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mc:AlternateContent xmlns:mc="http://schemas.openxmlformats.org/markup-compatibility/2006">
    <mc:Choice Requires="x15">
      <x15ac:absPath xmlns:x15ac="http://schemas.microsoft.com/office/spreadsheetml/2010/11/ac" url="C:\Users\Općina Barban\Downloads\"/>
    </mc:Choice>
  </mc:AlternateContent>
  <xr:revisionPtr revIDLastSave="0" documentId="13_ncr:1_{53485FCD-1A4B-46C7-BCCE-D528D0CF98F0}" xr6:coauthVersionLast="47" xr6:coauthVersionMax="47" xr10:uidLastSave="{00000000-0000-0000-0000-000000000000}"/>
  <workbookProtection workbookAlgorithmName="SHA-512" workbookHashValue="k+m+Sr6oi0PR+gvrZdxhIPEu8Y7urG9+OEvjrXg+TQuQgqbHcIsTvKRvH+eii7P6aizbILjR1BZwxy7p6VJYug==" workbookSaltValue="d65K3IXL9Vyvsi1SNUfx4A==" workbookSpinCount="100000" lockStructure="1"/>
  <bookViews>
    <workbookView xWindow="-108" yWindow="-108" windowWidth="23256" windowHeight="12456" firstSheet="1" activeTab="2" xr2:uid="{00000000-000D-0000-FFFF-FFFF00000000}"/>
  </bookViews>
  <sheets>
    <sheet name="Skriveni" sheetId="1" state="hidden" r:id="rId1"/>
    <sheet name="Upute" sheetId="2" r:id="rId2"/>
    <sheet name="RefStr" sheetId="3" r:id="rId3"/>
    <sheet name="PR-RAS" sheetId="4" r:id="rId4"/>
    <sheet name="BILANCA" sheetId="5" r:id="rId5"/>
    <sheet name="RAS-funkcijski" sheetId="6" r:id="rId6"/>
    <sheet name="P-VRIO" sheetId="7" r:id="rId7"/>
    <sheet name="OBVEZE" sheetId="8" r:id="rId8"/>
    <sheet name="Kont" sheetId="9" r:id="rId9"/>
    <sheet name="Promjene" sheetId="10" r:id="rId10"/>
  </sheets>
  <definedNames>
    <definedName name="_xlnm.Print_Area" localSheetId="4">BILANCA!$A$1:$F$322</definedName>
    <definedName name="_xlnm.Print_Area" localSheetId="7">OBVEZE!$A$1:$F$105</definedName>
    <definedName name="_xlnm.Print_Area" localSheetId="3">'PR-RAS'!$A$1:$F$992</definedName>
    <definedName name="_xlnm.Print_Area" localSheetId="6">'P-VRIO'!$A$1:$F$48</definedName>
    <definedName name="_xlnm.Print_Area" localSheetId="5">'RAS-funkcijski'!$A$1:$F$141</definedName>
    <definedName name="_xlnm.Print_Area" localSheetId="2">RefStr!$A$2:$I$40</definedName>
    <definedName name="_xlnm.Print_Area" localSheetId="1">Upute!$A$1:$A$15</definedName>
    <definedName name="Z_20966C26_2FB0_458A_A419_418535DD5D43_.wvu.Cols" localSheetId="1">Upute!$B:$IU</definedName>
    <definedName name="Z_20966C26_2FB0_458A_A419_418535DD5D43_.wvu.PrintArea" localSheetId="7">OBVEZE!$A$3:$D$105</definedName>
    <definedName name="Z_20966C26_2FB0_458A_A419_418535DD5D43_.wvu.PrintTitles" localSheetId="7">OBVEZE!$A$3:$IQ$3</definedName>
    <definedName name="Z_20966C26_2FB0_458A_A419_418535DD5D43_.wvu.Rows" localSheetId="1">Upute!$A$23:$IU$65535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51" i="1" l="1"/>
  <c r="G1451" i="1" s="1"/>
  <c r="D1451" i="1"/>
  <c r="C1452" i="1"/>
  <c r="J1452" i="1" s="1"/>
  <c r="D1452" i="1"/>
  <c r="G1452" i="1"/>
  <c r="I1452" i="1" s="1"/>
  <c r="H1452" i="1"/>
  <c r="C1454" i="1"/>
  <c r="C1455" i="1"/>
  <c r="H1455" i="1" s="1"/>
  <c r="D1455" i="1"/>
  <c r="J1455" i="1" s="1"/>
  <c r="C1456" i="1"/>
  <c r="J1456" i="1" s="1"/>
  <c r="D1456" i="1"/>
  <c r="G1456" i="1"/>
  <c r="H1456" i="1"/>
  <c r="C1457" i="1"/>
  <c r="D1457" i="1"/>
  <c r="C1458" i="1"/>
  <c r="J1458" i="1" s="1"/>
  <c r="D1458" i="1"/>
  <c r="G1458" i="1"/>
  <c r="I1458" i="1" s="1"/>
  <c r="H1458" i="1"/>
  <c r="C1459" i="1"/>
  <c r="D1459" i="1"/>
  <c r="J1459" i="1" s="1"/>
  <c r="C1460" i="1"/>
  <c r="J1460" i="1" s="1"/>
  <c r="D1460" i="1"/>
  <c r="G1460" i="1"/>
  <c r="H1460" i="1"/>
  <c r="C1462" i="1"/>
  <c r="D1462" i="1"/>
  <c r="J1462" i="1" s="1"/>
  <c r="C1463" i="1"/>
  <c r="J1463" i="1" s="1"/>
  <c r="D1463" i="1"/>
  <c r="G1463" i="1"/>
  <c r="H1463" i="1"/>
  <c r="C1464" i="1"/>
  <c r="D1464" i="1"/>
  <c r="J1464" i="1"/>
  <c r="C1465" i="1"/>
  <c r="J1465" i="1" s="1"/>
  <c r="D1465" i="1"/>
  <c r="G1465" i="1"/>
  <c r="I1465" i="1" s="1"/>
  <c r="H1465" i="1"/>
  <c r="C1466" i="1"/>
  <c r="H1466" i="1" s="1"/>
  <c r="D1466" i="1"/>
  <c r="J1466" i="1" s="1"/>
  <c r="C1467" i="1"/>
  <c r="J1467" i="1" s="1"/>
  <c r="D1467" i="1"/>
  <c r="G1467" i="1"/>
  <c r="I1467" i="1" s="1"/>
  <c r="H1467" i="1"/>
  <c r="C1468" i="1"/>
  <c r="D1468" i="1"/>
  <c r="J1468" i="1"/>
  <c r="C1471" i="1"/>
  <c r="D1471" i="1"/>
  <c r="G1471" i="1"/>
  <c r="I1471" i="1" s="1"/>
  <c r="H1471" i="1"/>
  <c r="J1471" i="1"/>
  <c r="C1472" i="1"/>
  <c r="D1472" i="1"/>
  <c r="J1472" i="1" s="1"/>
  <c r="C1473" i="1"/>
  <c r="J1473" i="1" s="1"/>
  <c r="D1473" i="1"/>
  <c r="G1473" i="1"/>
  <c r="I1473" i="1" s="1"/>
  <c r="H1473" i="1"/>
  <c r="C1474" i="1"/>
  <c r="D1474" i="1"/>
  <c r="J1474" i="1"/>
  <c r="C1476" i="1"/>
  <c r="J1476" i="1" s="1"/>
  <c r="D1476" i="1"/>
  <c r="G1476" i="1"/>
  <c r="I1476" i="1" s="1"/>
  <c r="H1476" i="1"/>
  <c r="C1477" i="1"/>
  <c r="D1477" i="1"/>
  <c r="J1477" i="1"/>
  <c r="C1478" i="1"/>
  <c r="D1478" i="1"/>
  <c r="G1478" i="1"/>
  <c r="I1478" i="1" s="1"/>
  <c r="H1478" i="1"/>
  <c r="J1478" i="1"/>
  <c r="C1479" i="1"/>
  <c r="H1479" i="1" s="1"/>
  <c r="D1479" i="1"/>
  <c r="C1480" i="1"/>
  <c r="G1480" i="1"/>
  <c r="H1480" i="1"/>
  <c r="C1482" i="1"/>
  <c r="C1484" i="1"/>
  <c r="G1484" i="1" s="1"/>
  <c r="H1484" i="1"/>
  <c r="C1485" i="1"/>
  <c r="G1485" i="1" s="1"/>
  <c r="C1486" i="1"/>
  <c r="H1486" i="1" s="1"/>
  <c r="G1486" i="1"/>
  <c r="C1487" i="1"/>
  <c r="G1487" i="1"/>
  <c r="H1487" i="1"/>
  <c r="C1488" i="1"/>
  <c r="G1488" i="1"/>
  <c r="H1488" i="1"/>
  <c r="C1489" i="1"/>
  <c r="C1490" i="1"/>
  <c r="C1491" i="1"/>
  <c r="G1491" i="1"/>
  <c r="H1491" i="1"/>
  <c r="C1492" i="1"/>
  <c r="G1492" i="1" s="1"/>
  <c r="H1492" i="1"/>
  <c r="C1494" i="1"/>
  <c r="H1494" i="1" s="1"/>
  <c r="G1494" i="1"/>
  <c r="C1495" i="1"/>
  <c r="G1495" i="1"/>
  <c r="H1495" i="1"/>
  <c r="C1496" i="1"/>
  <c r="G1496" i="1"/>
  <c r="H1496" i="1"/>
  <c r="C1497" i="1"/>
  <c r="C1498" i="1"/>
  <c r="C1500" i="1"/>
  <c r="G1500" i="1" s="1"/>
  <c r="H1500" i="1"/>
  <c r="C1502" i="1"/>
  <c r="H1502" i="1" s="1"/>
  <c r="G1502" i="1"/>
  <c r="C1503" i="1"/>
  <c r="G1503" i="1"/>
  <c r="H1503" i="1"/>
  <c r="C1504" i="1"/>
  <c r="G1504" i="1"/>
  <c r="H1504" i="1"/>
  <c r="C1505" i="1"/>
  <c r="C1506" i="1"/>
  <c r="C1507" i="1"/>
  <c r="G1507" i="1"/>
  <c r="H1507" i="1"/>
  <c r="C1508" i="1"/>
  <c r="G1508" i="1" s="1"/>
  <c r="H1508" i="1"/>
  <c r="C1509" i="1"/>
  <c r="G1509" i="1" s="1"/>
  <c r="C1510" i="1"/>
  <c r="H1510" i="1" s="1"/>
  <c r="G1510" i="1"/>
  <c r="C1512" i="1"/>
  <c r="G1512" i="1"/>
  <c r="H1512" i="1"/>
  <c r="C1513" i="1"/>
  <c r="C1514" i="1"/>
  <c r="C1515" i="1"/>
  <c r="G1515" i="1"/>
  <c r="H1515" i="1"/>
  <c r="C1516" i="1"/>
  <c r="G1516" i="1" s="1"/>
  <c r="H1516" i="1"/>
  <c r="C1520" i="1"/>
  <c r="G1520" i="1"/>
  <c r="H1520" i="1"/>
  <c r="C1521" i="1"/>
  <c r="C1522" i="1"/>
  <c r="C1523" i="1"/>
  <c r="G1523" i="1"/>
  <c r="H1523" i="1"/>
  <c r="C1526" i="1"/>
  <c r="H1526" i="1" s="1"/>
  <c r="G1526" i="1"/>
  <c r="C1527" i="1"/>
  <c r="G1527" i="1"/>
  <c r="H1527" i="1"/>
  <c r="C1528" i="1"/>
  <c r="G1528" i="1"/>
  <c r="H1528" i="1"/>
  <c r="C1529" i="1"/>
  <c r="C1531" i="1"/>
  <c r="G1531" i="1"/>
  <c r="H1531" i="1"/>
  <c r="C1532" i="1"/>
  <c r="G1532" i="1" s="1"/>
  <c r="H1532" i="1"/>
  <c r="C1533" i="1"/>
  <c r="G1533" i="1" s="1"/>
  <c r="C1534" i="1"/>
  <c r="H1534" i="1" s="1"/>
  <c r="G1534" i="1"/>
  <c r="C1536" i="1"/>
  <c r="G1536" i="1"/>
  <c r="H1536" i="1"/>
  <c r="C1537" i="1"/>
  <c r="C1538" i="1"/>
  <c r="C1539" i="1"/>
  <c r="G1539" i="1"/>
  <c r="H1539" i="1"/>
  <c r="C1541" i="1"/>
  <c r="G1541" i="1" s="1"/>
  <c r="C1542" i="1"/>
  <c r="H1542" i="1" s="1"/>
  <c r="G1542" i="1"/>
  <c r="C1543" i="1"/>
  <c r="G1543" i="1"/>
  <c r="H1543" i="1"/>
  <c r="C1544" i="1"/>
  <c r="G1544" i="1"/>
  <c r="H1544" i="1"/>
  <c r="C1546" i="1"/>
  <c r="C1547" i="1"/>
  <c r="G1547" i="1"/>
  <c r="H1547" i="1"/>
  <c r="C1548" i="1"/>
  <c r="G1548" i="1" s="1"/>
  <c r="H1548" i="1"/>
  <c r="C1549" i="1"/>
  <c r="G1549" i="1" s="1"/>
  <c r="C1551" i="1"/>
  <c r="G1551" i="1"/>
  <c r="H1551" i="1"/>
  <c r="C1552" i="1"/>
  <c r="G1552" i="1"/>
  <c r="H1552" i="1"/>
  <c r="C1553" i="1"/>
  <c r="C1554" i="1"/>
  <c r="C1556" i="1"/>
  <c r="G1556" i="1" s="1"/>
  <c r="H1556" i="1"/>
  <c r="C1557" i="1"/>
  <c r="G1557" i="1" s="1"/>
  <c r="C1558" i="1"/>
  <c r="H1558" i="1" s="1"/>
  <c r="G1558" i="1"/>
  <c r="C1559" i="1"/>
  <c r="G1559" i="1"/>
  <c r="H1559" i="1"/>
  <c r="C1561" i="1"/>
  <c r="C1562" i="1"/>
  <c r="C1563" i="1"/>
  <c r="G1563" i="1"/>
  <c r="H1563" i="1"/>
  <c r="C1564" i="1"/>
  <c r="G1564" i="1" s="1"/>
  <c r="H1564" i="1"/>
  <c r="C1566" i="1"/>
  <c r="H1566" i="1" s="1"/>
  <c r="G1566" i="1"/>
  <c r="C1567" i="1"/>
  <c r="G1567" i="1"/>
  <c r="H1567" i="1"/>
  <c r="C1568" i="1"/>
  <c r="G1568" i="1"/>
  <c r="H1568" i="1"/>
  <c r="C1569" i="1"/>
  <c r="C1571" i="1"/>
  <c r="G1571" i="1"/>
  <c r="H1571" i="1"/>
  <c r="C1572" i="1"/>
  <c r="G1572" i="1" s="1"/>
  <c r="H1572" i="1"/>
  <c r="C1573" i="1"/>
  <c r="G1573" i="1" s="1"/>
  <c r="C1574" i="1"/>
  <c r="H1574" i="1" s="1"/>
  <c r="G1574" i="1"/>
  <c r="C1575" i="1"/>
  <c r="G1575" i="1"/>
  <c r="H1575" i="1"/>
  <c r="C1577" i="1"/>
  <c r="C1578" i="1"/>
  <c r="C1579" i="1"/>
  <c r="G1579" i="1"/>
  <c r="H1579" i="1"/>
  <c r="C1580" i="1"/>
  <c r="G1580" i="1" s="1"/>
  <c r="H1580" i="1"/>
  <c r="J1447" i="9"/>
  <c r="L1447" i="9"/>
  <c r="F317" i="9"/>
  <c r="F316" i="9"/>
  <c r="F315" i="9"/>
  <c r="F314" i="9"/>
  <c r="F313" i="9"/>
  <c r="F312" i="9"/>
  <c r="F311" i="9" s="1"/>
  <c r="F310" i="9"/>
  <c r="F309" i="9"/>
  <c r="H308" i="9"/>
  <c r="G308" i="9"/>
  <c r="E308" i="9" s="1"/>
  <c r="B308" i="9" s="1"/>
  <c r="F308" i="9"/>
  <c r="F307" i="9"/>
  <c r="H306" i="9"/>
  <c r="G306" i="9"/>
  <c r="F306" i="9"/>
  <c r="E306" i="9"/>
  <c r="B306" i="9" s="1"/>
  <c r="H305" i="9"/>
  <c r="G305" i="9"/>
  <c r="E305" i="9" s="1"/>
  <c r="B305" i="9" s="1"/>
  <c r="F305" i="9"/>
  <c r="H304" i="9"/>
  <c r="G304" i="9"/>
  <c r="F304" i="9"/>
  <c r="H303" i="9"/>
  <c r="G303" i="9"/>
  <c r="F303" i="9"/>
  <c r="E303" i="9"/>
  <c r="B303" i="9" s="1"/>
  <c r="H302" i="9"/>
  <c r="G302" i="9"/>
  <c r="E302" i="9" s="1"/>
  <c r="B302" i="9" s="1"/>
  <c r="F302" i="9"/>
  <c r="H301" i="9"/>
  <c r="G301" i="9"/>
  <c r="E301" i="9" s="1"/>
  <c r="B301" i="9" s="1"/>
  <c r="F301" i="9"/>
  <c r="H300" i="9"/>
  <c r="G300" i="9"/>
  <c r="F300" i="9"/>
  <c r="H299" i="9"/>
  <c r="G299" i="9"/>
  <c r="F299" i="9"/>
  <c r="H298" i="9"/>
  <c r="G298" i="9"/>
  <c r="F298" i="9"/>
  <c r="E298" i="9"/>
  <c r="H297" i="9"/>
  <c r="G297" i="9"/>
  <c r="E297" i="9" s="1"/>
  <c r="F297" i="9"/>
  <c r="H296" i="9"/>
  <c r="G296" i="9"/>
  <c r="F296" i="9"/>
  <c r="H295" i="9"/>
  <c r="G295" i="9"/>
  <c r="F295" i="9"/>
  <c r="H294" i="9"/>
  <c r="G294" i="9"/>
  <c r="F294" i="9"/>
  <c r="E294" i="9"/>
  <c r="B294" i="9" s="1"/>
  <c r="H293" i="9"/>
  <c r="G293" i="9"/>
  <c r="F293" i="9"/>
  <c r="H292" i="9"/>
  <c r="G292" i="9"/>
  <c r="E292" i="9" s="1"/>
  <c r="B292" i="9" s="1"/>
  <c r="F292" i="9"/>
  <c r="H291" i="9"/>
  <c r="E291" i="9" s="1"/>
  <c r="B291" i="9" s="1"/>
  <c r="G291" i="9"/>
  <c r="F291" i="9"/>
  <c r="F290" i="9"/>
  <c r="F289" i="9"/>
  <c r="H288" i="9"/>
  <c r="G288" i="9"/>
  <c r="F288" i="9"/>
  <c r="H287" i="9"/>
  <c r="G287" i="9"/>
  <c r="F287" i="9"/>
  <c r="H286" i="9"/>
  <c r="G286" i="9"/>
  <c r="F286" i="9"/>
  <c r="H285" i="9"/>
  <c r="G285" i="9"/>
  <c r="F285" i="9"/>
  <c r="F284" i="9"/>
  <c r="H283" i="9"/>
  <c r="G283" i="9"/>
  <c r="E283" i="9" s="1"/>
  <c r="B283" i="9" s="1"/>
  <c r="F283" i="9"/>
  <c r="H282" i="9"/>
  <c r="E282" i="9" s="1"/>
  <c r="B282" i="9" s="1"/>
  <c r="G282" i="9"/>
  <c r="F282" i="9"/>
  <c r="H281" i="9"/>
  <c r="G281" i="9"/>
  <c r="F281" i="9"/>
  <c r="E281" i="9"/>
  <c r="B281" i="9" s="1"/>
  <c r="F280" i="9"/>
  <c r="F279" i="9"/>
  <c r="F278" i="9"/>
  <c r="F276" i="9"/>
  <c r="L275" i="9"/>
  <c r="F275" i="9" s="1"/>
  <c r="H275" i="9"/>
  <c r="F274" i="9"/>
  <c r="I273" i="9"/>
  <c r="H273" i="9"/>
  <c r="F273" i="9"/>
  <c r="E272" i="9"/>
  <c r="M271" i="9"/>
  <c r="L271" i="9"/>
  <c r="F271" i="9" s="1"/>
  <c r="E271" i="9"/>
  <c r="M270" i="9"/>
  <c r="L270" i="9"/>
  <c r="F270" i="9" s="1"/>
  <c r="B270" i="9" s="1"/>
  <c r="E270" i="9"/>
  <c r="M269" i="9"/>
  <c r="L269" i="9"/>
  <c r="F269" i="9" s="1"/>
  <c r="B269" i="9" s="1"/>
  <c r="E269" i="9"/>
  <c r="M268" i="9"/>
  <c r="L268" i="9"/>
  <c r="F268" i="9"/>
  <c r="E268" i="9"/>
  <c r="B268" i="9" s="1"/>
  <c r="M267" i="9"/>
  <c r="L267" i="9"/>
  <c r="F267" i="9"/>
  <c r="E267" i="9"/>
  <c r="M266" i="9"/>
  <c r="L266" i="9"/>
  <c r="F266" i="9" s="1"/>
  <c r="B266" i="9" s="1"/>
  <c r="E266" i="9"/>
  <c r="M265" i="9"/>
  <c r="L265" i="9"/>
  <c r="E265" i="9"/>
  <c r="M264" i="9"/>
  <c r="L264" i="9"/>
  <c r="F264" i="9"/>
  <c r="E264" i="9"/>
  <c r="B264" i="9" s="1"/>
  <c r="M263" i="9"/>
  <c r="L263" i="9"/>
  <c r="F263" i="9" s="1"/>
  <c r="E263" i="9"/>
  <c r="M262" i="9"/>
  <c r="L262" i="9"/>
  <c r="F262" i="9" s="1"/>
  <c r="E262" i="9"/>
  <c r="B262" i="9"/>
  <c r="M261" i="9"/>
  <c r="L261" i="9"/>
  <c r="F261" i="9" s="1"/>
  <c r="B261" i="9" s="1"/>
  <c r="E261" i="9"/>
  <c r="M260" i="9"/>
  <c r="L260" i="9"/>
  <c r="F260" i="9"/>
  <c r="E260" i="9"/>
  <c r="B260" i="9" s="1"/>
  <c r="M259" i="9"/>
  <c r="L259" i="9"/>
  <c r="F259" i="9"/>
  <c r="E259" i="9"/>
  <c r="M258" i="9"/>
  <c r="L258" i="9"/>
  <c r="E258" i="9"/>
  <c r="M257" i="9"/>
  <c r="L257" i="9"/>
  <c r="F257" i="9" s="1"/>
  <c r="E257" i="9"/>
  <c r="M256" i="9"/>
  <c r="L256" i="9"/>
  <c r="F256" i="9"/>
  <c r="E256" i="9"/>
  <c r="B256" i="9" s="1"/>
  <c r="M255" i="9"/>
  <c r="L255" i="9"/>
  <c r="F255" i="9" s="1"/>
  <c r="E255" i="9"/>
  <c r="B255" i="9" s="1"/>
  <c r="M254" i="9"/>
  <c r="L254" i="9"/>
  <c r="F254" i="9" s="1"/>
  <c r="B254" i="9" s="1"/>
  <c r="E254" i="9"/>
  <c r="M253" i="9"/>
  <c r="L253" i="9"/>
  <c r="F253" i="9" s="1"/>
  <c r="E253" i="9"/>
  <c r="B253" i="9"/>
  <c r="M252" i="9"/>
  <c r="L252" i="9"/>
  <c r="F252" i="9"/>
  <c r="E252" i="9"/>
  <c r="B252" i="9" s="1"/>
  <c r="M251" i="9"/>
  <c r="L251" i="9"/>
  <c r="F251" i="9"/>
  <c r="E251" i="9"/>
  <c r="B251" i="9" s="1"/>
  <c r="M250" i="9"/>
  <c r="L250" i="9"/>
  <c r="F250" i="9" s="1"/>
  <c r="B250" i="9" s="1"/>
  <c r="E250" i="9"/>
  <c r="M249" i="9"/>
  <c r="L249" i="9"/>
  <c r="E249" i="9"/>
  <c r="M248" i="9"/>
  <c r="L248" i="9"/>
  <c r="F248" i="9"/>
  <c r="E248" i="9"/>
  <c r="B248" i="9" s="1"/>
  <c r="M247" i="9"/>
  <c r="L247" i="9"/>
  <c r="F247" i="9" s="1"/>
  <c r="E247" i="9"/>
  <c r="M246" i="9"/>
  <c r="L246" i="9"/>
  <c r="F246" i="9" s="1"/>
  <c r="B246" i="9" s="1"/>
  <c r="E246" i="9"/>
  <c r="M245" i="9"/>
  <c r="L245" i="9"/>
  <c r="F245" i="9" s="1"/>
  <c r="E245" i="9"/>
  <c r="B245" i="9"/>
  <c r="M244" i="9"/>
  <c r="L244" i="9"/>
  <c r="F244" i="9"/>
  <c r="E244" i="9"/>
  <c r="M243" i="9"/>
  <c r="L243" i="9"/>
  <c r="F243" i="9"/>
  <c r="B243" i="9" s="1"/>
  <c r="E243" i="9"/>
  <c r="M242" i="9"/>
  <c r="L242" i="9"/>
  <c r="F242" i="9" s="1"/>
  <c r="B242" i="9" s="1"/>
  <c r="E242" i="9"/>
  <c r="M241" i="9"/>
  <c r="L241" i="9"/>
  <c r="F241" i="9" s="1"/>
  <c r="E241" i="9"/>
  <c r="M240" i="9"/>
  <c r="L240" i="9"/>
  <c r="F240" i="9"/>
  <c r="E240" i="9"/>
  <c r="B240" i="9" s="1"/>
  <c r="M239" i="9"/>
  <c r="L239" i="9"/>
  <c r="F239" i="9" s="1"/>
  <c r="E239" i="9"/>
  <c r="B239" i="9" s="1"/>
  <c r="M238" i="9"/>
  <c r="L238" i="9"/>
  <c r="F238" i="9" s="1"/>
  <c r="B238" i="9" s="1"/>
  <c r="E238" i="9"/>
  <c r="M237" i="9"/>
  <c r="L237" i="9"/>
  <c r="F237" i="9" s="1"/>
  <c r="B237" i="9" s="1"/>
  <c r="E237" i="9"/>
  <c r="M236" i="9"/>
  <c r="L236" i="9"/>
  <c r="F236" i="9"/>
  <c r="E236" i="9"/>
  <c r="M235" i="9"/>
  <c r="L235" i="9"/>
  <c r="F235" i="9"/>
  <c r="B235" i="9" s="1"/>
  <c r="E235" i="9"/>
  <c r="M234" i="9"/>
  <c r="L234" i="9"/>
  <c r="F234" i="9" s="1"/>
  <c r="B234" i="9" s="1"/>
  <c r="E234" i="9"/>
  <c r="M233" i="9"/>
  <c r="L233" i="9"/>
  <c r="F233" i="9" s="1"/>
  <c r="E233" i="9"/>
  <c r="B233" i="9" s="1"/>
  <c r="M232" i="9"/>
  <c r="L232" i="9"/>
  <c r="F232" i="9"/>
  <c r="E232" i="9"/>
  <c r="B232" i="9" s="1"/>
  <c r="M231" i="9"/>
  <c r="L231" i="9"/>
  <c r="F231" i="9" s="1"/>
  <c r="B231" i="9" s="1"/>
  <c r="E231" i="9"/>
  <c r="M230" i="9"/>
  <c r="L230" i="9"/>
  <c r="F230" i="9" s="1"/>
  <c r="B230" i="9" s="1"/>
  <c r="E230" i="9"/>
  <c r="M229" i="9"/>
  <c r="L229" i="9"/>
  <c r="F229" i="9" s="1"/>
  <c r="E229" i="9"/>
  <c r="B229" i="9"/>
  <c r="M228" i="9"/>
  <c r="L228" i="9"/>
  <c r="F228" i="9"/>
  <c r="E228" i="9"/>
  <c r="M227" i="9"/>
  <c r="L227" i="9"/>
  <c r="F227" i="9"/>
  <c r="B227" i="9" s="1"/>
  <c r="E227" i="9"/>
  <c r="M226" i="9"/>
  <c r="L226" i="9"/>
  <c r="E226" i="9"/>
  <c r="M225" i="9"/>
  <c r="L225" i="9"/>
  <c r="F225" i="9" s="1"/>
  <c r="B225" i="9" s="1"/>
  <c r="E225" i="9"/>
  <c r="M224" i="9"/>
  <c r="L224" i="9"/>
  <c r="F224" i="9"/>
  <c r="E224" i="9"/>
  <c r="B224" i="9" s="1"/>
  <c r="M223" i="9"/>
  <c r="L223" i="9"/>
  <c r="F223" i="9" s="1"/>
  <c r="B223" i="9" s="1"/>
  <c r="E223" i="9"/>
  <c r="M222" i="9"/>
  <c r="L222" i="9"/>
  <c r="F222" i="9" s="1"/>
  <c r="B222" i="9" s="1"/>
  <c r="E222" i="9"/>
  <c r="M221" i="9"/>
  <c r="L221" i="9"/>
  <c r="F221" i="9" s="1"/>
  <c r="B221" i="9" s="1"/>
  <c r="E221" i="9"/>
  <c r="M220" i="9"/>
  <c r="L220" i="9"/>
  <c r="F220" i="9"/>
  <c r="E220" i="9"/>
  <c r="B220" i="9" s="1"/>
  <c r="M219" i="9"/>
  <c r="L219" i="9"/>
  <c r="F219" i="9"/>
  <c r="B219" i="9" s="1"/>
  <c r="E219" i="9"/>
  <c r="M218" i="9"/>
  <c r="L218" i="9"/>
  <c r="F218" i="9" s="1"/>
  <c r="B218" i="9" s="1"/>
  <c r="E218" i="9"/>
  <c r="M217" i="9"/>
  <c r="L217" i="9"/>
  <c r="E217" i="9"/>
  <c r="M216" i="9"/>
  <c r="L216" i="9"/>
  <c r="F216" i="9"/>
  <c r="E216" i="9"/>
  <c r="B216" i="9" s="1"/>
  <c r="M215" i="9"/>
  <c r="L215" i="9"/>
  <c r="F215" i="9" s="1"/>
  <c r="E215" i="9"/>
  <c r="M214" i="9"/>
  <c r="L214" i="9"/>
  <c r="F214" i="9" s="1"/>
  <c r="B214" i="9" s="1"/>
  <c r="E214" i="9"/>
  <c r="E213" i="9"/>
  <c r="F212" i="9"/>
  <c r="F211" i="9"/>
  <c r="F210" i="9"/>
  <c r="F209" i="9"/>
  <c r="F208" i="9"/>
  <c r="F207" i="9"/>
  <c r="F206" i="9"/>
  <c r="F205" i="9"/>
  <c r="F204" i="9"/>
  <c r="F203" i="9"/>
  <c r="F202" i="9"/>
  <c r="F201" i="9"/>
  <c r="F200" i="9"/>
  <c r="F199" i="9"/>
  <c r="F198" i="9"/>
  <c r="F197" i="9"/>
  <c r="F196" i="9"/>
  <c r="F195" i="9"/>
  <c r="F194" i="9"/>
  <c r="F193" i="9"/>
  <c r="F191" i="9"/>
  <c r="F190" i="9"/>
  <c r="F189" i="9"/>
  <c r="F188" i="9"/>
  <c r="F187" i="9"/>
  <c r="F186" i="9"/>
  <c r="F185" i="9"/>
  <c r="F184" i="9"/>
  <c r="F183" i="9"/>
  <c r="F182" i="9"/>
  <c r="F181" i="9"/>
  <c r="F180" i="9"/>
  <c r="F179" i="9"/>
  <c r="F178" i="9"/>
  <c r="F177" i="9"/>
  <c r="F176" i="9"/>
  <c r="F175" i="9"/>
  <c r="F174" i="9"/>
  <c r="F173" i="9"/>
  <c r="F172" i="9"/>
  <c r="F171" i="9"/>
  <c r="F170" i="9"/>
  <c r="F169" i="9"/>
  <c r="F168" i="9"/>
  <c r="F167" i="9"/>
  <c r="F166" i="9"/>
  <c r="F165" i="9"/>
  <c r="F164" i="9"/>
  <c r="F163" i="9"/>
  <c r="F162" i="9"/>
  <c r="F161" i="9"/>
  <c r="H160" i="9"/>
  <c r="G160" i="9"/>
  <c r="F160" i="9"/>
  <c r="E160" i="9"/>
  <c r="B160" i="9"/>
  <c r="H159" i="9"/>
  <c r="G159" i="9"/>
  <c r="F159" i="9"/>
  <c r="H158" i="9"/>
  <c r="G158" i="9"/>
  <c r="F158" i="9"/>
  <c r="E158" i="9"/>
  <c r="B158" i="9" s="1"/>
  <c r="H157" i="9"/>
  <c r="G157" i="9"/>
  <c r="E157" i="9" s="1"/>
  <c r="B157" i="9" s="1"/>
  <c r="F157" i="9"/>
  <c r="H156" i="9"/>
  <c r="G156" i="9"/>
  <c r="E156" i="9" s="1"/>
  <c r="B156" i="9" s="1"/>
  <c r="F156" i="9"/>
  <c r="H155" i="9"/>
  <c r="G155" i="9"/>
  <c r="F155" i="9"/>
  <c r="E155" i="9"/>
  <c r="B155" i="9"/>
  <c r="H154" i="9"/>
  <c r="G154" i="9"/>
  <c r="E154" i="9" s="1"/>
  <c r="B154" i="9" s="1"/>
  <c r="F154" i="9"/>
  <c r="H153" i="9"/>
  <c r="G153" i="9"/>
  <c r="E153" i="9" s="1"/>
  <c r="B153" i="9" s="1"/>
  <c r="F153" i="9"/>
  <c r="H152" i="9"/>
  <c r="G152" i="9"/>
  <c r="F152" i="9"/>
  <c r="E152" i="9"/>
  <c r="B152" i="9"/>
  <c r="H151" i="9"/>
  <c r="G151" i="9"/>
  <c r="E151" i="9" s="1"/>
  <c r="B151" i="9" s="1"/>
  <c r="F151" i="9"/>
  <c r="H150" i="9"/>
  <c r="G150" i="9"/>
  <c r="F150" i="9"/>
  <c r="E150" i="9"/>
  <c r="B150" i="9" s="1"/>
  <c r="H149" i="9"/>
  <c r="G149" i="9"/>
  <c r="E149" i="9" s="1"/>
  <c r="B149" i="9" s="1"/>
  <c r="F149" i="9"/>
  <c r="H148" i="9"/>
  <c r="G148" i="9"/>
  <c r="E148" i="9" s="1"/>
  <c r="B148" i="9" s="1"/>
  <c r="F148" i="9"/>
  <c r="H147" i="9"/>
  <c r="G147" i="9"/>
  <c r="F147" i="9"/>
  <c r="E147" i="9"/>
  <c r="B147" i="9"/>
  <c r="H146" i="9"/>
  <c r="G146" i="9"/>
  <c r="E146" i="9" s="1"/>
  <c r="B146" i="9" s="1"/>
  <c r="F146" i="9"/>
  <c r="H145" i="9"/>
  <c r="G145" i="9"/>
  <c r="E145" i="9" s="1"/>
  <c r="B145" i="9" s="1"/>
  <c r="F145" i="9"/>
  <c r="H144" i="9"/>
  <c r="G144" i="9"/>
  <c r="F144" i="9"/>
  <c r="E144" i="9"/>
  <c r="B144" i="9"/>
  <c r="H143" i="9"/>
  <c r="F143" i="9"/>
  <c r="H142" i="9"/>
  <c r="G142" i="9"/>
  <c r="F142" i="9"/>
  <c r="E142" i="9"/>
  <c r="B142" i="9" s="1"/>
  <c r="H141" i="9"/>
  <c r="G141" i="9"/>
  <c r="E141" i="9" s="1"/>
  <c r="B141" i="9" s="1"/>
  <c r="F141" i="9"/>
  <c r="H140" i="9"/>
  <c r="G140" i="9"/>
  <c r="E140" i="9" s="1"/>
  <c r="B140" i="9" s="1"/>
  <c r="F140" i="9"/>
  <c r="H139" i="9"/>
  <c r="G139" i="9"/>
  <c r="F139" i="9"/>
  <c r="E139" i="9"/>
  <c r="B139" i="9"/>
  <c r="H138" i="9"/>
  <c r="G138" i="9"/>
  <c r="E138" i="9" s="1"/>
  <c r="B138" i="9" s="1"/>
  <c r="F138" i="9"/>
  <c r="H137" i="9"/>
  <c r="G137" i="9"/>
  <c r="E137" i="9" s="1"/>
  <c r="F137" i="9"/>
  <c r="H136" i="9"/>
  <c r="G136" i="9"/>
  <c r="F136" i="9"/>
  <c r="E136" i="9"/>
  <c r="B136" i="9"/>
  <c r="H135" i="9"/>
  <c r="E135" i="9" s="1"/>
  <c r="B135" i="9" s="1"/>
  <c r="G135" i="9"/>
  <c r="F135" i="9"/>
  <c r="H134" i="9"/>
  <c r="G134" i="9"/>
  <c r="F134" i="9"/>
  <c r="E134" i="9"/>
  <c r="B134" i="9" s="1"/>
  <c r="H133" i="9"/>
  <c r="G133" i="9"/>
  <c r="E133" i="9" s="1"/>
  <c r="B133" i="9" s="1"/>
  <c r="F133" i="9"/>
  <c r="H132" i="9"/>
  <c r="G132" i="9"/>
  <c r="E132" i="9" s="1"/>
  <c r="B132" i="9" s="1"/>
  <c r="F132" i="9"/>
  <c r="H131" i="9"/>
  <c r="G131" i="9"/>
  <c r="F131" i="9"/>
  <c r="E131" i="9"/>
  <c r="B131" i="9"/>
  <c r="H130" i="9"/>
  <c r="G130" i="9"/>
  <c r="E130" i="9" s="1"/>
  <c r="B130" i="9" s="1"/>
  <c r="F130" i="9"/>
  <c r="H129" i="9"/>
  <c r="G129" i="9"/>
  <c r="E129" i="9" s="1"/>
  <c r="B129" i="9" s="1"/>
  <c r="F129" i="9"/>
  <c r="H128" i="9"/>
  <c r="G128" i="9"/>
  <c r="F128" i="9"/>
  <c r="E128" i="9"/>
  <c r="B128" i="9"/>
  <c r="H127" i="9"/>
  <c r="G127" i="9"/>
  <c r="F127" i="9"/>
  <c r="H126" i="9"/>
  <c r="G126" i="9"/>
  <c r="F126" i="9"/>
  <c r="E126" i="9"/>
  <c r="B126" i="9" s="1"/>
  <c r="H125" i="9"/>
  <c r="G125" i="9"/>
  <c r="E125" i="9" s="1"/>
  <c r="B125" i="9" s="1"/>
  <c r="F125" i="9"/>
  <c r="H124" i="9"/>
  <c r="G124" i="9"/>
  <c r="E124" i="9" s="1"/>
  <c r="B124" i="9" s="1"/>
  <c r="F124" i="9"/>
  <c r="H123" i="9"/>
  <c r="G123" i="9"/>
  <c r="F123" i="9"/>
  <c r="E123" i="9"/>
  <c r="B123" i="9"/>
  <c r="H122" i="9"/>
  <c r="G122" i="9"/>
  <c r="E122" i="9" s="1"/>
  <c r="B122" i="9" s="1"/>
  <c r="F122" i="9"/>
  <c r="H121" i="9"/>
  <c r="G121" i="9"/>
  <c r="E121" i="9" s="1"/>
  <c r="F121" i="9"/>
  <c r="H120" i="9"/>
  <c r="G120" i="9"/>
  <c r="F120" i="9"/>
  <c r="E120" i="9"/>
  <c r="B120" i="9"/>
  <c r="H119" i="9"/>
  <c r="G119" i="9"/>
  <c r="F119" i="9"/>
  <c r="H118" i="9"/>
  <c r="G118" i="9"/>
  <c r="F118" i="9"/>
  <c r="E118" i="9"/>
  <c r="B118" i="9" s="1"/>
  <c r="H117" i="9"/>
  <c r="G117" i="9"/>
  <c r="E117" i="9" s="1"/>
  <c r="B117" i="9" s="1"/>
  <c r="F117" i="9"/>
  <c r="H116" i="9"/>
  <c r="G116" i="9"/>
  <c r="E116" i="9" s="1"/>
  <c r="B116" i="9" s="1"/>
  <c r="F116" i="9"/>
  <c r="H115" i="9"/>
  <c r="G115" i="9"/>
  <c r="F115" i="9"/>
  <c r="E115" i="9"/>
  <c r="B115" i="9"/>
  <c r="H114" i="9"/>
  <c r="G114" i="9"/>
  <c r="E114" i="9" s="1"/>
  <c r="B114" i="9" s="1"/>
  <c r="F114" i="9"/>
  <c r="H113" i="9"/>
  <c r="G113" i="9"/>
  <c r="E113" i="9" s="1"/>
  <c r="B113" i="9" s="1"/>
  <c r="F113" i="9"/>
  <c r="H112" i="9"/>
  <c r="G112" i="9"/>
  <c r="F112" i="9"/>
  <c r="E112" i="9"/>
  <c r="B112" i="9"/>
  <c r="H111" i="9"/>
  <c r="E111" i="9" s="1"/>
  <c r="B111" i="9" s="1"/>
  <c r="G111" i="9"/>
  <c r="F111" i="9"/>
  <c r="H110" i="9"/>
  <c r="G110" i="9"/>
  <c r="F110" i="9"/>
  <c r="E110" i="9"/>
  <c r="B110" i="9" s="1"/>
  <c r="H109" i="9"/>
  <c r="G109" i="9"/>
  <c r="E109" i="9" s="1"/>
  <c r="B109" i="9" s="1"/>
  <c r="F109" i="9"/>
  <c r="H108" i="9"/>
  <c r="G108" i="9"/>
  <c r="E108" i="9" s="1"/>
  <c r="B108" i="9" s="1"/>
  <c r="F108" i="9"/>
  <c r="H107" i="9"/>
  <c r="G107" i="9"/>
  <c r="F107" i="9"/>
  <c r="E107" i="9"/>
  <c r="B107" i="9"/>
  <c r="H106" i="9"/>
  <c r="G106" i="9"/>
  <c r="E106" i="9" s="1"/>
  <c r="B106" i="9" s="1"/>
  <c r="F106" i="9"/>
  <c r="H105" i="9"/>
  <c r="G105" i="9"/>
  <c r="E105" i="9" s="1"/>
  <c r="B105" i="9" s="1"/>
  <c r="F105" i="9"/>
  <c r="H104" i="9"/>
  <c r="G104" i="9"/>
  <c r="F104" i="9"/>
  <c r="E104" i="9"/>
  <c r="B104" i="9"/>
  <c r="H103" i="9"/>
  <c r="E103" i="9" s="1"/>
  <c r="B103" i="9" s="1"/>
  <c r="G103" i="9"/>
  <c r="F103" i="9"/>
  <c r="H102" i="9"/>
  <c r="G102" i="9"/>
  <c r="F102" i="9"/>
  <c r="E102" i="9"/>
  <c r="B102" i="9" s="1"/>
  <c r="H101" i="9"/>
  <c r="G101" i="9"/>
  <c r="E101" i="9" s="1"/>
  <c r="B101" i="9" s="1"/>
  <c r="F101" i="9"/>
  <c r="H100" i="9"/>
  <c r="G100" i="9"/>
  <c r="E100" i="9" s="1"/>
  <c r="B100" i="9" s="1"/>
  <c r="F100" i="9"/>
  <c r="H99" i="9"/>
  <c r="G99" i="9"/>
  <c r="F99" i="9"/>
  <c r="E99" i="9"/>
  <c r="B99" i="9"/>
  <c r="H98" i="9"/>
  <c r="G98" i="9"/>
  <c r="E98" i="9" s="1"/>
  <c r="B98" i="9" s="1"/>
  <c r="F98" i="9"/>
  <c r="H97" i="9"/>
  <c r="G97" i="9"/>
  <c r="E97" i="9" s="1"/>
  <c r="B97" i="9" s="1"/>
  <c r="F97" i="9"/>
  <c r="H96" i="9"/>
  <c r="G96" i="9"/>
  <c r="F96" i="9"/>
  <c r="E96" i="9"/>
  <c r="B96" i="9"/>
  <c r="H95" i="9"/>
  <c r="E95" i="9" s="1"/>
  <c r="B95" i="9" s="1"/>
  <c r="G95" i="9"/>
  <c r="F95" i="9"/>
  <c r="H94" i="9"/>
  <c r="G94" i="9"/>
  <c r="F94" i="9"/>
  <c r="E94" i="9"/>
  <c r="B94" i="9" s="1"/>
  <c r="H93" i="9"/>
  <c r="G93" i="9"/>
  <c r="E93" i="9" s="1"/>
  <c r="B93" i="9" s="1"/>
  <c r="F93" i="9"/>
  <c r="H92" i="9"/>
  <c r="G92" i="9"/>
  <c r="E92" i="9" s="1"/>
  <c r="B92" i="9" s="1"/>
  <c r="F92" i="9"/>
  <c r="H91" i="9"/>
  <c r="G91" i="9"/>
  <c r="F91" i="9"/>
  <c r="E91" i="9"/>
  <c r="B91" i="9"/>
  <c r="H90" i="9"/>
  <c r="G90" i="9"/>
  <c r="E90" i="9" s="1"/>
  <c r="B90" i="9" s="1"/>
  <c r="F90" i="9"/>
  <c r="H89" i="9"/>
  <c r="G89" i="9"/>
  <c r="E89" i="9" s="1"/>
  <c r="F89" i="9"/>
  <c r="H88" i="9"/>
  <c r="G88" i="9"/>
  <c r="F88" i="9"/>
  <c r="E88" i="9"/>
  <c r="B88" i="9"/>
  <c r="H87" i="9"/>
  <c r="G87" i="9"/>
  <c r="F87" i="9"/>
  <c r="H86" i="9"/>
  <c r="G86" i="9"/>
  <c r="F86" i="9"/>
  <c r="E86" i="9"/>
  <c r="B86" i="9" s="1"/>
  <c r="H85" i="9"/>
  <c r="G85" i="9"/>
  <c r="E85" i="9" s="1"/>
  <c r="B85" i="9" s="1"/>
  <c r="F85" i="9"/>
  <c r="H84" i="9"/>
  <c r="G84" i="9"/>
  <c r="E84" i="9" s="1"/>
  <c r="B84" i="9" s="1"/>
  <c r="F84" i="9"/>
  <c r="H83" i="9"/>
  <c r="G83" i="9"/>
  <c r="F83" i="9"/>
  <c r="E83" i="9"/>
  <c r="B83" i="9"/>
  <c r="H82" i="9"/>
  <c r="G82" i="9"/>
  <c r="E82" i="9" s="1"/>
  <c r="B82" i="9" s="1"/>
  <c r="F82" i="9"/>
  <c r="H81" i="9"/>
  <c r="G81" i="9"/>
  <c r="E81" i="9" s="1"/>
  <c r="F81" i="9"/>
  <c r="H80" i="9"/>
  <c r="G80" i="9"/>
  <c r="F80" i="9"/>
  <c r="E80" i="9"/>
  <c r="B80" i="9"/>
  <c r="H79" i="9"/>
  <c r="G79" i="9"/>
  <c r="E79" i="9" s="1"/>
  <c r="B79" i="9" s="1"/>
  <c r="F79" i="9"/>
  <c r="H78" i="9"/>
  <c r="G78" i="9"/>
  <c r="F78" i="9"/>
  <c r="E78" i="9"/>
  <c r="B78" i="9" s="1"/>
  <c r="H77" i="9"/>
  <c r="G77" i="9"/>
  <c r="E77" i="9" s="1"/>
  <c r="B77" i="9" s="1"/>
  <c r="F77" i="9"/>
  <c r="H76" i="9"/>
  <c r="G76" i="9"/>
  <c r="E76" i="9" s="1"/>
  <c r="B76" i="9" s="1"/>
  <c r="F76" i="9"/>
  <c r="H75" i="9"/>
  <c r="G75" i="9"/>
  <c r="F75" i="9"/>
  <c r="E75" i="9"/>
  <c r="B75" i="9"/>
  <c r="H74" i="9"/>
  <c r="G74" i="9"/>
  <c r="E74" i="9" s="1"/>
  <c r="B74" i="9" s="1"/>
  <c r="F74" i="9"/>
  <c r="H73" i="9"/>
  <c r="G73" i="9"/>
  <c r="E73" i="9" s="1"/>
  <c r="F73" i="9"/>
  <c r="H72" i="9"/>
  <c r="G72" i="9"/>
  <c r="F72" i="9"/>
  <c r="E72" i="9"/>
  <c r="B72" i="9"/>
  <c r="H71" i="9"/>
  <c r="G71" i="9"/>
  <c r="F71" i="9"/>
  <c r="H70" i="9"/>
  <c r="G70" i="9"/>
  <c r="F70" i="9"/>
  <c r="E70" i="9"/>
  <c r="B70" i="9" s="1"/>
  <c r="H69" i="9"/>
  <c r="G69" i="9"/>
  <c r="E69" i="9" s="1"/>
  <c r="B69" i="9" s="1"/>
  <c r="F69" i="9"/>
  <c r="H68" i="9"/>
  <c r="G68" i="9"/>
  <c r="E68" i="9" s="1"/>
  <c r="B68" i="9" s="1"/>
  <c r="F68" i="9"/>
  <c r="H67" i="9"/>
  <c r="G67" i="9"/>
  <c r="F67" i="9"/>
  <c r="E67" i="9"/>
  <c r="B67" i="9"/>
  <c r="H66" i="9"/>
  <c r="G66" i="9"/>
  <c r="E66" i="9" s="1"/>
  <c r="B66" i="9" s="1"/>
  <c r="F66" i="9"/>
  <c r="H65" i="9"/>
  <c r="G65" i="9"/>
  <c r="E65" i="9" s="1"/>
  <c r="B65" i="9" s="1"/>
  <c r="F65" i="9"/>
  <c r="H64" i="9"/>
  <c r="G64" i="9"/>
  <c r="F64" i="9"/>
  <c r="E64" i="9"/>
  <c r="B64" i="9"/>
  <c r="H63" i="9"/>
  <c r="G63" i="9"/>
  <c r="F63" i="9"/>
  <c r="H62" i="9"/>
  <c r="G62" i="9"/>
  <c r="F62" i="9"/>
  <c r="E62" i="9"/>
  <c r="B62" i="9" s="1"/>
  <c r="H61" i="9"/>
  <c r="G61" i="9"/>
  <c r="E61" i="9" s="1"/>
  <c r="B61" i="9" s="1"/>
  <c r="F61" i="9"/>
  <c r="H60" i="9"/>
  <c r="G60" i="9"/>
  <c r="E60" i="9" s="1"/>
  <c r="B60" i="9" s="1"/>
  <c r="F60" i="9"/>
  <c r="H59" i="9"/>
  <c r="G59" i="9"/>
  <c r="F59" i="9"/>
  <c r="E59" i="9"/>
  <c r="B59" i="9"/>
  <c r="H58" i="9"/>
  <c r="G58" i="9"/>
  <c r="E58" i="9" s="1"/>
  <c r="B58" i="9" s="1"/>
  <c r="F58" i="9"/>
  <c r="H57" i="9"/>
  <c r="G57" i="9"/>
  <c r="E57" i="9" s="1"/>
  <c r="F57" i="9"/>
  <c r="H56" i="9"/>
  <c r="G56" i="9"/>
  <c r="F56" i="9"/>
  <c r="E56" i="9"/>
  <c r="B56" i="9"/>
  <c r="H55" i="9"/>
  <c r="G55" i="9"/>
  <c r="F55" i="9"/>
  <c r="H54" i="9"/>
  <c r="G54" i="9"/>
  <c r="F54" i="9"/>
  <c r="E54" i="9"/>
  <c r="B54" i="9" s="1"/>
  <c r="H53" i="9"/>
  <c r="G53" i="9"/>
  <c r="E53" i="9" s="1"/>
  <c r="B53" i="9" s="1"/>
  <c r="F53" i="9"/>
  <c r="H52" i="9"/>
  <c r="G52" i="9"/>
  <c r="E52" i="9" s="1"/>
  <c r="B52" i="9" s="1"/>
  <c r="F52" i="9"/>
  <c r="H51" i="9"/>
  <c r="G51" i="9"/>
  <c r="F51" i="9"/>
  <c r="E51" i="9"/>
  <c r="B51" i="9"/>
  <c r="H50" i="9"/>
  <c r="G50" i="9"/>
  <c r="E50" i="9" s="1"/>
  <c r="B50" i="9" s="1"/>
  <c r="F50" i="9"/>
  <c r="H49" i="9"/>
  <c r="G49" i="9"/>
  <c r="E49" i="9" s="1"/>
  <c r="B49" i="9" s="1"/>
  <c r="F49" i="9"/>
  <c r="H48" i="9"/>
  <c r="G48" i="9"/>
  <c r="F48" i="9"/>
  <c r="E48" i="9"/>
  <c r="B48" i="9"/>
  <c r="H47" i="9"/>
  <c r="G47" i="9"/>
  <c r="E47" i="9" s="1"/>
  <c r="B47" i="9" s="1"/>
  <c r="F47" i="9"/>
  <c r="H46" i="9"/>
  <c r="G46" i="9"/>
  <c r="F46" i="9"/>
  <c r="E46" i="9"/>
  <c r="B46" i="9" s="1"/>
  <c r="H45" i="9"/>
  <c r="G45" i="9"/>
  <c r="E45" i="9" s="1"/>
  <c r="B45" i="9" s="1"/>
  <c r="F45" i="9"/>
  <c r="H44" i="9"/>
  <c r="G44" i="9"/>
  <c r="E44" i="9" s="1"/>
  <c r="B44" i="9" s="1"/>
  <c r="F44" i="9"/>
  <c r="H43" i="9"/>
  <c r="G43" i="9"/>
  <c r="F43" i="9"/>
  <c r="E43" i="9"/>
  <c r="B43" i="9"/>
  <c r="H42" i="9"/>
  <c r="G42" i="9"/>
  <c r="E42" i="9" s="1"/>
  <c r="B42" i="9" s="1"/>
  <c r="F42" i="9"/>
  <c r="H41" i="9"/>
  <c r="G41" i="9"/>
  <c r="E41" i="9" s="1"/>
  <c r="B41" i="9" s="1"/>
  <c r="F41" i="9"/>
  <c r="H40" i="9"/>
  <c r="G40" i="9"/>
  <c r="F40" i="9"/>
  <c r="E40" i="9"/>
  <c r="B40" i="9"/>
  <c r="H39" i="9"/>
  <c r="E39" i="9" s="1"/>
  <c r="B39" i="9" s="1"/>
  <c r="G39" i="9"/>
  <c r="F39" i="9"/>
  <c r="H38" i="9"/>
  <c r="G38" i="9"/>
  <c r="F38" i="9"/>
  <c r="E38" i="9"/>
  <c r="B38" i="9" s="1"/>
  <c r="H37" i="9"/>
  <c r="G37" i="9"/>
  <c r="E37" i="9" s="1"/>
  <c r="B37" i="9" s="1"/>
  <c r="F37" i="9"/>
  <c r="H36" i="9"/>
  <c r="G36" i="9"/>
  <c r="E36" i="9" s="1"/>
  <c r="B36" i="9" s="1"/>
  <c r="F36" i="9"/>
  <c r="H35" i="9"/>
  <c r="G35" i="9"/>
  <c r="F35" i="9"/>
  <c r="E35" i="9"/>
  <c r="B35" i="9"/>
  <c r="H34" i="9"/>
  <c r="G34" i="9"/>
  <c r="E34" i="9" s="1"/>
  <c r="B34" i="9" s="1"/>
  <c r="F34" i="9"/>
  <c r="H33" i="9"/>
  <c r="G33" i="9"/>
  <c r="F33" i="9"/>
  <c r="H32" i="9"/>
  <c r="G32" i="9"/>
  <c r="F32" i="9"/>
  <c r="H31" i="9"/>
  <c r="E31" i="9" s="1"/>
  <c r="B31" i="9" s="1"/>
  <c r="G31" i="9"/>
  <c r="F31" i="9"/>
  <c r="H30" i="9"/>
  <c r="G30" i="9"/>
  <c r="F30" i="9"/>
  <c r="E30" i="9"/>
  <c r="H29" i="9"/>
  <c r="G29" i="9"/>
  <c r="E29" i="9" s="1"/>
  <c r="B29" i="9" s="1"/>
  <c r="F29" i="9"/>
  <c r="H28" i="9"/>
  <c r="G28" i="9"/>
  <c r="E28" i="9" s="1"/>
  <c r="B28" i="9" s="1"/>
  <c r="F28" i="9"/>
  <c r="H27" i="9"/>
  <c r="G27" i="9"/>
  <c r="F27" i="9"/>
  <c r="H26" i="9"/>
  <c r="G26" i="9"/>
  <c r="E26" i="9" s="1"/>
  <c r="B26" i="9" s="1"/>
  <c r="F26" i="9"/>
  <c r="H25" i="9"/>
  <c r="G25" i="9"/>
  <c r="E25" i="9" s="1"/>
  <c r="F25" i="9"/>
  <c r="H24" i="9"/>
  <c r="G24" i="9"/>
  <c r="F24" i="9"/>
  <c r="E24" i="9"/>
  <c r="B24" i="9"/>
  <c r="H23" i="9"/>
  <c r="E23" i="9" s="1"/>
  <c r="B23" i="9" s="1"/>
  <c r="G23" i="9"/>
  <c r="F23" i="9"/>
  <c r="H22" i="9"/>
  <c r="G22" i="9"/>
  <c r="F22" i="9"/>
  <c r="E22" i="9"/>
  <c r="B22" i="9" s="1"/>
  <c r="F21" i="9"/>
  <c r="F4" i="9"/>
  <c r="O3" i="9"/>
  <c r="G275" i="9" s="1"/>
  <c r="E275" i="9" s="1"/>
  <c r="I3" i="9"/>
  <c r="G192" i="9" s="1"/>
  <c r="E192" i="9" s="1"/>
  <c r="H3" i="9"/>
  <c r="G3" i="9"/>
  <c r="D101" i="8"/>
  <c r="D95" i="8"/>
  <c r="C1570" i="1" s="1"/>
  <c r="D90" i="8"/>
  <c r="C1565" i="1" s="1"/>
  <c r="D85" i="8"/>
  <c r="C1560" i="1" s="1"/>
  <c r="D80" i="8"/>
  <c r="C1555" i="1" s="1"/>
  <c r="D75" i="8"/>
  <c r="C1550" i="1" s="1"/>
  <c r="D70" i="8"/>
  <c r="C1545" i="1" s="1"/>
  <c r="D65" i="8"/>
  <c r="C1540" i="1" s="1"/>
  <c r="G1540" i="1" s="1"/>
  <c r="D60" i="8"/>
  <c r="C1535" i="1" s="1"/>
  <c r="D55" i="8"/>
  <c r="C1530" i="1" s="1"/>
  <c r="D50" i="8"/>
  <c r="D44" i="8"/>
  <c r="C1519" i="1" s="1"/>
  <c r="D36" i="8"/>
  <c r="C1511" i="1" s="1"/>
  <c r="D26" i="8"/>
  <c r="D18" i="8"/>
  <c r="C1493" i="1" s="1"/>
  <c r="D8" i="8"/>
  <c r="C1483" i="1" s="1"/>
  <c r="G1483" i="1" s="1"/>
  <c r="E44" i="7"/>
  <c r="D1475" i="1" s="1"/>
  <c r="D44" i="7"/>
  <c r="C1475" i="1" s="1"/>
  <c r="H1475" i="1" s="1"/>
  <c r="E39" i="7"/>
  <c r="D39" i="7"/>
  <c r="C1470" i="1" s="1"/>
  <c r="E30" i="7"/>
  <c r="D1461" i="1" s="1"/>
  <c r="D30" i="7"/>
  <c r="C1461" i="1" s="1"/>
  <c r="E23" i="7"/>
  <c r="D1454" i="1" s="1"/>
  <c r="D23" i="7"/>
  <c r="D22" i="7" s="1"/>
  <c r="E14" i="7"/>
  <c r="D14" i="7"/>
  <c r="E7" i="7"/>
  <c r="E6" i="7" s="1"/>
  <c r="D1437" i="1" s="1"/>
  <c r="D7" i="7"/>
  <c r="F140" i="6"/>
  <c r="F139" i="6"/>
  <c r="F138" i="6"/>
  <c r="F137" i="6"/>
  <c r="F136" i="6"/>
  <c r="F135" i="6"/>
  <c r="F134" i="6"/>
  <c r="F133" i="6"/>
  <c r="F132" i="6"/>
  <c r="F131" i="6"/>
  <c r="F130" i="6"/>
  <c r="E130" i="6"/>
  <c r="D130" i="6"/>
  <c r="D129" i="6" s="1"/>
  <c r="F129" i="6" s="1"/>
  <c r="E129" i="6"/>
  <c r="F128" i="6"/>
  <c r="F127" i="6"/>
  <c r="F126" i="6"/>
  <c r="F125" i="6"/>
  <c r="F124" i="6"/>
  <c r="F123" i="6"/>
  <c r="E122" i="6"/>
  <c r="D122" i="6"/>
  <c r="F122" i="6" s="1"/>
  <c r="F121" i="6"/>
  <c r="F120" i="6"/>
  <c r="F119" i="6"/>
  <c r="E118" i="6"/>
  <c r="D118" i="6"/>
  <c r="F118" i="6" s="1"/>
  <c r="F117" i="6"/>
  <c r="F116" i="6"/>
  <c r="E115" i="6"/>
  <c r="E114" i="6" s="1"/>
  <c r="I27" i="3" s="1"/>
  <c r="D115" i="6"/>
  <c r="F115" i="6" s="1"/>
  <c r="F113" i="6"/>
  <c r="F112" i="6"/>
  <c r="F111" i="6"/>
  <c r="F110" i="6"/>
  <c r="F109" i="6"/>
  <c r="F108" i="6"/>
  <c r="E107" i="6"/>
  <c r="D107" i="6"/>
  <c r="F107" i="6" s="1"/>
  <c r="F106" i="6"/>
  <c r="F105" i="6"/>
  <c r="F104" i="6"/>
  <c r="F103" i="6"/>
  <c r="F102" i="6"/>
  <c r="F101" i="6"/>
  <c r="F100" i="6"/>
  <c r="E99" i="6"/>
  <c r="D99" i="6"/>
  <c r="F98" i="6"/>
  <c r="F97" i="6"/>
  <c r="F96" i="6"/>
  <c r="F95" i="6"/>
  <c r="E94" i="6"/>
  <c r="D94" i="6"/>
  <c r="F94" i="6" s="1"/>
  <c r="F93" i="6"/>
  <c r="F92" i="6"/>
  <c r="F91" i="6"/>
  <c r="E90" i="6"/>
  <c r="D90" i="6"/>
  <c r="F90" i="6" s="1"/>
  <c r="E89" i="6"/>
  <c r="F88" i="6"/>
  <c r="F87" i="6"/>
  <c r="F86" i="6"/>
  <c r="F85" i="6"/>
  <c r="F84" i="6"/>
  <c r="F83" i="6"/>
  <c r="F82" i="6"/>
  <c r="E82" i="6"/>
  <c r="D82" i="6"/>
  <c r="F81" i="6"/>
  <c r="F80" i="6"/>
  <c r="F79" i="6"/>
  <c r="F78" i="6"/>
  <c r="F77" i="6"/>
  <c r="F76" i="6"/>
  <c r="F75" i="6"/>
  <c r="E75" i="6"/>
  <c r="D75" i="6"/>
  <c r="F74" i="6"/>
  <c r="F73" i="6"/>
  <c r="F72" i="6"/>
  <c r="F71" i="6"/>
  <c r="F70" i="6"/>
  <c r="F69" i="6"/>
  <c r="F68" i="6"/>
  <c r="F67" i="6"/>
  <c r="E66" i="6"/>
  <c r="D66" i="6"/>
  <c r="F66" i="6" s="1"/>
  <c r="F65" i="6"/>
  <c r="F64" i="6"/>
  <c r="F63" i="6"/>
  <c r="F62" i="6"/>
  <c r="F61" i="6"/>
  <c r="E61" i="6"/>
  <c r="D61" i="6"/>
  <c r="F60" i="6"/>
  <c r="F59" i="6"/>
  <c r="F58" i="6"/>
  <c r="F57" i="6"/>
  <c r="F56" i="6"/>
  <c r="F55" i="6"/>
  <c r="E54" i="6"/>
  <c r="D54" i="6"/>
  <c r="F54" i="6" s="1"/>
  <c r="F53" i="6"/>
  <c r="F52" i="6"/>
  <c r="F51" i="6"/>
  <c r="F50" i="6"/>
  <c r="E50" i="6"/>
  <c r="D50" i="6"/>
  <c r="F49" i="6"/>
  <c r="F48" i="6"/>
  <c r="F47" i="6"/>
  <c r="F46" i="6"/>
  <c r="F45" i="6"/>
  <c r="F44" i="6"/>
  <c r="F43" i="6"/>
  <c r="E43" i="6"/>
  <c r="D43" i="6"/>
  <c r="F42" i="6"/>
  <c r="F41" i="6"/>
  <c r="F40" i="6"/>
  <c r="F39" i="6"/>
  <c r="E39" i="6"/>
  <c r="D39" i="6"/>
  <c r="F38" i="6"/>
  <c r="F37" i="6"/>
  <c r="E36" i="6"/>
  <c r="D36" i="6"/>
  <c r="D35" i="6" s="1"/>
  <c r="F35" i="6"/>
  <c r="E35" i="6"/>
  <c r="F34" i="6"/>
  <c r="F33" i="6"/>
  <c r="F32" i="6"/>
  <c r="F31" i="6"/>
  <c r="F30" i="6"/>
  <c r="F29" i="6"/>
  <c r="F28" i="6"/>
  <c r="E28" i="6"/>
  <c r="D28" i="6"/>
  <c r="F27" i="6"/>
  <c r="F26" i="6"/>
  <c r="F25" i="6"/>
  <c r="F24" i="6"/>
  <c r="F23" i="6"/>
  <c r="F22" i="6"/>
  <c r="E22" i="6"/>
  <c r="D22" i="6"/>
  <c r="F21" i="6"/>
  <c r="F20" i="6"/>
  <c r="F19" i="6"/>
  <c r="F18" i="6"/>
  <c r="F17" i="6"/>
  <c r="F16" i="6"/>
  <c r="F15" i="6"/>
  <c r="F14" i="6"/>
  <c r="E13" i="6"/>
  <c r="D13" i="6"/>
  <c r="F13" i="6" s="1"/>
  <c r="F12" i="6"/>
  <c r="F11" i="6"/>
  <c r="F10" i="6"/>
  <c r="E10" i="6"/>
  <c r="D10" i="6"/>
  <c r="F9" i="6"/>
  <c r="F8" i="6"/>
  <c r="F7" i="6"/>
  <c r="F6" i="6"/>
  <c r="E6" i="6"/>
  <c r="D6" i="6"/>
  <c r="D5" i="6" s="1"/>
  <c r="F322" i="5"/>
  <c r="F321" i="5"/>
  <c r="F320" i="5"/>
  <c r="F319" i="5"/>
  <c r="F318" i="5"/>
  <c r="F317" i="5"/>
  <c r="F316" i="5"/>
  <c r="F315" i="5"/>
  <c r="F314" i="5"/>
  <c r="F313" i="5"/>
  <c r="F312" i="5"/>
  <c r="F311" i="5"/>
  <c r="F310" i="5"/>
  <c r="F309" i="5"/>
  <c r="F308" i="5"/>
  <c r="F307" i="5"/>
  <c r="F306" i="5"/>
  <c r="F305" i="5"/>
  <c r="F304" i="5"/>
  <c r="F303" i="5"/>
  <c r="F302" i="5"/>
  <c r="F301" i="5"/>
  <c r="F300" i="5"/>
  <c r="F299" i="5"/>
  <c r="F298" i="5"/>
  <c r="F297" i="5"/>
  <c r="F296" i="5"/>
  <c r="F295" i="5"/>
  <c r="F294" i="5"/>
  <c r="F293" i="5"/>
  <c r="F292" i="5"/>
  <c r="F291" i="5"/>
  <c r="F290" i="5"/>
  <c r="F289" i="5"/>
  <c r="F288" i="5"/>
  <c r="F287" i="5"/>
  <c r="F286" i="5"/>
  <c r="F285" i="5"/>
  <c r="F284" i="5"/>
  <c r="F283" i="5"/>
  <c r="F282" i="5"/>
  <c r="F281" i="5"/>
  <c r="F280" i="5"/>
  <c r="F279" i="5"/>
  <c r="F278" i="5"/>
  <c r="F277" i="5"/>
  <c r="F276" i="5"/>
  <c r="F275" i="5"/>
  <c r="F274" i="5"/>
  <c r="F273" i="5"/>
  <c r="F272" i="5"/>
  <c r="F271" i="5"/>
  <c r="F270" i="5"/>
  <c r="F269" i="5"/>
  <c r="F268" i="5"/>
  <c r="F267" i="5"/>
  <c r="F266" i="5"/>
  <c r="F265" i="5"/>
  <c r="F264" i="5"/>
  <c r="F263" i="5"/>
  <c r="F262" i="5"/>
  <c r="F260" i="5"/>
  <c r="E259" i="5"/>
  <c r="D259" i="5"/>
  <c r="F259" i="5" s="1"/>
  <c r="F258" i="5"/>
  <c r="F257" i="5"/>
  <c r="F256" i="5"/>
  <c r="F255" i="5"/>
  <c r="F254" i="5"/>
  <c r="F253" i="5"/>
  <c r="F252" i="5"/>
  <c r="F251" i="5"/>
  <c r="E250" i="5"/>
  <c r="D250" i="5"/>
  <c r="F249" i="5"/>
  <c r="F248" i="5"/>
  <c r="F247" i="5"/>
  <c r="E246" i="5"/>
  <c r="F246" i="5" s="1"/>
  <c r="D246" i="5"/>
  <c r="E245" i="5"/>
  <c r="E237" i="5" s="1"/>
  <c r="I23" i="3" s="1"/>
  <c r="F244" i="5"/>
  <c r="F243" i="5"/>
  <c r="F242" i="5"/>
  <c r="E242" i="5"/>
  <c r="D242" i="5"/>
  <c r="F241" i="5"/>
  <c r="F240" i="5"/>
  <c r="F239" i="5"/>
  <c r="E239" i="5"/>
  <c r="D239" i="5"/>
  <c r="D238" i="5" s="1"/>
  <c r="E238" i="5"/>
  <c r="F236" i="5"/>
  <c r="F235" i="5"/>
  <c r="F234" i="5"/>
  <c r="E234" i="5"/>
  <c r="D234" i="5"/>
  <c r="F233" i="5"/>
  <c r="F232" i="5"/>
  <c r="F231" i="5"/>
  <c r="F230" i="5"/>
  <c r="F229" i="5"/>
  <c r="F228" i="5"/>
  <c r="F227" i="5"/>
  <c r="F226" i="5"/>
  <c r="F225" i="5"/>
  <c r="F224" i="5"/>
  <c r="E224" i="5"/>
  <c r="D224" i="5"/>
  <c r="F223" i="5"/>
  <c r="F222" i="5"/>
  <c r="F221" i="5"/>
  <c r="F220" i="5"/>
  <c r="F219" i="5"/>
  <c r="F218" i="5"/>
  <c r="F217" i="5"/>
  <c r="F216" i="5"/>
  <c r="F215" i="5"/>
  <c r="F214" i="5"/>
  <c r="F213" i="5"/>
  <c r="F212" i="5"/>
  <c r="F211" i="5"/>
  <c r="F210" i="5"/>
  <c r="F209" i="5"/>
  <c r="F208" i="5"/>
  <c r="E207" i="5"/>
  <c r="D207" i="5"/>
  <c r="F207" i="5" s="1"/>
  <c r="E206" i="5"/>
  <c r="D206" i="5"/>
  <c r="F205" i="5"/>
  <c r="F204" i="5"/>
  <c r="F203" i="5"/>
  <c r="F202" i="5"/>
  <c r="F201" i="5"/>
  <c r="F200" i="5"/>
  <c r="F199" i="5"/>
  <c r="F198" i="5"/>
  <c r="E198" i="5"/>
  <c r="E190" i="5" s="1"/>
  <c r="H309" i="9" s="1"/>
  <c r="D198" i="5"/>
  <c r="F197" i="5"/>
  <c r="F196" i="5"/>
  <c r="F195" i="5"/>
  <c r="F194" i="5"/>
  <c r="F193" i="5"/>
  <c r="F192" i="5"/>
  <c r="F191" i="5"/>
  <c r="E191" i="5"/>
  <c r="D191" i="5"/>
  <c r="D190" i="5" s="1"/>
  <c r="F189" i="5"/>
  <c r="F188" i="5"/>
  <c r="F187" i="5"/>
  <c r="F186" i="5"/>
  <c r="F185" i="5"/>
  <c r="F184" i="5"/>
  <c r="F183" i="5"/>
  <c r="F182" i="5"/>
  <c r="F181" i="5"/>
  <c r="F180" i="5"/>
  <c r="E180" i="5"/>
  <c r="E177" i="5" s="1"/>
  <c r="D180" i="5"/>
  <c r="F179" i="5"/>
  <c r="F178" i="5"/>
  <c r="D177" i="5"/>
  <c r="F173" i="5"/>
  <c r="F172" i="5"/>
  <c r="F171" i="5"/>
  <c r="E170" i="5"/>
  <c r="D170" i="5"/>
  <c r="F170" i="5" s="1"/>
  <c r="F169" i="5"/>
  <c r="F168" i="5"/>
  <c r="F167" i="5"/>
  <c r="F166" i="5"/>
  <c r="F165" i="5"/>
  <c r="F164" i="5"/>
  <c r="E164" i="5"/>
  <c r="D164" i="5"/>
  <c r="F163" i="5"/>
  <c r="F162" i="5"/>
  <c r="F161" i="5"/>
  <c r="F160" i="5"/>
  <c r="F159" i="5"/>
  <c r="F158" i="5"/>
  <c r="F157" i="5"/>
  <c r="F156" i="5"/>
  <c r="F155" i="5"/>
  <c r="F154" i="5"/>
  <c r="F153" i="5"/>
  <c r="F152" i="5"/>
  <c r="F151" i="5"/>
  <c r="F150" i="5"/>
  <c r="E149" i="5"/>
  <c r="H290" i="9" s="1"/>
  <c r="D149" i="5"/>
  <c r="G290" i="9" s="1"/>
  <c r="F148" i="5"/>
  <c r="F147" i="5"/>
  <c r="F146" i="5"/>
  <c r="E146" i="5"/>
  <c r="D146" i="5"/>
  <c r="F145" i="5"/>
  <c r="F144" i="5"/>
  <c r="F143" i="5"/>
  <c r="E142" i="5"/>
  <c r="D142" i="5"/>
  <c r="F142" i="5" s="1"/>
  <c r="F141" i="5"/>
  <c r="F140" i="5"/>
  <c r="F139" i="5"/>
  <c r="F138" i="5"/>
  <c r="F137" i="5"/>
  <c r="F136" i="5"/>
  <c r="E135" i="5"/>
  <c r="E134" i="5" s="1"/>
  <c r="D135" i="5"/>
  <c r="F133" i="5"/>
  <c r="F132" i="5"/>
  <c r="F131" i="5"/>
  <c r="F130" i="5"/>
  <c r="F129" i="5"/>
  <c r="F128" i="5"/>
  <c r="F127" i="5"/>
  <c r="F126" i="5"/>
  <c r="E126" i="5"/>
  <c r="D126" i="5"/>
  <c r="F125" i="5"/>
  <c r="F124" i="5"/>
  <c r="F123" i="5"/>
  <c r="F122" i="5"/>
  <c r="F121" i="5"/>
  <c r="F120" i="5"/>
  <c r="F119" i="5"/>
  <c r="E119" i="5"/>
  <c r="D119" i="5"/>
  <c r="F118" i="5"/>
  <c r="E118" i="5"/>
  <c r="D118" i="5"/>
  <c r="F117" i="5"/>
  <c r="F116" i="5"/>
  <c r="F115" i="5"/>
  <c r="F114" i="5"/>
  <c r="F113" i="5"/>
  <c r="F112" i="5"/>
  <c r="F111" i="5"/>
  <c r="F110" i="5"/>
  <c r="F109" i="5"/>
  <c r="F108" i="5"/>
  <c r="F107" i="5"/>
  <c r="E106" i="5"/>
  <c r="D106" i="5"/>
  <c r="F106" i="5" s="1"/>
  <c r="F105" i="5"/>
  <c r="F104" i="5"/>
  <c r="F103" i="5"/>
  <c r="F102" i="5"/>
  <c r="F101" i="5"/>
  <c r="F100" i="5"/>
  <c r="F99" i="5"/>
  <c r="F98" i="5"/>
  <c r="F97" i="5"/>
  <c r="F96" i="5"/>
  <c r="F95" i="5"/>
  <c r="F94" i="5"/>
  <c r="F93" i="5"/>
  <c r="F92" i="5"/>
  <c r="F91" i="5"/>
  <c r="F90" i="5"/>
  <c r="F89" i="5"/>
  <c r="F88" i="5"/>
  <c r="E88" i="5"/>
  <c r="H289" i="9" s="1"/>
  <c r="D88" i="5"/>
  <c r="E87" i="5"/>
  <c r="F86" i="5"/>
  <c r="F85" i="5"/>
  <c r="F84" i="5"/>
  <c r="F83" i="5"/>
  <c r="F82" i="5"/>
  <c r="F81" i="5"/>
  <c r="F80" i="5"/>
  <c r="E79" i="5"/>
  <c r="E78" i="5" s="1"/>
  <c r="D79" i="5"/>
  <c r="F77" i="5"/>
  <c r="F76" i="5"/>
  <c r="F75" i="5"/>
  <c r="F74" i="5"/>
  <c r="F73" i="5"/>
  <c r="F72" i="5"/>
  <c r="F71" i="5"/>
  <c r="F70" i="5"/>
  <c r="E70" i="5"/>
  <c r="D70" i="5"/>
  <c r="E69" i="5"/>
  <c r="E68" i="5" s="1"/>
  <c r="I21" i="3" s="1"/>
  <c r="D69" i="5"/>
  <c r="F67" i="5"/>
  <c r="F66" i="5"/>
  <c r="F65" i="5"/>
  <c r="F64" i="5"/>
  <c r="F63" i="5"/>
  <c r="E63" i="5"/>
  <c r="D63" i="5"/>
  <c r="F62" i="5"/>
  <c r="F61" i="5"/>
  <c r="F60" i="5"/>
  <c r="F59" i="5"/>
  <c r="F58" i="5"/>
  <c r="F57" i="5"/>
  <c r="F56" i="5"/>
  <c r="E56" i="5"/>
  <c r="D56" i="5"/>
  <c r="F55" i="5"/>
  <c r="F54" i="5"/>
  <c r="F53" i="5"/>
  <c r="F52" i="5"/>
  <c r="E52" i="5"/>
  <c r="D52" i="5"/>
  <c r="F51" i="5"/>
  <c r="F50" i="5"/>
  <c r="F49" i="5"/>
  <c r="F48" i="5"/>
  <c r="F47" i="5"/>
  <c r="F46" i="5"/>
  <c r="F45" i="5"/>
  <c r="E45" i="5"/>
  <c r="D45" i="5"/>
  <c r="F44" i="5"/>
  <c r="F43" i="5"/>
  <c r="F42" i="5"/>
  <c r="E41" i="5"/>
  <c r="D41" i="5"/>
  <c r="F40" i="5"/>
  <c r="F39" i="5"/>
  <c r="F38" i="5"/>
  <c r="F37" i="5"/>
  <c r="F36" i="5"/>
  <c r="E35" i="5"/>
  <c r="D35" i="5"/>
  <c r="F35" i="5" s="1"/>
  <c r="F34" i="5"/>
  <c r="F33" i="5"/>
  <c r="F32" i="5"/>
  <c r="F31" i="5"/>
  <c r="F30" i="5"/>
  <c r="E29" i="5"/>
  <c r="D29" i="5"/>
  <c r="F28" i="5"/>
  <c r="F27" i="5"/>
  <c r="F26" i="5"/>
  <c r="F25" i="5"/>
  <c r="F24" i="5"/>
  <c r="F23" i="5"/>
  <c r="F22" i="5"/>
  <c r="F21" i="5"/>
  <c r="F20" i="5"/>
  <c r="E19" i="5"/>
  <c r="D19" i="5"/>
  <c r="F19" i="5" s="1"/>
  <c r="F18" i="5"/>
  <c r="F17" i="5"/>
  <c r="F16" i="5"/>
  <c r="F15" i="5"/>
  <c r="F14" i="5"/>
  <c r="E13" i="5"/>
  <c r="D13" i="5"/>
  <c r="F13" i="5" s="1"/>
  <c r="F11" i="5"/>
  <c r="F10" i="5"/>
  <c r="F9" i="5"/>
  <c r="E8" i="5"/>
  <c r="D8" i="5"/>
  <c r="F8" i="5" s="1"/>
  <c r="F992" i="4"/>
  <c r="F991" i="4"/>
  <c r="F990" i="4"/>
  <c r="F989" i="4"/>
  <c r="F988" i="4"/>
  <c r="F987" i="4"/>
  <c r="F986" i="4"/>
  <c r="F985" i="4"/>
  <c r="F982" i="4"/>
  <c r="F981" i="4"/>
  <c r="F980" i="4"/>
  <c r="F979" i="4"/>
  <c r="F978" i="4"/>
  <c r="F977" i="4"/>
  <c r="F976" i="4"/>
  <c r="F975" i="4"/>
  <c r="F974" i="4"/>
  <c r="F973" i="4"/>
  <c r="F972" i="4"/>
  <c r="F971" i="4"/>
  <c r="F970" i="4"/>
  <c r="F969" i="4"/>
  <c r="F968" i="4"/>
  <c r="F967" i="4"/>
  <c r="F966" i="4"/>
  <c r="F965" i="4"/>
  <c r="F964" i="4"/>
  <c r="F963" i="4"/>
  <c r="F962" i="4"/>
  <c r="F961" i="4"/>
  <c r="F960" i="4"/>
  <c r="F959" i="4"/>
  <c r="F958" i="4"/>
  <c r="F957" i="4"/>
  <c r="F956" i="4"/>
  <c r="F955" i="4"/>
  <c r="F954" i="4"/>
  <c r="F953" i="4"/>
  <c r="F952" i="4"/>
  <c r="F951" i="4"/>
  <c r="F950" i="4"/>
  <c r="F949" i="4"/>
  <c r="F948" i="4"/>
  <c r="F947" i="4"/>
  <c r="F946" i="4"/>
  <c r="F945" i="4"/>
  <c r="F944" i="4"/>
  <c r="F943" i="4"/>
  <c r="F942" i="4"/>
  <c r="F941" i="4"/>
  <c r="F940" i="4"/>
  <c r="F939" i="4"/>
  <c r="F938" i="4"/>
  <c r="F937" i="4"/>
  <c r="F936" i="4"/>
  <c r="F935" i="4"/>
  <c r="F934" i="4"/>
  <c r="F933" i="4"/>
  <c r="F932" i="4"/>
  <c r="F931" i="4"/>
  <c r="F930" i="4"/>
  <c r="F929" i="4"/>
  <c r="F928" i="4"/>
  <c r="F927" i="4"/>
  <c r="F926" i="4"/>
  <c r="F925" i="4"/>
  <c r="F924" i="4"/>
  <c r="F923" i="4"/>
  <c r="F922" i="4"/>
  <c r="F921" i="4"/>
  <c r="F920" i="4"/>
  <c r="F919" i="4"/>
  <c r="F918" i="4"/>
  <c r="F917" i="4"/>
  <c r="F916" i="4"/>
  <c r="F915" i="4"/>
  <c r="F914" i="4"/>
  <c r="F913" i="4"/>
  <c r="F912" i="4"/>
  <c r="F911" i="4"/>
  <c r="F910" i="4"/>
  <c r="F909" i="4"/>
  <c r="F908" i="4"/>
  <c r="F907" i="4"/>
  <c r="F906" i="4"/>
  <c r="F905" i="4"/>
  <c r="F904" i="4"/>
  <c r="F903" i="4"/>
  <c r="F902" i="4"/>
  <c r="F901" i="4"/>
  <c r="F900" i="4"/>
  <c r="F899" i="4"/>
  <c r="F898" i="4"/>
  <c r="F897" i="4"/>
  <c r="F896" i="4"/>
  <c r="F895" i="4"/>
  <c r="F894" i="4"/>
  <c r="F893" i="4"/>
  <c r="F892" i="4"/>
  <c r="F891" i="4"/>
  <c r="F890" i="4"/>
  <c r="F889" i="4"/>
  <c r="F888" i="4"/>
  <c r="F887" i="4"/>
  <c r="F886" i="4"/>
  <c r="F885" i="4"/>
  <c r="F884" i="4"/>
  <c r="F883" i="4"/>
  <c r="F882" i="4"/>
  <c r="F881" i="4"/>
  <c r="F880" i="4"/>
  <c r="F879" i="4"/>
  <c r="F878" i="4"/>
  <c r="F877" i="4"/>
  <c r="F876" i="4"/>
  <c r="F875" i="4"/>
  <c r="F874" i="4"/>
  <c r="F873" i="4"/>
  <c r="F872" i="4"/>
  <c r="F871" i="4"/>
  <c r="F870" i="4"/>
  <c r="F869" i="4"/>
  <c r="F868" i="4"/>
  <c r="F867" i="4"/>
  <c r="F866" i="4"/>
  <c r="F865" i="4"/>
  <c r="F864" i="4"/>
  <c r="F863" i="4"/>
  <c r="F862" i="4"/>
  <c r="F861" i="4"/>
  <c r="F860" i="4"/>
  <c r="F859" i="4"/>
  <c r="F858" i="4"/>
  <c r="F857" i="4"/>
  <c r="F856" i="4"/>
  <c r="F855" i="4"/>
  <c r="F854" i="4"/>
  <c r="F853" i="4"/>
  <c r="F852" i="4"/>
  <c r="F851" i="4"/>
  <c r="F850" i="4"/>
  <c r="F849" i="4"/>
  <c r="F848" i="4"/>
  <c r="F847" i="4"/>
  <c r="F846" i="4"/>
  <c r="F845" i="4"/>
  <c r="F844" i="4"/>
  <c r="F843" i="4"/>
  <c r="F842" i="4"/>
  <c r="F841" i="4"/>
  <c r="F840" i="4"/>
  <c r="F839" i="4"/>
  <c r="F838" i="4"/>
  <c r="F837" i="4"/>
  <c r="F836" i="4"/>
  <c r="F835" i="4"/>
  <c r="F834" i="4"/>
  <c r="F833" i="4"/>
  <c r="F832" i="4"/>
  <c r="F831" i="4"/>
  <c r="F830" i="4"/>
  <c r="F829" i="4"/>
  <c r="F828" i="4"/>
  <c r="F827" i="4"/>
  <c r="F826" i="4"/>
  <c r="F825" i="4"/>
  <c r="F824" i="4"/>
  <c r="F823" i="4"/>
  <c r="F822" i="4"/>
  <c r="F821" i="4"/>
  <c r="F820" i="4"/>
  <c r="F819" i="4"/>
  <c r="F818" i="4"/>
  <c r="F817" i="4"/>
  <c r="F816" i="4"/>
  <c r="F815" i="4"/>
  <c r="F814" i="4"/>
  <c r="F813" i="4"/>
  <c r="F812" i="4"/>
  <c r="F811" i="4"/>
  <c r="F810" i="4"/>
  <c r="F809" i="4"/>
  <c r="F808" i="4"/>
  <c r="F807" i="4"/>
  <c r="F806" i="4"/>
  <c r="F805" i="4"/>
  <c r="F804" i="4"/>
  <c r="F803" i="4"/>
  <c r="F802" i="4"/>
  <c r="F801" i="4"/>
  <c r="F800" i="4"/>
  <c r="F799" i="4"/>
  <c r="F798" i="4"/>
  <c r="F797" i="4"/>
  <c r="F796" i="4"/>
  <c r="F795" i="4"/>
  <c r="F794" i="4"/>
  <c r="F793" i="4"/>
  <c r="F792" i="4"/>
  <c r="F791" i="4"/>
  <c r="F790" i="4"/>
  <c r="F789" i="4"/>
  <c r="F788" i="4"/>
  <c r="F787" i="4"/>
  <c r="F786" i="4"/>
  <c r="F785" i="4"/>
  <c r="F784" i="4"/>
  <c r="F783" i="4"/>
  <c r="F782" i="4"/>
  <c r="F781" i="4"/>
  <c r="F780" i="4"/>
  <c r="F779" i="4"/>
  <c r="F778" i="4"/>
  <c r="F777" i="4"/>
  <c r="F776" i="4"/>
  <c r="F775" i="4"/>
  <c r="F774" i="4"/>
  <c r="F773" i="4"/>
  <c r="F772" i="4"/>
  <c r="F771" i="4"/>
  <c r="F770" i="4"/>
  <c r="F769" i="4"/>
  <c r="F768" i="4"/>
  <c r="F767" i="4"/>
  <c r="F766" i="4"/>
  <c r="F765" i="4"/>
  <c r="F764" i="4"/>
  <c r="F763" i="4"/>
  <c r="F762" i="4"/>
  <c r="F761" i="4"/>
  <c r="F760" i="4"/>
  <c r="F759" i="4"/>
  <c r="F758" i="4"/>
  <c r="F757" i="4"/>
  <c r="F756" i="4"/>
  <c r="F755" i="4"/>
  <c r="F754" i="4"/>
  <c r="F753" i="4"/>
  <c r="F752" i="4"/>
  <c r="F751" i="4"/>
  <c r="F750" i="4"/>
  <c r="F749" i="4"/>
  <c r="F748" i="4"/>
  <c r="F747" i="4"/>
  <c r="F746" i="4"/>
  <c r="F745" i="4"/>
  <c r="F744" i="4"/>
  <c r="F743" i="4"/>
  <c r="F742" i="4"/>
  <c r="F741" i="4"/>
  <c r="F740" i="4"/>
  <c r="F739" i="4"/>
  <c r="F738" i="4"/>
  <c r="F737" i="4"/>
  <c r="F736" i="4"/>
  <c r="F735" i="4"/>
  <c r="F734" i="4"/>
  <c r="F733" i="4"/>
  <c r="F732" i="4"/>
  <c r="F731" i="4"/>
  <c r="F730" i="4"/>
  <c r="F729" i="4"/>
  <c r="F728" i="4"/>
  <c r="F727" i="4"/>
  <c r="F726" i="4"/>
  <c r="F725" i="4"/>
  <c r="F724" i="4"/>
  <c r="F723" i="4"/>
  <c r="F722" i="4"/>
  <c r="F721" i="4"/>
  <c r="F720" i="4"/>
  <c r="F719" i="4"/>
  <c r="F718" i="4"/>
  <c r="F717" i="4"/>
  <c r="F716" i="4"/>
  <c r="F715" i="4"/>
  <c r="F714" i="4"/>
  <c r="F713" i="4"/>
  <c r="F712" i="4"/>
  <c r="F711" i="4"/>
  <c r="F710" i="4"/>
  <c r="F709" i="4"/>
  <c r="F708" i="4"/>
  <c r="F707" i="4"/>
  <c r="F706" i="4"/>
  <c r="F705" i="4"/>
  <c r="F704" i="4"/>
  <c r="F703" i="4"/>
  <c r="F702" i="4"/>
  <c r="F701" i="4"/>
  <c r="F700" i="4"/>
  <c r="F699" i="4"/>
  <c r="F698" i="4"/>
  <c r="F697" i="4"/>
  <c r="F696" i="4"/>
  <c r="F695" i="4"/>
  <c r="F694" i="4"/>
  <c r="F693" i="4"/>
  <c r="F692" i="4"/>
  <c r="F691" i="4"/>
  <c r="F690" i="4"/>
  <c r="F689" i="4"/>
  <c r="F688" i="4"/>
  <c r="F687" i="4"/>
  <c r="F686" i="4"/>
  <c r="F685" i="4"/>
  <c r="F684" i="4"/>
  <c r="F683" i="4"/>
  <c r="F682" i="4"/>
  <c r="F681" i="4"/>
  <c r="F680" i="4"/>
  <c r="F679" i="4"/>
  <c r="F678" i="4"/>
  <c r="F677" i="4"/>
  <c r="F676" i="4"/>
  <c r="F675" i="4"/>
  <c r="F674" i="4"/>
  <c r="F673" i="4"/>
  <c r="F672" i="4"/>
  <c r="F671" i="4"/>
  <c r="F670" i="4"/>
  <c r="F669" i="4"/>
  <c r="F668" i="4"/>
  <c r="F667" i="4"/>
  <c r="F666" i="4"/>
  <c r="F665" i="4"/>
  <c r="F664" i="4"/>
  <c r="F663" i="4"/>
  <c r="F662" i="4"/>
  <c r="F661" i="4"/>
  <c r="F660" i="4"/>
  <c r="F659" i="4"/>
  <c r="F658" i="4"/>
  <c r="F657" i="4"/>
  <c r="F656" i="4"/>
  <c r="F655" i="4"/>
  <c r="F654" i="4"/>
  <c r="F653" i="4"/>
  <c r="E652" i="4"/>
  <c r="D652" i="4"/>
  <c r="F651" i="4"/>
  <c r="F650" i="4"/>
  <c r="F649" i="4"/>
  <c r="F647" i="4"/>
  <c r="E643" i="4"/>
  <c r="F638" i="4"/>
  <c r="F637" i="4"/>
  <c r="F634" i="4"/>
  <c r="F633" i="4"/>
  <c r="F632" i="4"/>
  <c r="E632" i="4"/>
  <c r="E625" i="4" s="1"/>
  <c r="D632" i="4"/>
  <c r="F631" i="4"/>
  <c r="F630" i="4"/>
  <c r="F629" i="4"/>
  <c r="E629" i="4"/>
  <c r="D629" i="4"/>
  <c r="F628" i="4"/>
  <c r="F627" i="4"/>
  <c r="F626" i="4"/>
  <c r="E626" i="4"/>
  <c r="D626" i="4"/>
  <c r="D625" i="4" s="1"/>
  <c r="F625" i="4" s="1"/>
  <c r="F624" i="4"/>
  <c r="F623" i="4"/>
  <c r="F622" i="4"/>
  <c r="F621" i="4"/>
  <c r="F620" i="4"/>
  <c r="F619" i="4"/>
  <c r="F618" i="4"/>
  <c r="E617" i="4"/>
  <c r="D617" i="4"/>
  <c r="F617" i="4" s="1"/>
  <c r="F616" i="4"/>
  <c r="F615" i="4"/>
  <c r="F614" i="4"/>
  <c r="F613" i="4"/>
  <c r="E612" i="4"/>
  <c r="D612" i="4"/>
  <c r="F612" i="4" s="1"/>
  <c r="F611" i="4"/>
  <c r="F610" i="4"/>
  <c r="F609" i="4"/>
  <c r="F608" i="4"/>
  <c r="F607" i="4"/>
  <c r="F606" i="4"/>
  <c r="E605" i="4"/>
  <c r="D605" i="4"/>
  <c r="F605" i="4" s="1"/>
  <c r="F604" i="4"/>
  <c r="E603" i="4"/>
  <c r="D603" i="4"/>
  <c r="G143" i="9" s="1"/>
  <c r="F602" i="4"/>
  <c r="F601" i="4"/>
  <c r="F600" i="4"/>
  <c r="F599" i="4"/>
  <c r="E599" i="4"/>
  <c r="D599" i="4"/>
  <c r="F598" i="4"/>
  <c r="F597" i="4"/>
  <c r="F596" i="4"/>
  <c r="F595" i="4"/>
  <c r="F594" i="4"/>
  <c r="E594" i="4"/>
  <c r="D594" i="4"/>
  <c r="D593" i="4" s="1"/>
  <c r="F593" i="4" s="1"/>
  <c r="F592" i="4"/>
  <c r="F591" i="4"/>
  <c r="F590" i="4"/>
  <c r="E590" i="4"/>
  <c r="D590" i="4"/>
  <c r="F589" i="4"/>
  <c r="F588" i="4"/>
  <c r="F587" i="4"/>
  <c r="E587" i="4"/>
  <c r="D587" i="4"/>
  <c r="F586" i="4"/>
  <c r="F585" i="4"/>
  <c r="E585" i="4"/>
  <c r="D585" i="4"/>
  <c r="F584" i="4"/>
  <c r="F583" i="4"/>
  <c r="F582" i="4"/>
  <c r="E581" i="4"/>
  <c r="D581" i="4"/>
  <c r="F579" i="4"/>
  <c r="F578" i="4"/>
  <c r="E577" i="4"/>
  <c r="E567" i="4" s="1"/>
  <c r="D577" i="4"/>
  <c r="F577" i="4" s="1"/>
  <c r="F576" i="4"/>
  <c r="F575" i="4"/>
  <c r="F574" i="4"/>
  <c r="E574" i="4"/>
  <c r="D574" i="4"/>
  <c r="F573" i="4"/>
  <c r="F572" i="4"/>
  <c r="F571" i="4"/>
  <c r="E571" i="4"/>
  <c r="D571" i="4"/>
  <c r="F570" i="4"/>
  <c r="F569" i="4"/>
  <c r="E568" i="4"/>
  <c r="D568" i="4"/>
  <c r="F566" i="4"/>
  <c r="F565" i="4"/>
  <c r="F564" i="4"/>
  <c r="E563" i="4"/>
  <c r="D563" i="4"/>
  <c r="F562" i="4"/>
  <c r="F561" i="4"/>
  <c r="F560" i="4"/>
  <c r="F559" i="4"/>
  <c r="F558" i="4"/>
  <c r="F557" i="4"/>
  <c r="F556" i="4"/>
  <c r="F555" i="4"/>
  <c r="E555" i="4"/>
  <c r="D555" i="4"/>
  <c r="F554" i="4"/>
  <c r="F553" i="4"/>
  <c r="F552" i="4"/>
  <c r="F551" i="4"/>
  <c r="F550" i="4"/>
  <c r="E550" i="4"/>
  <c r="D550" i="4"/>
  <c r="F549" i="4"/>
  <c r="F548" i="4"/>
  <c r="F547" i="4"/>
  <c r="F546" i="4"/>
  <c r="F545" i="4"/>
  <c r="F544" i="4"/>
  <c r="F543" i="4"/>
  <c r="E543" i="4"/>
  <c r="D543" i="4"/>
  <c r="F542" i="4"/>
  <c r="F541" i="4"/>
  <c r="F540" i="4"/>
  <c r="F539" i="4"/>
  <c r="F538" i="4"/>
  <c r="E538" i="4"/>
  <c r="E529" i="4" s="1"/>
  <c r="D538" i="4"/>
  <c r="F537" i="4"/>
  <c r="F536" i="4"/>
  <c r="F535" i="4"/>
  <c r="E535" i="4"/>
  <c r="D535" i="4"/>
  <c r="F534" i="4"/>
  <c r="F533" i="4"/>
  <c r="F532" i="4"/>
  <c r="F531" i="4"/>
  <c r="F530" i="4"/>
  <c r="E530" i="4"/>
  <c r="D530" i="4"/>
  <c r="F527" i="4"/>
  <c r="F526" i="4"/>
  <c r="E525" i="4"/>
  <c r="E515" i="4" s="1"/>
  <c r="D525" i="4"/>
  <c r="F525" i="4" s="1"/>
  <c r="F524" i="4"/>
  <c r="F523" i="4"/>
  <c r="F522" i="4"/>
  <c r="E522" i="4"/>
  <c r="D522" i="4"/>
  <c r="F521" i="4"/>
  <c r="F520" i="4"/>
  <c r="F519" i="4"/>
  <c r="E519" i="4"/>
  <c r="D519" i="4"/>
  <c r="F518" i="4"/>
  <c r="F517" i="4"/>
  <c r="E516" i="4"/>
  <c r="D516" i="4"/>
  <c r="F514" i="4"/>
  <c r="F513" i="4"/>
  <c r="F512" i="4"/>
  <c r="F511" i="4"/>
  <c r="F510" i="4"/>
  <c r="F509" i="4"/>
  <c r="F508" i="4"/>
  <c r="E507" i="4"/>
  <c r="D507" i="4"/>
  <c r="F507" i="4" s="1"/>
  <c r="F506" i="4"/>
  <c r="F505" i="4"/>
  <c r="F504" i="4"/>
  <c r="F503" i="4"/>
  <c r="F502" i="4"/>
  <c r="E502" i="4"/>
  <c r="D502" i="4"/>
  <c r="F501" i="4"/>
  <c r="F500" i="4"/>
  <c r="F499" i="4"/>
  <c r="F498" i="4"/>
  <c r="F497" i="4"/>
  <c r="F496" i="4"/>
  <c r="E495" i="4"/>
  <c r="D495" i="4"/>
  <c r="F495" i="4" s="1"/>
  <c r="F494" i="4"/>
  <c r="F493" i="4"/>
  <c r="F492" i="4"/>
  <c r="F491" i="4"/>
  <c r="F490" i="4"/>
  <c r="E490" i="4"/>
  <c r="D490" i="4"/>
  <c r="D484" i="4" s="1"/>
  <c r="F484" i="4" s="1"/>
  <c r="F489" i="4"/>
  <c r="F488" i="4"/>
  <c r="F487" i="4"/>
  <c r="F486" i="4"/>
  <c r="F485" i="4"/>
  <c r="E485" i="4"/>
  <c r="E484" i="4" s="1"/>
  <c r="D485" i="4"/>
  <c r="F483" i="4"/>
  <c r="F482" i="4"/>
  <c r="F481" i="4"/>
  <c r="E481" i="4"/>
  <c r="D481" i="4"/>
  <c r="F480" i="4"/>
  <c r="F479" i="4"/>
  <c r="E478" i="4"/>
  <c r="D478" i="4"/>
  <c r="F477" i="4"/>
  <c r="F476" i="4"/>
  <c r="F475" i="4"/>
  <c r="F474" i="4"/>
  <c r="F473" i="4"/>
  <c r="E473" i="4"/>
  <c r="D473" i="4"/>
  <c r="E472" i="4"/>
  <c r="F471" i="4"/>
  <c r="F470" i="4"/>
  <c r="F469" i="4"/>
  <c r="E469" i="4"/>
  <c r="D469" i="4"/>
  <c r="F468" i="4"/>
  <c r="F467" i="4"/>
  <c r="F466" i="4"/>
  <c r="E466" i="4"/>
  <c r="D466" i="4"/>
  <c r="F465" i="4"/>
  <c r="F464" i="4"/>
  <c r="E463" i="4"/>
  <c r="E459" i="4" s="1"/>
  <c r="D463" i="4"/>
  <c r="F462" i="4"/>
  <c r="F461" i="4"/>
  <c r="F460" i="4"/>
  <c r="E460" i="4"/>
  <c r="D460" i="4"/>
  <c r="F458" i="4"/>
  <c r="F457" i="4"/>
  <c r="F456" i="4"/>
  <c r="F455" i="4"/>
  <c r="E455" i="4"/>
  <c r="D455" i="4"/>
  <c r="F454" i="4"/>
  <c r="F453" i="4"/>
  <c r="F452" i="4"/>
  <c r="F451" i="4"/>
  <c r="F450" i="4"/>
  <c r="F449" i="4"/>
  <c r="F448" i="4"/>
  <c r="E447" i="4"/>
  <c r="D447" i="4"/>
  <c r="F447" i="4" s="1"/>
  <c r="F446" i="4"/>
  <c r="F445" i="4"/>
  <c r="F444" i="4"/>
  <c r="F443" i="4"/>
  <c r="E442" i="4"/>
  <c r="D442" i="4"/>
  <c r="F442" i="4" s="1"/>
  <c r="F441" i="4"/>
  <c r="F440" i="4"/>
  <c r="F439" i="4"/>
  <c r="F438" i="4"/>
  <c r="F437" i="4"/>
  <c r="F436" i="4"/>
  <c r="E435" i="4"/>
  <c r="D435" i="4"/>
  <c r="F435" i="4" s="1"/>
  <c r="F434" i="4"/>
  <c r="F433" i="4"/>
  <c r="F432" i="4"/>
  <c r="F431" i="4"/>
  <c r="E430" i="4"/>
  <c r="D430" i="4"/>
  <c r="F430" i="4" s="1"/>
  <c r="F429" i="4"/>
  <c r="F428" i="4"/>
  <c r="E427" i="4"/>
  <c r="E421" i="4" s="1"/>
  <c r="E420" i="4" s="1"/>
  <c r="D427" i="4"/>
  <c r="F427" i="4" s="1"/>
  <c r="F426" i="4"/>
  <c r="F425" i="4"/>
  <c r="F424" i="4"/>
  <c r="F423" i="4"/>
  <c r="F422" i="4"/>
  <c r="E422" i="4"/>
  <c r="D422" i="4"/>
  <c r="D421" i="4" s="1"/>
  <c r="E418" i="4"/>
  <c r="D418" i="4"/>
  <c r="F418" i="4" s="1"/>
  <c r="E417" i="4"/>
  <c r="E644" i="4" s="1"/>
  <c r="D417" i="4"/>
  <c r="F416" i="4"/>
  <c r="E416" i="4"/>
  <c r="D416" i="4"/>
  <c r="D643" i="4" s="1"/>
  <c r="C637" i="1" s="1"/>
  <c r="G637" i="1" s="1"/>
  <c r="F411" i="4"/>
  <c r="F410" i="4"/>
  <c r="F409" i="4"/>
  <c r="F406" i="4"/>
  <c r="F405" i="4"/>
  <c r="F404" i="4"/>
  <c r="F403" i="4"/>
  <c r="F402" i="4"/>
  <c r="E402" i="4"/>
  <c r="D402" i="4"/>
  <c r="F401" i="4"/>
  <c r="F400" i="4"/>
  <c r="E400" i="4"/>
  <c r="D400" i="4"/>
  <c r="F399" i="4"/>
  <c r="F398" i="4"/>
  <c r="E397" i="4"/>
  <c r="D397" i="4"/>
  <c r="E396" i="4"/>
  <c r="F395" i="4"/>
  <c r="F394" i="4"/>
  <c r="F393" i="4"/>
  <c r="F392" i="4"/>
  <c r="F391" i="4"/>
  <c r="E391" i="4"/>
  <c r="D391" i="4"/>
  <c r="F390" i="4"/>
  <c r="F389" i="4"/>
  <c r="F388" i="4"/>
  <c r="E388" i="4"/>
  <c r="D388" i="4"/>
  <c r="F387" i="4"/>
  <c r="F386" i="4"/>
  <c r="F385" i="4"/>
  <c r="F384" i="4"/>
  <c r="F383" i="4"/>
  <c r="E383" i="4"/>
  <c r="D383" i="4"/>
  <c r="F382" i="4"/>
  <c r="F381" i="4"/>
  <c r="F380" i="4"/>
  <c r="F379" i="4"/>
  <c r="E378" i="4"/>
  <c r="D378" i="4"/>
  <c r="F378" i="4" s="1"/>
  <c r="F377" i="4"/>
  <c r="F376" i="4"/>
  <c r="F375" i="4"/>
  <c r="F374" i="4"/>
  <c r="F373" i="4"/>
  <c r="F372" i="4"/>
  <c r="F371" i="4"/>
  <c r="F370" i="4"/>
  <c r="E369" i="4"/>
  <c r="D369" i="4"/>
  <c r="F368" i="4"/>
  <c r="F367" i="4"/>
  <c r="F366" i="4"/>
  <c r="F365" i="4"/>
  <c r="F364" i="4"/>
  <c r="E364" i="4"/>
  <c r="D364" i="4"/>
  <c r="E363" i="4"/>
  <c r="F362" i="4"/>
  <c r="F361" i="4"/>
  <c r="F360" i="4"/>
  <c r="F359" i="4"/>
  <c r="F358" i="4"/>
  <c r="F357" i="4"/>
  <c r="F356" i="4"/>
  <c r="E356" i="4"/>
  <c r="D356" i="4"/>
  <c r="F355" i="4"/>
  <c r="F354" i="4"/>
  <c r="F353" i="4"/>
  <c r="E352" i="4"/>
  <c r="E351" i="4" s="1"/>
  <c r="D352" i="4"/>
  <c r="F349" i="4"/>
  <c r="F348" i="4"/>
  <c r="E348" i="4"/>
  <c r="D348" i="4"/>
  <c r="F347" i="4"/>
  <c r="F346" i="4"/>
  <c r="E345" i="4"/>
  <c r="D345" i="4"/>
  <c r="E344" i="4"/>
  <c r="F343" i="4"/>
  <c r="F342" i="4"/>
  <c r="F341" i="4"/>
  <c r="F340" i="4"/>
  <c r="F339" i="4"/>
  <c r="E339" i="4"/>
  <c r="D339" i="4"/>
  <c r="F338" i="4"/>
  <c r="F337" i="4"/>
  <c r="F336" i="4"/>
  <c r="E336" i="4"/>
  <c r="D336" i="4"/>
  <c r="F335" i="4"/>
  <c r="F334" i="4"/>
  <c r="F333" i="4"/>
  <c r="F332" i="4"/>
  <c r="F331" i="4"/>
  <c r="E331" i="4"/>
  <c r="D331" i="4"/>
  <c r="F330" i="4"/>
  <c r="F329" i="4"/>
  <c r="F328" i="4"/>
  <c r="F327" i="4"/>
  <c r="E326" i="4"/>
  <c r="D326" i="4"/>
  <c r="F326" i="4" s="1"/>
  <c r="F325" i="4"/>
  <c r="F324" i="4"/>
  <c r="F323" i="4"/>
  <c r="F322" i="4"/>
  <c r="F321" i="4"/>
  <c r="F320" i="4"/>
  <c r="F319" i="4"/>
  <c r="F318" i="4"/>
  <c r="E317" i="4"/>
  <c r="D317" i="4"/>
  <c r="F316" i="4"/>
  <c r="F315" i="4"/>
  <c r="F314" i="4"/>
  <c r="F313" i="4"/>
  <c r="F312" i="4"/>
  <c r="E312" i="4"/>
  <c r="D312" i="4"/>
  <c r="E311" i="4"/>
  <c r="F310" i="4"/>
  <c r="F309" i="4"/>
  <c r="F308" i="4"/>
  <c r="F307" i="4"/>
  <c r="F306" i="4"/>
  <c r="F305" i="4"/>
  <c r="F304" i="4"/>
  <c r="E304" i="4"/>
  <c r="D304" i="4"/>
  <c r="F303" i="4"/>
  <c r="F302" i="4"/>
  <c r="F301" i="4"/>
  <c r="E300" i="4"/>
  <c r="E299" i="4" s="1"/>
  <c r="D300" i="4"/>
  <c r="F296" i="4"/>
  <c r="F295" i="4"/>
  <c r="F294" i="4"/>
  <c r="F293" i="4"/>
  <c r="F292" i="4"/>
  <c r="E288" i="4"/>
  <c r="D288" i="4"/>
  <c r="F288" i="4" s="1"/>
  <c r="F287" i="4"/>
  <c r="E287" i="4"/>
  <c r="D287" i="4"/>
  <c r="F286" i="4"/>
  <c r="F285" i="4"/>
  <c r="F284" i="4"/>
  <c r="F283" i="4"/>
  <c r="F282" i="4"/>
  <c r="F281" i="4"/>
  <c r="F280" i="4"/>
  <c r="E279" i="4"/>
  <c r="D279" i="4"/>
  <c r="F279" i="4" s="1"/>
  <c r="F278" i="4"/>
  <c r="F277" i="4"/>
  <c r="F276" i="4"/>
  <c r="F275" i="4"/>
  <c r="F274" i="4"/>
  <c r="E273" i="4"/>
  <c r="D273" i="4"/>
  <c r="F273" i="4" s="1"/>
  <c r="F272" i="4"/>
  <c r="F271" i="4"/>
  <c r="F270" i="4"/>
  <c r="F269" i="4"/>
  <c r="F268" i="4"/>
  <c r="E268" i="4"/>
  <c r="D268" i="4"/>
  <c r="F267" i="4"/>
  <c r="F266" i="4"/>
  <c r="F265" i="4"/>
  <c r="F264" i="4"/>
  <c r="E264" i="4"/>
  <c r="E263" i="4" s="1"/>
  <c r="D264" i="4"/>
  <c r="D263" i="4" s="1"/>
  <c r="F263" i="4" s="1"/>
  <c r="F262" i="4"/>
  <c r="F261" i="4"/>
  <c r="F260" i="4"/>
  <c r="F259" i="4"/>
  <c r="E259" i="4"/>
  <c r="D259" i="4"/>
  <c r="F258" i="4"/>
  <c r="F257" i="4"/>
  <c r="F256" i="4"/>
  <c r="F255" i="4"/>
  <c r="F254" i="4"/>
  <c r="F253" i="4"/>
  <c r="E253" i="4"/>
  <c r="E252" i="4" s="1"/>
  <c r="D253" i="4"/>
  <c r="F252" i="4"/>
  <c r="D252" i="4"/>
  <c r="F251" i="4"/>
  <c r="F250" i="4"/>
  <c r="F249" i="4"/>
  <c r="F248" i="4"/>
  <c r="E247" i="4"/>
  <c r="D247" i="4"/>
  <c r="F247" i="4" s="1"/>
  <c r="F246" i="4"/>
  <c r="F245" i="4"/>
  <c r="F244" i="4"/>
  <c r="E244" i="4"/>
  <c r="E224" i="4" s="1"/>
  <c r="D244" i="4"/>
  <c r="F243" i="4"/>
  <c r="F242" i="4"/>
  <c r="F241" i="4"/>
  <c r="E240" i="4"/>
  <c r="D240" i="4"/>
  <c r="F240" i="4" s="1"/>
  <c r="F239" i="4"/>
  <c r="F238" i="4"/>
  <c r="F237" i="4"/>
  <c r="F236" i="4"/>
  <c r="E236" i="4"/>
  <c r="D236" i="4"/>
  <c r="F235" i="4"/>
  <c r="F234" i="4"/>
  <c r="F233" i="4"/>
  <c r="F232" i="4"/>
  <c r="E231" i="4"/>
  <c r="D231" i="4"/>
  <c r="F231" i="4" s="1"/>
  <c r="F230" i="4"/>
  <c r="F229" i="4"/>
  <c r="E228" i="4"/>
  <c r="D228" i="4"/>
  <c r="F228" i="4" s="1"/>
  <c r="F227" i="4"/>
  <c r="F226" i="4"/>
  <c r="F225" i="4"/>
  <c r="E225" i="4"/>
  <c r="D225" i="4"/>
  <c r="F223" i="4"/>
  <c r="F222" i="4"/>
  <c r="F221" i="4"/>
  <c r="F220" i="4"/>
  <c r="E219" i="4"/>
  <c r="D219" i="4"/>
  <c r="F219" i="4" s="1"/>
  <c r="F218" i="4"/>
  <c r="F217" i="4"/>
  <c r="F216" i="4"/>
  <c r="E216" i="4"/>
  <c r="D216" i="4"/>
  <c r="E215" i="4"/>
  <c r="D215" i="4"/>
  <c r="F215" i="4" s="1"/>
  <c r="F214" i="4"/>
  <c r="F213" i="4"/>
  <c r="F212" i="4"/>
  <c r="F211" i="4"/>
  <c r="E210" i="4"/>
  <c r="D210" i="4"/>
  <c r="F210" i="4" s="1"/>
  <c r="F209" i="4"/>
  <c r="F208" i="4"/>
  <c r="F207" i="4"/>
  <c r="F206" i="4"/>
  <c r="F205" i="4"/>
  <c r="F204" i="4"/>
  <c r="F203" i="4"/>
  <c r="F202" i="4"/>
  <c r="E202" i="4"/>
  <c r="D202" i="4"/>
  <c r="F201" i="4"/>
  <c r="F200" i="4"/>
  <c r="F199" i="4"/>
  <c r="F198" i="4"/>
  <c r="E197" i="4"/>
  <c r="D197" i="4"/>
  <c r="F195" i="4"/>
  <c r="F194" i="4"/>
  <c r="F193" i="4"/>
  <c r="F192" i="4"/>
  <c r="F191" i="4"/>
  <c r="F190" i="4"/>
  <c r="F189" i="4"/>
  <c r="F188" i="4"/>
  <c r="E188" i="4"/>
  <c r="D188" i="4"/>
  <c r="F187" i="4"/>
  <c r="F186" i="4"/>
  <c r="F185" i="4"/>
  <c r="F184" i="4"/>
  <c r="F183" i="4"/>
  <c r="F182" i="4"/>
  <c r="F181" i="4"/>
  <c r="F180" i="4"/>
  <c r="F179" i="4"/>
  <c r="F178" i="4"/>
  <c r="E177" i="4"/>
  <c r="F177" i="4" s="1"/>
  <c r="D177" i="4"/>
  <c r="F176" i="4"/>
  <c r="F175" i="4"/>
  <c r="F174" i="4"/>
  <c r="F173" i="4"/>
  <c r="F172" i="4"/>
  <c r="F171" i="4"/>
  <c r="F170" i="4"/>
  <c r="E169" i="4"/>
  <c r="E163" i="4" s="1"/>
  <c r="D169" i="4"/>
  <c r="F169" i="4" s="1"/>
  <c r="F168" i="4"/>
  <c r="F167" i="4"/>
  <c r="F166" i="4"/>
  <c r="F165" i="4"/>
  <c r="F164" i="4"/>
  <c r="E164" i="4"/>
  <c r="D164" i="4"/>
  <c r="D163" i="4" s="1"/>
  <c r="F163" i="4" s="1"/>
  <c r="F162" i="4"/>
  <c r="F161" i="4"/>
  <c r="F160" i="4"/>
  <c r="E159" i="4"/>
  <c r="D159" i="4"/>
  <c r="F159" i="4" s="1"/>
  <c r="F158" i="4"/>
  <c r="F157" i="4"/>
  <c r="F156" i="4"/>
  <c r="F155" i="4"/>
  <c r="F154" i="4"/>
  <c r="E153" i="4"/>
  <c r="E152" i="4" s="1"/>
  <c r="D153" i="4"/>
  <c r="D152" i="4"/>
  <c r="F150" i="4"/>
  <c r="F149" i="4"/>
  <c r="F148" i="4"/>
  <c r="F147" i="4"/>
  <c r="F146" i="4"/>
  <c r="F145" i="4"/>
  <c r="F144" i="4"/>
  <c r="F143" i="4"/>
  <c r="F142" i="4"/>
  <c r="F141" i="4"/>
  <c r="E140" i="4"/>
  <c r="D140" i="4"/>
  <c r="E139" i="4"/>
  <c r="F138" i="4"/>
  <c r="F137" i="4"/>
  <c r="F136" i="4"/>
  <c r="F135" i="4"/>
  <c r="F134" i="4"/>
  <c r="E134" i="4"/>
  <c r="D134" i="4"/>
  <c r="D133" i="4" s="1"/>
  <c r="E133" i="4"/>
  <c r="F132" i="4"/>
  <c r="F131" i="4"/>
  <c r="F130" i="4"/>
  <c r="F129" i="4"/>
  <c r="F128" i="4"/>
  <c r="E128" i="4"/>
  <c r="D128" i="4"/>
  <c r="F127" i="4"/>
  <c r="F126" i="4"/>
  <c r="E125" i="4"/>
  <c r="E124" i="4" s="1"/>
  <c r="D125" i="4"/>
  <c r="F123" i="4"/>
  <c r="F122" i="4"/>
  <c r="F121" i="4"/>
  <c r="E120" i="4"/>
  <c r="D120" i="4"/>
  <c r="F120" i="4" s="1"/>
  <c r="F119" i="4"/>
  <c r="F118" i="4"/>
  <c r="F117" i="4"/>
  <c r="F116" i="4"/>
  <c r="F115" i="4"/>
  <c r="F114" i="4"/>
  <c r="F113" i="4"/>
  <c r="F112" i="4"/>
  <c r="E112" i="4"/>
  <c r="D112" i="4"/>
  <c r="F111" i="4"/>
  <c r="F110" i="4"/>
  <c r="F109" i="4"/>
  <c r="F108" i="4"/>
  <c r="F107" i="4"/>
  <c r="E107" i="4"/>
  <c r="E106" i="4" s="1"/>
  <c r="D107" i="4"/>
  <c r="F105" i="4"/>
  <c r="F104" i="4"/>
  <c r="F103" i="4"/>
  <c r="F102" i="4"/>
  <c r="F101" i="4"/>
  <c r="F100" i="4"/>
  <c r="F99" i="4"/>
  <c r="E98" i="4"/>
  <c r="D98" i="4"/>
  <c r="F98" i="4" s="1"/>
  <c r="F97" i="4"/>
  <c r="F96" i="4"/>
  <c r="F95" i="4"/>
  <c r="F94" i="4"/>
  <c r="F93" i="4"/>
  <c r="F92" i="4"/>
  <c r="E91" i="4"/>
  <c r="D91" i="4"/>
  <c r="F90" i="4"/>
  <c r="F89" i="4"/>
  <c r="F88" i="4"/>
  <c r="F87" i="4"/>
  <c r="F86" i="4"/>
  <c r="F85" i="4"/>
  <c r="F84" i="4"/>
  <c r="F83" i="4"/>
  <c r="E83" i="4"/>
  <c r="D83" i="4"/>
  <c r="F81" i="4"/>
  <c r="F80" i="4"/>
  <c r="F79" i="4"/>
  <c r="F78" i="4"/>
  <c r="E77" i="4"/>
  <c r="D77" i="4"/>
  <c r="F77" i="4" s="1"/>
  <c r="F76" i="4"/>
  <c r="F75" i="4"/>
  <c r="E74" i="4"/>
  <c r="D74" i="4"/>
  <c r="F74" i="4" s="1"/>
  <c r="F73" i="4"/>
  <c r="F72" i="4"/>
  <c r="F71" i="4"/>
  <c r="E71" i="4"/>
  <c r="D71" i="4"/>
  <c r="F70" i="4"/>
  <c r="F69" i="4"/>
  <c r="F68" i="4"/>
  <c r="E68" i="4"/>
  <c r="D68" i="4"/>
  <c r="F67" i="4"/>
  <c r="F66" i="4"/>
  <c r="E65" i="4"/>
  <c r="D65" i="4"/>
  <c r="F65" i="4" s="1"/>
  <c r="F64" i="4"/>
  <c r="F63" i="4"/>
  <c r="F62" i="4"/>
  <c r="E62" i="4"/>
  <c r="D62" i="4"/>
  <c r="F61" i="4"/>
  <c r="F60" i="4"/>
  <c r="F59" i="4"/>
  <c r="E59" i="4"/>
  <c r="E50" i="4" s="1"/>
  <c r="D59" i="4"/>
  <c r="F58" i="4"/>
  <c r="F57" i="4"/>
  <c r="F56" i="4"/>
  <c r="F55" i="4"/>
  <c r="E54" i="4"/>
  <c r="D54" i="4"/>
  <c r="F54" i="4" s="1"/>
  <c r="F53" i="4"/>
  <c r="F52" i="4"/>
  <c r="F51" i="4"/>
  <c r="E51" i="4"/>
  <c r="D51" i="4"/>
  <c r="D50" i="4"/>
  <c r="F50" i="4" s="1"/>
  <c r="F49" i="4"/>
  <c r="F48" i="4"/>
  <c r="F47" i="4"/>
  <c r="F46" i="4"/>
  <c r="E45" i="4"/>
  <c r="E44" i="4" s="1"/>
  <c r="D45" i="4"/>
  <c r="F45" i="4" s="1"/>
  <c r="D44" i="4"/>
  <c r="F44" i="4" s="1"/>
  <c r="F43" i="4"/>
  <c r="F42" i="4"/>
  <c r="F41" i="4"/>
  <c r="E40" i="4"/>
  <c r="D40" i="4"/>
  <c r="F40" i="4" s="1"/>
  <c r="F39" i="4"/>
  <c r="F38" i="4"/>
  <c r="F37" i="4"/>
  <c r="E37" i="4"/>
  <c r="D37" i="4"/>
  <c r="F36" i="4"/>
  <c r="F35" i="4"/>
  <c r="F34" i="4"/>
  <c r="F33" i="4"/>
  <c r="F32" i="4"/>
  <c r="F31" i="4"/>
  <c r="F30" i="4"/>
  <c r="E29" i="4"/>
  <c r="D29" i="4"/>
  <c r="F29" i="4" s="1"/>
  <c r="F28" i="4"/>
  <c r="F27" i="4"/>
  <c r="F26" i="4"/>
  <c r="F25" i="4"/>
  <c r="F24" i="4"/>
  <c r="E23" i="4"/>
  <c r="D23" i="4"/>
  <c r="F23" i="4" s="1"/>
  <c r="F22" i="4"/>
  <c r="F21" i="4"/>
  <c r="F20" i="4"/>
  <c r="F19" i="4"/>
  <c r="F18" i="4"/>
  <c r="E17" i="4"/>
  <c r="D17" i="4"/>
  <c r="F17" i="4" s="1"/>
  <c r="F16" i="4"/>
  <c r="F15" i="4"/>
  <c r="F14" i="4"/>
  <c r="F13" i="4"/>
  <c r="F12" i="4"/>
  <c r="F11" i="4"/>
  <c r="F10" i="4"/>
  <c r="F9" i="4"/>
  <c r="E8" i="4"/>
  <c r="D8" i="4"/>
  <c r="G36" i="3"/>
  <c r="B36" i="3"/>
  <c r="G35" i="3"/>
  <c r="B35" i="3"/>
  <c r="G34" i="3"/>
  <c r="B34" i="3"/>
  <c r="I33" i="3"/>
  <c r="G33" i="3"/>
  <c r="B33" i="3"/>
  <c r="H32" i="3"/>
  <c r="G32" i="3"/>
  <c r="B32" i="3"/>
  <c r="G31" i="3"/>
  <c r="B31" i="3"/>
  <c r="G30" i="3"/>
  <c r="B30" i="3"/>
  <c r="G29" i="3"/>
  <c r="B29" i="3"/>
  <c r="G28" i="3"/>
  <c r="B28" i="3"/>
  <c r="G27" i="3"/>
  <c r="B27" i="3"/>
  <c r="I26" i="3"/>
  <c r="H26" i="3"/>
  <c r="G26" i="3"/>
  <c r="B26" i="3"/>
  <c r="I25" i="3"/>
  <c r="H25" i="3"/>
  <c r="G25" i="3"/>
  <c r="B25" i="3"/>
  <c r="H24" i="3"/>
  <c r="G24" i="3"/>
  <c r="B24" i="3"/>
  <c r="G23" i="3"/>
  <c r="B23" i="3"/>
  <c r="G22" i="3"/>
  <c r="B22" i="3"/>
  <c r="G21" i="3"/>
  <c r="B21" i="3"/>
  <c r="G20" i="3"/>
  <c r="B20" i="3"/>
  <c r="G19" i="3"/>
  <c r="B19" i="3"/>
  <c r="G18" i="3"/>
  <c r="B18" i="3"/>
  <c r="G17" i="3"/>
  <c r="B17" i="3"/>
  <c r="G16" i="3"/>
  <c r="B16" i="3"/>
  <c r="L3" i="9"/>
  <c r="D1450" i="1"/>
  <c r="C1450" i="1"/>
  <c r="H1449" i="1"/>
  <c r="D1449" i="1"/>
  <c r="J1449" i="1" s="1"/>
  <c r="C1449" i="1"/>
  <c r="J1448" i="1"/>
  <c r="H1448" i="1"/>
  <c r="D1448" i="1"/>
  <c r="G1448" i="1" s="1"/>
  <c r="I1448" i="1" s="1"/>
  <c r="C1448" i="1"/>
  <c r="D1447" i="1"/>
  <c r="C1447" i="1"/>
  <c r="G1446" i="1"/>
  <c r="D1446" i="1"/>
  <c r="C1446" i="1"/>
  <c r="J1446" i="1" s="1"/>
  <c r="D1445" i="1"/>
  <c r="C1445" i="1"/>
  <c r="D1444" i="1"/>
  <c r="C1444" i="1"/>
  <c r="H1444" i="1" s="1"/>
  <c r="D1443" i="1"/>
  <c r="C1443" i="1"/>
  <c r="D1442" i="1"/>
  <c r="C1442" i="1"/>
  <c r="D1441" i="1"/>
  <c r="C1441" i="1"/>
  <c r="D1440" i="1"/>
  <c r="H1440" i="1" s="1"/>
  <c r="C1440" i="1"/>
  <c r="D1439" i="1"/>
  <c r="C1439" i="1"/>
  <c r="G1439" i="1" s="1"/>
  <c r="D1434" i="1"/>
  <c r="C1434" i="1"/>
  <c r="H1433" i="1"/>
  <c r="D1433" i="1"/>
  <c r="G1433" i="1" s="1"/>
  <c r="C1433" i="1"/>
  <c r="D1432" i="1"/>
  <c r="C1432" i="1"/>
  <c r="H1431" i="1"/>
  <c r="D1431" i="1"/>
  <c r="G1431" i="1" s="1"/>
  <c r="C1431" i="1"/>
  <c r="D1430" i="1"/>
  <c r="C1430" i="1"/>
  <c r="H1429" i="1"/>
  <c r="D1429" i="1"/>
  <c r="C1429" i="1"/>
  <c r="G1429" i="1" s="1"/>
  <c r="H1428" i="1"/>
  <c r="D1428" i="1"/>
  <c r="C1428" i="1"/>
  <c r="G1428" i="1" s="1"/>
  <c r="D1427" i="1"/>
  <c r="C1427" i="1"/>
  <c r="D1426" i="1"/>
  <c r="C1426" i="1"/>
  <c r="D1425" i="1"/>
  <c r="C1425" i="1"/>
  <c r="G1425" i="1" s="1"/>
  <c r="D1424" i="1"/>
  <c r="C1424" i="1"/>
  <c r="G1424" i="1" s="1"/>
  <c r="H1423" i="1"/>
  <c r="D1423" i="1"/>
  <c r="C1423" i="1"/>
  <c r="G1423" i="1" s="1"/>
  <c r="D1422" i="1"/>
  <c r="C1422" i="1"/>
  <c r="G1422" i="1" s="1"/>
  <c r="H1421" i="1"/>
  <c r="D1421" i="1"/>
  <c r="C1421" i="1"/>
  <c r="G1421" i="1" s="1"/>
  <c r="D1420" i="1"/>
  <c r="C1420" i="1"/>
  <c r="G1420" i="1" s="1"/>
  <c r="D1419" i="1"/>
  <c r="C1419" i="1"/>
  <c r="D1418" i="1"/>
  <c r="C1418" i="1"/>
  <c r="D1417" i="1"/>
  <c r="C1417" i="1"/>
  <c r="G1417" i="1" s="1"/>
  <c r="D1416" i="1"/>
  <c r="C1416" i="1"/>
  <c r="G1416" i="1" s="1"/>
  <c r="H1415" i="1"/>
  <c r="D1415" i="1"/>
  <c r="C1415" i="1"/>
  <c r="G1415" i="1" s="1"/>
  <c r="D1414" i="1"/>
  <c r="C1414" i="1"/>
  <c r="G1414" i="1" s="1"/>
  <c r="H1413" i="1"/>
  <c r="D1413" i="1"/>
  <c r="C1413" i="1"/>
  <c r="G1413" i="1" s="1"/>
  <c r="H1412" i="1"/>
  <c r="D1412" i="1"/>
  <c r="C1412" i="1"/>
  <c r="G1412" i="1" s="1"/>
  <c r="D1411" i="1"/>
  <c r="C1411" i="1"/>
  <c r="D1410" i="1"/>
  <c r="C1410" i="1"/>
  <c r="D1409" i="1"/>
  <c r="D1408" i="1"/>
  <c r="H1407" i="1"/>
  <c r="D1407" i="1"/>
  <c r="C1407" i="1"/>
  <c r="G1407" i="1" s="1"/>
  <c r="D1406" i="1"/>
  <c r="C1406" i="1"/>
  <c r="G1406" i="1" s="1"/>
  <c r="H1405" i="1"/>
  <c r="D1405" i="1"/>
  <c r="C1405" i="1"/>
  <c r="G1405" i="1" s="1"/>
  <c r="H1404" i="1"/>
  <c r="D1404" i="1"/>
  <c r="C1404" i="1"/>
  <c r="G1404" i="1" s="1"/>
  <c r="D1403" i="1"/>
  <c r="C1403" i="1"/>
  <c r="D1402" i="1"/>
  <c r="C1402" i="1"/>
  <c r="D1401" i="1"/>
  <c r="C1401" i="1"/>
  <c r="G1401" i="1" s="1"/>
  <c r="D1400" i="1"/>
  <c r="C1400" i="1"/>
  <c r="G1400" i="1" s="1"/>
  <c r="H1399" i="1"/>
  <c r="D1399" i="1"/>
  <c r="C1399" i="1"/>
  <c r="G1399" i="1" s="1"/>
  <c r="D1398" i="1"/>
  <c r="C1398" i="1"/>
  <c r="G1398" i="1" s="1"/>
  <c r="H1397" i="1"/>
  <c r="D1397" i="1"/>
  <c r="C1397" i="1"/>
  <c r="G1397" i="1" s="1"/>
  <c r="H1396" i="1"/>
  <c r="D1396" i="1"/>
  <c r="C1396" i="1"/>
  <c r="G1396" i="1" s="1"/>
  <c r="D1395" i="1"/>
  <c r="C1395" i="1"/>
  <c r="D1394" i="1"/>
  <c r="C1394" i="1"/>
  <c r="D1393" i="1"/>
  <c r="C1393" i="1"/>
  <c r="G1393" i="1" s="1"/>
  <c r="D1392" i="1"/>
  <c r="C1392" i="1"/>
  <c r="G1392" i="1" s="1"/>
  <c r="H1391" i="1"/>
  <c r="D1391" i="1"/>
  <c r="C1391" i="1"/>
  <c r="G1391" i="1" s="1"/>
  <c r="D1390" i="1"/>
  <c r="C1390" i="1"/>
  <c r="G1390" i="1" s="1"/>
  <c r="H1389" i="1"/>
  <c r="D1389" i="1"/>
  <c r="C1389" i="1"/>
  <c r="G1389" i="1" s="1"/>
  <c r="H1388" i="1"/>
  <c r="D1388" i="1"/>
  <c r="C1388" i="1"/>
  <c r="G1388" i="1" s="1"/>
  <c r="D1387" i="1"/>
  <c r="C1387" i="1"/>
  <c r="D1386" i="1"/>
  <c r="C1386" i="1"/>
  <c r="D1385" i="1"/>
  <c r="C1385" i="1"/>
  <c r="G1385" i="1" s="1"/>
  <c r="D1384" i="1"/>
  <c r="C1384" i="1"/>
  <c r="G1384" i="1" s="1"/>
  <c r="D1383" i="1"/>
  <c r="D1382" i="1"/>
  <c r="C1382" i="1"/>
  <c r="G1382" i="1" s="1"/>
  <c r="H1381" i="1"/>
  <c r="D1381" i="1"/>
  <c r="C1381" i="1"/>
  <c r="G1381" i="1" s="1"/>
  <c r="H1380" i="1"/>
  <c r="D1380" i="1"/>
  <c r="C1380" i="1"/>
  <c r="G1380" i="1" s="1"/>
  <c r="D1379" i="1"/>
  <c r="C1379" i="1"/>
  <c r="D1378" i="1"/>
  <c r="C1378" i="1"/>
  <c r="D1377" i="1"/>
  <c r="C1377" i="1"/>
  <c r="G1377" i="1" s="1"/>
  <c r="D1376" i="1"/>
  <c r="C1376" i="1"/>
  <c r="G1376" i="1" s="1"/>
  <c r="H1375" i="1"/>
  <c r="D1375" i="1"/>
  <c r="C1375" i="1"/>
  <c r="G1375" i="1" s="1"/>
  <c r="D1374" i="1"/>
  <c r="C1374" i="1"/>
  <c r="G1374" i="1" s="1"/>
  <c r="H1373" i="1"/>
  <c r="D1373" i="1"/>
  <c r="C1373" i="1"/>
  <c r="G1373" i="1" s="1"/>
  <c r="H1372" i="1"/>
  <c r="D1372" i="1"/>
  <c r="C1372" i="1"/>
  <c r="G1372" i="1" s="1"/>
  <c r="D1371" i="1"/>
  <c r="C1371" i="1"/>
  <c r="D1370" i="1"/>
  <c r="C1370" i="1"/>
  <c r="D1369" i="1"/>
  <c r="C1369" i="1"/>
  <c r="G1369" i="1" s="1"/>
  <c r="D1368" i="1"/>
  <c r="C1368" i="1"/>
  <c r="G1368" i="1" s="1"/>
  <c r="H1367" i="1"/>
  <c r="D1367" i="1"/>
  <c r="C1367" i="1"/>
  <c r="G1367" i="1" s="1"/>
  <c r="D1366" i="1"/>
  <c r="C1366" i="1"/>
  <c r="G1366" i="1" s="1"/>
  <c r="H1365" i="1"/>
  <c r="D1365" i="1"/>
  <c r="C1365" i="1"/>
  <c r="G1365" i="1" s="1"/>
  <c r="H1364" i="1"/>
  <c r="D1364" i="1"/>
  <c r="C1364" i="1"/>
  <c r="G1364" i="1" s="1"/>
  <c r="D1363" i="1"/>
  <c r="C1363" i="1"/>
  <c r="D1362" i="1"/>
  <c r="C1362" i="1"/>
  <c r="D1361" i="1"/>
  <c r="C1361" i="1"/>
  <c r="G1361" i="1" s="1"/>
  <c r="H1360" i="1"/>
  <c r="D1360" i="1"/>
  <c r="C1360" i="1"/>
  <c r="G1360" i="1" s="1"/>
  <c r="H1359" i="1"/>
  <c r="D1359" i="1"/>
  <c r="C1359" i="1"/>
  <c r="G1359" i="1" s="1"/>
  <c r="D1358" i="1"/>
  <c r="C1358" i="1"/>
  <c r="G1358" i="1" s="1"/>
  <c r="H1357" i="1"/>
  <c r="D1357" i="1"/>
  <c r="C1357" i="1"/>
  <c r="G1357" i="1" s="1"/>
  <c r="H1356" i="1"/>
  <c r="D1356" i="1"/>
  <c r="C1356" i="1"/>
  <c r="G1356" i="1" s="1"/>
  <c r="D1355" i="1"/>
  <c r="C1355" i="1"/>
  <c r="D1354" i="1"/>
  <c r="C1354" i="1"/>
  <c r="D1353" i="1"/>
  <c r="C1353" i="1"/>
  <c r="G1353" i="1" s="1"/>
  <c r="H1352" i="1"/>
  <c r="D1352" i="1"/>
  <c r="C1352" i="1"/>
  <c r="G1352" i="1" s="1"/>
  <c r="H1351" i="1"/>
  <c r="D1351" i="1"/>
  <c r="C1351" i="1"/>
  <c r="G1351" i="1" s="1"/>
  <c r="D1350" i="1"/>
  <c r="C1350" i="1"/>
  <c r="G1350" i="1" s="1"/>
  <c r="H1349" i="1"/>
  <c r="D1349" i="1"/>
  <c r="C1349" i="1"/>
  <c r="G1349" i="1" s="1"/>
  <c r="H1348" i="1"/>
  <c r="D1348" i="1"/>
  <c r="C1348" i="1"/>
  <c r="G1348" i="1" s="1"/>
  <c r="D1347" i="1"/>
  <c r="C1347" i="1"/>
  <c r="D1346" i="1"/>
  <c r="C1346" i="1"/>
  <c r="D1345" i="1"/>
  <c r="C1345" i="1"/>
  <c r="G1345" i="1" s="1"/>
  <c r="H1344" i="1"/>
  <c r="D1344" i="1"/>
  <c r="C1344" i="1"/>
  <c r="G1344" i="1" s="1"/>
  <c r="H1343" i="1"/>
  <c r="D1343" i="1"/>
  <c r="C1343" i="1"/>
  <c r="G1343" i="1" s="1"/>
  <c r="D1342" i="1"/>
  <c r="C1342" i="1"/>
  <c r="G1342" i="1" s="1"/>
  <c r="H1341" i="1"/>
  <c r="D1341" i="1"/>
  <c r="C1341" i="1"/>
  <c r="G1341" i="1" s="1"/>
  <c r="H1340" i="1"/>
  <c r="D1340" i="1"/>
  <c r="C1340" i="1"/>
  <c r="G1340" i="1" s="1"/>
  <c r="D1339" i="1"/>
  <c r="C1339" i="1"/>
  <c r="D1338" i="1"/>
  <c r="C1338" i="1"/>
  <c r="D1337" i="1"/>
  <c r="C1337" i="1"/>
  <c r="G1337" i="1" s="1"/>
  <c r="H1336" i="1"/>
  <c r="D1336" i="1"/>
  <c r="C1336" i="1"/>
  <c r="G1336" i="1" s="1"/>
  <c r="H1335" i="1"/>
  <c r="D1335" i="1"/>
  <c r="C1335" i="1"/>
  <c r="G1335" i="1" s="1"/>
  <c r="D1334" i="1"/>
  <c r="C1334" i="1"/>
  <c r="G1334" i="1" s="1"/>
  <c r="H1333" i="1"/>
  <c r="D1333" i="1"/>
  <c r="C1333" i="1"/>
  <c r="G1333" i="1" s="1"/>
  <c r="H1332" i="1"/>
  <c r="D1332" i="1"/>
  <c r="C1332" i="1"/>
  <c r="G1332" i="1" s="1"/>
  <c r="D1331" i="1"/>
  <c r="C1331" i="1"/>
  <c r="D1330" i="1"/>
  <c r="C1330" i="1"/>
  <c r="D1329" i="1"/>
  <c r="C1329" i="1"/>
  <c r="G1329" i="1" s="1"/>
  <c r="H1328" i="1"/>
  <c r="D1328" i="1"/>
  <c r="C1328" i="1"/>
  <c r="G1328" i="1" s="1"/>
  <c r="H1327" i="1"/>
  <c r="D1327" i="1"/>
  <c r="C1327" i="1"/>
  <c r="G1327" i="1" s="1"/>
  <c r="D1326" i="1"/>
  <c r="C1326" i="1"/>
  <c r="G1326" i="1" s="1"/>
  <c r="H1325" i="1"/>
  <c r="D1325" i="1"/>
  <c r="C1325" i="1"/>
  <c r="G1325" i="1" s="1"/>
  <c r="H1324" i="1"/>
  <c r="D1324" i="1"/>
  <c r="C1324" i="1"/>
  <c r="G1324" i="1" s="1"/>
  <c r="D1323" i="1"/>
  <c r="C1323" i="1"/>
  <c r="D1322" i="1"/>
  <c r="C1322" i="1"/>
  <c r="D1321" i="1"/>
  <c r="C1321" i="1"/>
  <c r="G1321" i="1" s="1"/>
  <c r="H1320" i="1"/>
  <c r="D1320" i="1"/>
  <c r="C1320" i="1"/>
  <c r="G1320" i="1" s="1"/>
  <c r="H1319" i="1"/>
  <c r="D1319" i="1"/>
  <c r="C1319" i="1"/>
  <c r="G1319" i="1" s="1"/>
  <c r="D1318" i="1"/>
  <c r="C1318" i="1"/>
  <c r="G1318" i="1" s="1"/>
  <c r="H1317" i="1"/>
  <c r="D1317" i="1"/>
  <c r="C1317" i="1"/>
  <c r="G1317" i="1" s="1"/>
  <c r="H1316" i="1"/>
  <c r="D1316" i="1"/>
  <c r="C1316" i="1"/>
  <c r="G1316" i="1" s="1"/>
  <c r="D1315" i="1"/>
  <c r="C1315" i="1"/>
  <c r="D1314" i="1"/>
  <c r="C1314" i="1"/>
  <c r="D1313" i="1"/>
  <c r="C1313" i="1"/>
  <c r="G1313" i="1" s="1"/>
  <c r="H1312" i="1"/>
  <c r="D1312" i="1"/>
  <c r="C1312" i="1"/>
  <c r="G1312" i="1" s="1"/>
  <c r="H1311" i="1"/>
  <c r="D1311" i="1"/>
  <c r="C1311" i="1"/>
  <c r="G1311" i="1" s="1"/>
  <c r="D1310" i="1"/>
  <c r="C1310" i="1"/>
  <c r="G1310" i="1" s="1"/>
  <c r="H1309" i="1"/>
  <c r="D1309" i="1"/>
  <c r="C1309" i="1"/>
  <c r="G1309" i="1" s="1"/>
  <c r="H1308" i="1"/>
  <c r="D1308" i="1"/>
  <c r="C1308" i="1"/>
  <c r="G1308" i="1" s="1"/>
  <c r="D1307" i="1"/>
  <c r="C1307" i="1"/>
  <c r="D1306" i="1"/>
  <c r="C1306" i="1"/>
  <c r="D1305" i="1"/>
  <c r="C1305" i="1"/>
  <c r="G1305" i="1" s="1"/>
  <c r="H1304" i="1"/>
  <c r="D1304" i="1"/>
  <c r="C1304" i="1"/>
  <c r="G1304" i="1" s="1"/>
  <c r="H1303" i="1"/>
  <c r="D1303" i="1"/>
  <c r="C1303" i="1"/>
  <c r="G1303" i="1" s="1"/>
  <c r="D1302" i="1"/>
  <c r="C1302" i="1"/>
  <c r="G1302" i="1" s="1"/>
  <c r="H1301" i="1"/>
  <c r="D1301" i="1"/>
  <c r="C1301" i="1"/>
  <c r="G1301" i="1" s="1"/>
  <c r="C1300" i="1"/>
  <c r="C1299" i="1"/>
  <c r="H1298" i="1"/>
  <c r="G1298" i="1"/>
  <c r="D1298" i="1"/>
  <c r="C1298" i="1"/>
  <c r="H1297" i="1"/>
  <c r="D1297" i="1"/>
  <c r="C1297" i="1"/>
  <c r="G1297" i="1" s="1"/>
  <c r="G1296" i="1"/>
  <c r="D1296" i="1"/>
  <c r="C1296" i="1"/>
  <c r="H1296" i="1" s="1"/>
  <c r="H1295" i="1"/>
  <c r="D1295" i="1"/>
  <c r="C1295" i="1"/>
  <c r="G1295" i="1" s="1"/>
  <c r="D1294" i="1"/>
  <c r="C1294" i="1"/>
  <c r="D1293" i="1"/>
  <c r="C1293" i="1"/>
  <c r="D1292" i="1"/>
  <c r="C1292" i="1"/>
  <c r="H1292" i="1" s="1"/>
  <c r="H1291" i="1"/>
  <c r="D1291" i="1"/>
  <c r="C1291" i="1"/>
  <c r="G1291" i="1" s="1"/>
  <c r="H1290" i="1"/>
  <c r="G1290" i="1"/>
  <c r="D1290" i="1"/>
  <c r="C1290" i="1"/>
  <c r="H1289" i="1"/>
  <c r="D1289" i="1"/>
  <c r="C1289" i="1"/>
  <c r="G1289" i="1" s="1"/>
  <c r="H1288" i="1"/>
  <c r="G1288" i="1"/>
  <c r="D1288" i="1"/>
  <c r="C1288" i="1"/>
  <c r="D1287" i="1"/>
  <c r="C1287" i="1"/>
  <c r="H1286" i="1"/>
  <c r="G1286" i="1"/>
  <c r="D1286" i="1"/>
  <c r="C1286" i="1"/>
  <c r="D1285" i="1"/>
  <c r="C1285" i="1"/>
  <c r="H1284" i="1"/>
  <c r="D1284" i="1"/>
  <c r="C1284" i="1"/>
  <c r="G1284" i="1" s="1"/>
  <c r="D1283" i="1"/>
  <c r="C1283" i="1"/>
  <c r="G1283" i="1" s="1"/>
  <c r="H1282" i="1"/>
  <c r="G1282" i="1"/>
  <c r="D1282" i="1"/>
  <c r="C1282" i="1"/>
  <c r="H1281" i="1"/>
  <c r="D1281" i="1"/>
  <c r="C1281" i="1"/>
  <c r="G1281" i="1" s="1"/>
  <c r="G1280" i="1"/>
  <c r="D1280" i="1"/>
  <c r="C1280" i="1"/>
  <c r="H1280" i="1" s="1"/>
  <c r="H1279" i="1"/>
  <c r="D1279" i="1"/>
  <c r="C1279" i="1"/>
  <c r="G1279" i="1" s="1"/>
  <c r="D1278" i="1"/>
  <c r="C1278" i="1"/>
  <c r="D1277" i="1"/>
  <c r="C1277" i="1"/>
  <c r="D1276" i="1"/>
  <c r="C1276" i="1"/>
  <c r="H1275" i="1"/>
  <c r="D1275" i="1"/>
  <c r="C1275" i="1"/>
  <c r="G1275" i="1" s="1"/>
  <c r="H1274" i="1"/>
  <c r="D1274" i="1"/>
  <c r="C1274" i="1"/>
  <c r="G1274" i="1" s="1"/>
  <c r="H1273" i="1"/>
  <c r="D1273" i="1"/>
  <c r="C1273" i="1"/>
  <c r="G1273" i="1" s="1"/>
  <c r="H1272" i="1"/>
  <c r="G1272" i="1"/>
  <c r="D1272" i="1"/>
  <c r="C1272" i="1"/>
  <c r="D1271" i="1"/>
  <c r="C1271" i="1"/>
  <c r="H1270" i="1"/>
  <c r="G1270" i="1"/>
  <c r="D1270" i="1"/>
  <c r="C1270" i="1"/>
  <c r="D1269" i="1"/>
  <c r="C1269" i="1"/>
  <c r="H1268" i="1"/>
  <c r="D1268" i="1"/>
  <c r="C1268" i="1"/>
  <c r="G1268" i="1" s="1"/>
  <c r="D1267" i="1"/>
  <c r="C1267" i="1"/>
  <c r="G1267" i="1" s="1"/>
  <c r="D1266" i="1"/>
  <c r="C1266" i="1"/>
  <c r="H1266" i="1" s="1"/>
  <c r="D1265" i="1"/>
  <c r="C1265" i="1"/>
  <c r="G1265" i="1" s="1"/>
  <c r="D1264" i="1"/>
  <c r="C1264" i="1"/>
  <c r="H1264" i="1" s="1"/>
  <c r="D1263" i="1"/>
  <c r="C1263" i="1"/>
  <c r="G1263" i="1" s="1"/>
  <c r="D1262" i="1"/>
  <c r="C1262" i="1"/>
  <c r="D1261" i="1"/>
  <c r="C1261" i="1"/>
  <c r="D1260" i="1"/>
  <c r="C1260" i="1"/>
  <c r="H1259" i="1"/>
  <c r="D1259" i="1"/>
  <c r="C1259" i="1"/>
  <c r="G1259" i="1" s="1"/>
  <c r="H1258" i="1"/>
  <c r="D1258" i="1"/>
  <c r="C1258" i="1"/>
  <c r="G1258" i="1" s="1"/>
  <c r="H1257" i="1"/>
  <c r="D1257" i="1"/>
  <c r="C1257" i="1"/>
  <c r="G1257" i="1" s="1"/>
  <c r="H1256" i="1"/>
  <c r="G1256" i="1"/>
  <c r="D1256" i="1"/>
  <c r="C1256" i="1"/>
  <c r="D1255" i="1"/>
  <c r="C1255" i="1"/>
  <c r="H1254" i="1"/>
  <c r="G1254" i="1"/>
  <c r="D1254" i="1"/>
  <c r="C1254" i="1"/>
  <c r="D1253" i="1"/>
  <c r="C1253" i="1"/>
  <c r="D1252" i="1"/>
  <c r="C1252" i="1"/>
  <c r="D1251" i="1"/>
  <c r="C1251" i="1"/>
  <c r="G1251" i="1" s="1"/>
  <c r="G1250" i="1"/>
  <c r="D1250" i="1"/>
  <c r="C1250" i="1"/>
  <c r="H1250" i="1" s="1"/>
  <c r="H1249" i="1"/>
  <c r="D1249" i="1"/>
  <c r="C1249" i="1"/>
  <c r="G1249" i="1" s="1"/>
  <c r="G1248" i="1"/>
  <c r="D1248" i="1"/>
  <c r="C1248" i="1"/>
  <c r="H1248" i="1" s="1"/>
  <c r="H1247" i="1"/>
  <c r="D1247" i="1"/>
  <c r="C1247" i="1"/>
  <c r="G1247" i="1" s="1"/>
  <c r="D1246" i="1"/>
  <c r="C1246" i="1"/>
  <c r="D1245" i="1"/>
  <c r="C1245" i="1"/>
  <c r="D1244" i="1"/>
  <c r="C1244" i="1"/>
  <c r="D1243" i="1"/>
  <c r="C1243" i="1"/>
  <c r="H1242" i="1"/>
  <c r="G1242" i="1"/>
  <c r="D1242" i="1"/>
  <c r="C1242" i="1"/>
  <c r="D1241" i="1"/>
  <c r="H1241" i="1" s="1"/>
  <c r="C1241" i="1"/>
  <c r="G1241" i="1" s="1"/>
  <c r="D1240" i="1"/>
  <c r="C1240" i="1"/>
  <c r="D1239" i="1"/>
  <c r="C1239" i="1"/>
  <c r="G1238" i="1"/>
  <c r="D1238" i="1"/>
  <c r="H1238" i="1" s="1"/>
  <c r="C1238" i="1"/>
  <c r="D1237" i="1"/>
  <c r="C1237" i="1"/>
  <c r="D1236" i="1"/>
  <c r="C1236" i="1"/>
  <c r="H1235" i="1"/>
  <c r="D1235" i="1"/>
  <c r="C1235" i="1"/>
  <c r="G1235" i="1" s="1"/>
  <c r="H1234" i="1"/>
  <c r="D1234" i="1"/>
  <c r="C1234" i="1"/>
  <c r="G1234" i="1" s="1"/>
  <c r="H1233" i="1"/>
  <c r="D1233" i="1"/>
  <c r="C1233" i="1"/>
  <c r="D1232" i="1"/>
  <c r="C1232" i="1"/>
  <c r="G1232" i="1" s="1"/>
  <c r="D1231" i="1"/>
  <c r="H1231" i="1" s="1"/>
  <c r="C1231" i="1"/>
  <c r="D1230" i="1"/>
  <c r="C1230" i="1"/>
  <c r="D1229" i="1"/>
  <c r="C1229" i="1"/>
  <c r="D1228" i="1"/>
  <c r="C1228" i="1"/>
  <c r="H1227" i="1"/>
  <c r="D1227" i="1"/>
  <c r="C1227" i="1"/>
  <c r="G1227" i="1" s="1"/>
  <c r="H1226" i="1"/>
  <c r="G1226" i="1"/>
  <c r="D1226" i="1"/>
  <c r="C1226" i="1"/>
  <c r="D1225" i="1"/>
  <c r="H1225" i="1" s="1"/>
  <c r="C1225" i="1"/>
  <c r="H1224" i="1"/>
  <c r="G1224" i="1"/>
  <c r="D1224" i="1"/>
  <c r="C1224" i="1"/>
  <c r="D1223" i="1"/>
  <c r="C1223" i="1"/>
  <c r="D1222" i="1"/>
  <c r="D1221" i="1"/>
  <c r="C1221" i="1"/>
  <c r="H1220" i="1"/>
  <c r="D1220" i="1"/>
  <c r="C1220" i="1"/>
  <c r="H1219" i="1"/>
  <c r="D1219" i="1"/>
  <c r="C1219" i="1"/>
  <c r="G1219" i="1" s="1"/>
  <c r="D1218" i="1"/>
  <c r="C1218" i="1"/>
  <c r="H1217" i="1"/>
  <c r="D1217" i="1"/>
  <c r="C1217" i="1"/>
  <c r="G1216" i="1"/>
  <c r="D1216" i="1"/>
  <c r="C1216" i="1"/>
  <c r="D1215" i="1"/>
  <c r="H1215" i="1" s="1"/>
  <c r="C1215" i="1"/>
  <c r="D1214" i="1"/>
  <c r="H1213" i="1"/>
  <c r="G1213" i="1"/>
  <c r="D1213" i="1"/>
  <c r="C1213" i="1"/>
  <c r="D1212" i="1"/>
  <c r="C1212" i="1"/>
  <c r="D1211" i="1"/>
  <c r="C1211" i="1"/>
  <c r="D1210" i="1"/>
  <c r="C1210" i="1"/>
  <c r="H1209" i="1"/>
  <c r="G1209" i="1"/>
  <c r="D1209" i="1"/>
  <c r="C1209" i="1"/>
  <c r="D1208" i="1"/>
  <c r="C1208" i="1"/>
  <c r="G1207" i="1"/>
  <c r="D1207" i="1"/>
  <c r="H1207" i="1" s="1"/>
  <c r="C1207" i="1"/>
  <c r="D1206" i="1"/>
  <c r="C1206" i="1"/>
  <c r="H1205" i="1"/>
  <c r="G1205" i="1"/>
  <c r="D1205" i="1"/>
  <c r="C1205" i="1"/>
  <c r="D1204" i="1"/>
  <c r="C1204" i="1"/>
  <c r="D1203" i="1"/>
  <c r="H1203" i="1" s="1"/>
  <c r="C1203" i="1"/>
  <c r="D1202" i="1"/>
  <c r="C1202" i="1"/>
  <c r="H1201" i="1"/>
  <c r="G1201" i="1"/>
  <c r="D1201" i="1"/>
  <c r="C1201" i="1"/>
  <c r="D1200" i="1"/>
  <c r="C1200" i="1"/>
  <c r="G1199" i="1"/>
  <c r="D1199" i="1"/>
  <c r="H1199" i="1" s="1"/>
  <c r="C1199" i="1"/>
  <c r="D1198" i="1"/>
  <c r="C1198" i="1"/>
  <c r="H1197" i="1"/>
  <c r="G1197" i="1"/>
  <c r="D1197" i="1"/>
  <c r="C1197" i="1"/>
  <c r="D1196" i="1"/>
  <c r="C1196" i="1"/>
  <c r="G1195" i="1"/>
  <c r="D1195" i="1"/>
  <c r="H1195" i="1" s="1"/>
  <c r="C1195" i="1"/>
  <c r="D1194" i="1"/>
  <c r="C1194" i="1"/>
  <c r="H1193" i="1"/>
  <c r="G1193" i="1"/>
  <c r="D1193" i="1"/>
  <c r="C1193" i="1"/>
  <c r="D1192" i="1"/>
  <c r="C1192" i="1"/>
  <c r="G1191" i="1"/>
  <c r="D1191" i="1"/>
  <c r="H1191" i="1" s="1"/>
  <c r="C1191" i="1"/>
  <c r="D1190" i="1"/>
  <c r="C1190" i="1"/>
  <c r="H1189" i="1"/>
  <c r="G1189" i="1"/>
  <c r="D1189" i="1"/>
  <c r="C1189" i="1"/>
  <c r="D1188" i="1"/>
  <c r="C1188" i="1"/>
  <c r="G1187" i="1"/>
  <c r="D1187" i="1"/>
  <c r="H1187" i="1" s="1"/>
  <c r="C1187" i="1"/>
  <c r="D1186" i="1"/>
  <c r="C1186" i="1"/>
  <c r="H1185" i="1"/>
  <c r="G1185" i="1"/>
  <c r="D1185" i="1"/>
  <c r="C1185" i="1"/>
  <c r="D1184" i="1"/>
  <c r="C1184" i="1"/>
  <c r="C1183" i="1"/>
  <c r="D1182" i="1"/>
  <c r="C1182" i="1"/>
  <c r="H1181" i="1"/>
  <c r="G1181" i="1"/>
  <c r="D1181" i="1"/>
  <c r="C1181" i="1"/>
  <c r="D1180" i="1"/>
  <c r="C1180" i="1"/>
  <c r="D1179" i="1"/>
  <c r="C1179" i="1"/>
  <c r="D1178" i="1"/>
  <c r="C1178" i="1"/>
  <c r="D1177" i="1"/>
  <c r="C1177" i="1"/>
  <c r="G1177" i="1" s="1"/>
  <c r="D1176" i="1"/>
  <c r="C1176" i="1"/>
  <c r="G1175" i="1"/>
  <c r="D1175" i="1"/>
  <c r="C1175" i="1"/>
  <c r="D1174" i="1"/>
  <c r="C1174" i="1"/>
  <c r="D1173" i="1"/>
  <c r="C1173" i="1"/>
  <c r="D1172" i="1"/>
  <c r="C1172" i="1"/>
  <c r="G1171" i="1"/>
  <c r="D1171" i="1"/>
  <c r="C1171" i="1"/>
  <c r="H1171" i="1" s="1"/>
  <c r="D1170" i="1"/>
  <c r="C1170" i="1"/>
  <c r="H1169" i="1"/>
  <c r="D1169" i="1"/>
  <c r="C1169" i="1"/>
  <c r="G1169" i="1" s="1"/>
  <c r="D1168" i="1"/>
  <c r="C1168" i="1"/>
  <c r="D1167" i="1"/>
  <c r="G1167" i="1" s="1"/>
  <c r="C1167" i="1"/>
  <c r="D1166" i="1"/>
  <c r="C1166" i="1"/>
  <c r="H1165" i="1"/>
  <c r="D1165" i="1"/>
  <c r="C1165" i="1"/>
  <c r="G1165" i="1" s="1"/>
  <c r="D1164" i="1"/>
  <c r="C1164" i="1"/>
  <c r="D1163" i="1"/>
  <c r="G1163" i="1" s="1"/>
  <c r="C1163" i="1"/>
  <c r="H1163" i="1" s="1"/>
  <c r="D1162" i="1"/>
  <c r="C1162" i="1"/>
  <c r="D1161" i="1"/>
  <c r="C1161" i="1"/>
  <c r="G1161" i="1" s="1"/>
  <c r="D1160" i="1"/>
  <c r="C1160" i="1"/>
  <c r="G1159" i="1"/>
  <c r="D1159" i="1"/>
  <c r="C1159" i="1"/>
  <c r="D1158" i="1"/>
  <c r="C1158" i="1"/>
  <c r="D1157" i="1"/>
  <c r="C1157" i="1"/>
  <c r="D1156" i="1"/>
  <c r="C1156" i="1"/>
  <c r="G1155" i="1"/>
  <c r="D1155" i="1"/>
  <c r="C1155" i="1"/>
  <c r="H1155" i="1" s="1"/>
  <c r="D1154" i="1"/>
  <c r="C1154" i="1"/>
  <c r="D1151" i="1"/>
  <c r="C1151" i="1"/>
  <c r="H1151" i="1" s="1"/>
  <c r="D1150" i="1"/>
  <c r="C1150" i="1"/>
  <c r="H1149" i="1"/>
  <c r="D1149" i="1"/>
  <c r="C1149" i="1"/>
  <c r="G1149" i="1" s="1"/>
  <c r="D1148" i="1"/>
  <c r="C1148" i="1"/>
  <c r="G1147" i="1"/>
  <c r="D1147" i="1"/>
  <c r="C1147" i="1"/>
  <c r="D1146" i="1"/>
  <c r="C1146" i="1"/>
  <c r="H1145" i="1"/>
  <c r="D1145" i="1"/>
  <c r="C1145" i="1"/>
  <c r="G1145" i="1" s="1"/>
  <c r="D1144" i="1"/>
  <c r="C1144" i="1"/>
  <c r="D1143" i="1"/>
  <c r="G1143" i="1" s="1"/>
  <c r="C1143" i="1"/>
  <c r="H1143" i="1" s="1"/>
  <c r="D1142" i="1"/>
  <c r="C1142" i="1"/>
  <c r="D1141" i="1"/>
  <c r="C1141" i="1"/>
  <c r="G1141" i="1" s="1"/>
  <c r="D1140" i="1"/>
  <c r="C1140" i="1"/>
  <c r="G1139" i="1"/>
  <c r="D1139" i="1"/>
  <c r="C1139" i="1"/>
  <c r="D1138" i="1"/>
  <c r="C1138" i="1"/>
  <c r="D1137" i="1"/>
  <c r="C1137" i="1"/>
  <c r="D1136" i="1"/>
  <c r="C1136" i="1"/>
  <c r="G1135" i="1"/>
  <c r="D1135" i="1"/>
  <c r="C1135" i="1"/>
  <c r="H1135" i="1" s="1"/>
  <c r="D1134" i="1"/>
  <c r="C1134" i="1"/>
  <c r="H1133" i="1"/>
  <c r="D1133" i="1"/>
  <c r="C1133" i="1"/>
  <c r="G1133" i="1" s="1"/>
  <c r="D1132" i="1"/>
  <c r="C1132" i="1"/>
  <c r="G1131" i="1"/>
  <c r="D1131" i="1"/>
  <c r="C1131" i="1"/>
  <c r="D1130" i="1"/>
  <c r="C1130" i="1"/>
  <c r="H1129" i="1"/>
  <c r="D1129" i="1"/>
  <c r="C1129" i="1"/>
  <c r="G1129" i="1" s="1"/>
  <c r="D1128" i="1"/>
  <c r="C1128" i="1"/>
  <c r="D1127" i="1"/>
  <c r="G1127" i="1" s="1"/>
  <c r="C1127" i="1"/>
  <c r="D1126" i="1"/>
  <c r="C1126" i="1"/>
  <c r="D1125" i="1"/>
  <c r="C1125" i="1"/>
  <c r="G1125" i="1" s="1"/>
  <c r="D1124" i="1"/>
  <c r="C1124" i="1"/>
  <c r="G1123" i="1"/>
  <c r="D1123" i="1"/>
  <c r="C1123" i="1"/>
  <c r="D1122" i="1"/>
  <c r="C1122" i="1"/>
  <c r="D1121" i="1"/>
  <c r="C1121" i="1"/>
  <c r="D1120" i="1"/>
  <c r="C1120" i="1"/>
  <c r="G1119" i="1"/>
  <c r="D1119" i="1"/>
  <c r="C1119" i="1"/>
  <c r="H1119" i="1" s="1"/>
  <c r="D1118" i="1"/>
  <c r="C1118" i="1"/>
  <c r="D1117" i="1"/>
  <c r="C1117" i="1"/>
  <c r="D1116" i="1"/>
  <c r="C1116" i="1"/>
  <c r="D1115" i="1"/>
  <c r="C1115" i="1"/>
  <c r="G1115" i="1" s="1"/>
  <c r="G1114" i="1"/>
  <c r="D1114" i="1"/>
  <c r="C1114" i="1"/>
  <c r="H1113" i="1"/>
  <c r="G1113" i="1"/>
  <c r="D1113" i="1"/>
  <c r="C1113" i="1"/>
  <c r="D1112" i="1"/>
  <c r="D1111" i="1"/>
  <c r="G1111" i="1" s="1"/>
  <c r="C1111" i="1"/>
  <c r="D1110" i="1"/>
  <c r="C1110" i="1"/>
  <c r="D1109" i="1"/>
  <c r="C1109" i="1"/>
  <c r="D1108" i="1"/>
  <c r="C1108" i="1"/>
  <c r="H1107" i="1"/>
  <c r="D1107" i="1"/>
  <c r="C1107" i="1"/>
  <c r="G1107" i="1" s="1"/>
  <c r="G1106" i="1"/>
  <c r="D1106" i="1"/>
  <c r="C1106" i="1"/>
  <c r="H1105" i="1"/>
  <c r="G1105" i="1"/>
  <c r="D1105" i="1"/>
  <c r="C1105" i="1"/>
  <c r="G1104" i="1"/>
  <c r="D1104" i="1"/>
  <c r="C1104" i="1"/>
  <c r="G1103" i="1"/>
  <c r="D1103" i="1"/>
  <c r="C1103" i="1"/>
  <c r="H1103" i="1" s="1"/>
  <c r="D1102" i="1"/>
  <c r="C1102" i="1"/>
  <c r="D1101" i="1"/>
  <c r="C1101" i="1"/>
  <c r="D1100" i="1"/>
  <c r="C1100" i="1"/>
  <c r="D1099" i="1"/>
  <c r="C1099" i="1"/>
  <c r="G1098" i="1"/>
  <c r="D1098" i="1"/>
  <c r="C1098" i="1"/>
  <c r="H1097" i="1"/>
  <c r="G1097" i="1"/>
  <c r="D1097" i="1"/>
  <c r="C1097" i="1"/>
  <c r="G1096" i="1"/>
  <c r="D1096" i="1"/>
  <c r="C1096" i="1"/>
  <c r="D1095" i="1"/>
  <c r="G1095" i="1" s="1"/>
  <c r="C1095" i="1"/>
  <c r="D1094" i="1"/>
  <c r="C1094" i="1"/>
  <c r="D1093" i="1"/>
  <c r="C1093" i="1"/>
  <c r="D1092" i="1"/>
  <c r="C1092" i="1"/>
  <c r="H1091" i="1"/>
  <c r="D1091" i="1"/>
  <c r="C1091" i="1"/>
  <c r="G1091" i="1" s="1"/>
  <c r="G1090" i="1"/>
  <c r="D1090" i="1"/>
  <c r="C1090" i="1"/>
  <c r="H1089" i="1"/>
  <c r="G1089" i="1"/>
  <c r="D1089" i="1"/>
  <c r="C1089" i="1"/>
  <c r="D1088" i="1"/>
  <c r="G1088" i="1" s="1"/>
  <c r="C1088" i="1"/>
  <c r="G1087" i="1"/>
  <c r="D1087" i="1"/>
  <c r="C1087" i="1"/>
  <c r="D1086" i="1"/>
  <c r="C1086" i="1"/>
  <c r="D1085" i="1"/>
  <c r="C1085" i="1"/>
  <c r="D1084" i="1"/>
  <c r="C1084" i="1"/>
  <c r="D1083" i="1"/>
  <c r="C1083" i="1"/>
  <c r="G1083" i="1" s="1"/>
  <c r="G1082" i="1"/>
  <c r="D1082" i="1"/>
  <c r="C1082" i="1"/>
  <c r="H1081" i="1"/>
  <c r="G1081" i="1"/>
  <c r="D1081" i="1"/>
  <c r="C1081" i="1"/>
  <c r="G1080" i="1"/>
  <c r="D1080" i="1"/>
  <c r="C1080" i="1"/>
  <c r="G1079" i="1"/>
  <c r="D1079" i="1"/>
  <c r="C1079" i="1"/>
  <c r="G1078" i="1"/>
  <c r="D1078" i="1"/>
  <c r="C1078" i="1"/>
  <c r="H1078" i="1" s="1"/>
  <c r="G1077" i="1"/>
  <c r="D1077" i="1"/>
  <c r="C1077" i="1"/>
  <c r="H1077" i="1" s="1"/>
  <c r="G1076" i="1"/>
  <c r="D1076" i="1"/>
  <c r="C1076" i="1"/>
  <c r="D1075" i="1"/>
  <c r="G1075" i="1" s="1"/>
  <c r="C1075" i="1"/>
  <c r="D1074" i="1"/>
  <c r="G1074" i="1" s="1"/>
  <c r="C1074" i="1"/>
  <c r="G1073" i="1"/>
  <c r="D1073" i="1"/>
  <c r="C1073" i="1"/>
  <c r="G1072" i="1"/>
  <c r="D1072" i="1"/>
  <c r="C1072" i="1"/>
  <c r="G1071" i="1"/>
  <c r="D1071" i="1"/>
  <c r="C1071" i="1"/>
  <c r="G1070" i="1"/>
  <c r="D1070" i="1"/>
  <c r="C1070" i="1"/>
  <c r="H1070" i="1" s="1"/>
  <c r="G1069" i="1"/>
  <c r="D1069" i="1"/>
  <c r="C1069" i="1"/>
  <c r="H1069" i="1" s="1"/>
  <c r="G1068" i="1"/>
  <c r="D1068" i="1"/>
  <c r="C1068" i="1"/>
  <c r="D1067" i="1"/>
  <c r="G1067" i="1" s="1"/>
  <c r="C1067" i="1"/>
  <c r="D1066" i="1"/>
  <c r="G1066" i="1" s="1"/>
  <c r="C1066" i="1"/>
  <c r="H1066" i="1" s="1"/>
  <c r="D1065" i="1"/>
  <c r="D1064" i="1"/>
  <c r="C1064" i="1"/>
  <c r="D1063" i="1"/>
  <c r="G1063" i="1" s="1"/>
  <c r="C1063" i="1"/>
  <c r="H1063" i="1" s="1"/>
  <c r="G1062" i="1"/>
  <c r="D1062" i="1"/>
  <c r="C1062" i="1"/>
  <c r="G1061" i="1"/>
  <c r="D1061" i="1"/>
  <c r="C1061" i="1"/>
  <c r="D1060" i="1"/>
  <c r="G1060" i="1" s="1"/>
  <c r="C1060" i="1"/>
  <c r="G1059" i="1"/>
  <c r="D1059" i="1"/>
  <c r="C1059" i="1"/>
  <c r="H1059" i="1" s="1"/>
  <c r="G1058" i="1"/>
  <c r="D1058" i="1"/>
  <c r="C1058" i="1"/>
  <c r="H1058" i="1" s="1"/>
  <c r="G1057" i="1"/>
  <c r="D1057" i="1"/>
  <c r="C1057" i="1"/>
  <c r="D1056" i="1"/>
  <c r="G1055" i="1"/>
  <c r="D1055" i="1"/>
  <c r="C1055" i="1"/>
  <c r="H1055" i="1" s="1"/>
  <c r="G1054" i="1"/>
  <c r="D1054" i="1"/>
  <c r="C1054" i="1"/>
  <c r="D1053" i="1"/>
  <c r="G1053" i="1" s="1"/>
  <c r="C1053" i="1"/>
  <c r="D1052" i="1"/>
  <c r="G1052" i="1" s="1"/>
  <c r="C1052" i="1"/>
  <c r="G1051" i="1"/>
  <c r="D1051" i="1"/>
  <c r="C1051" i="1"/>
  <c r="G1050" i="1"/>
  <c r="D1050" i="1"/>
  <c r="C1050" i="1"/>
  <c r="G1049" i="1"/>
  <c r="D1049" i="1"/>
  <c r="C1049" i="1"/>
  <c r="G1048" i="1"/>
  <c r="D1048" i="1"/>
  <c r="C1048" i="1"/>
  <c r="H1048" i="1" s="1"/>
  <c r="G1047" i="1"/>
  <c r="D1047" i="1"/>
  <c r="C1047" i="1"/>
  <c r="H1047" i="1" s="1"/>
  <c r="D1046" i="1"/>
  <c r="G1045" i="1"/>
  <c r="D1045" i="1"/>
  <c r="C1045" i="1"/>
  <c r="H1045" i="1" s="1"/>
  <c r="G1044" i="1"/>
  <c r="D1044" i="1"/>
  <c r="C1044" i="1"/>
  <c r="H1044" i="1" s="1"/>
  <c r="G1043" i="1"/>
  <c r="D1043" i="1"/>
  <c r="C1043" i="1"/>
  <c r="D1042" i="1"/>
  <c r="G1042" i="1" s="1"/>
  <c r="C1042" i="1"/>
  <c r="D1041" i="1"/>
  <c r="G1041" i="1" s="1"/>
  <c r="C1041" i="1"/>
  <c r="H1041" i="1" s="1"/>
  <c r="G1040" i="1"/>
  <c r="D1040" i="1"/>
  <c r="C1040" i="1"/>
  <c r="G1039" i="1"/>
  <c r="D1039" i="1"/>
  <c r="C1039" i="1"/>
  <c r="D1038" i="1"/>
  <c r="G1038" i="1" s="1"/>
  <c r="C1038" i="1"/>
  <c r="G1037" i="1"/>
  <c r="D1037" i="1"/>
  <c r="C1037" i="1"/>
  <c r="H1037" i="1" s="1"/>
  <c r="D1036" i="1"/>
  <c r="C1036" i="1"/>
  <c r="G1035" i="1"/>
  <c r="D1035" i="1"/>
  <c r="C1035" i="1"/>
  <c r="D1034" i="1"/>
  <c r="C1034" i="1"/>
  <c r="D1033" i="1"/>
  <c r="C1033" i="1"/>
  <c r="G1032" i="1"/>
  <c r="D1032" i="1"/>
  <c r="C1032" i="1"/>
  <c r="G1031" i="1"/>
  <c r="D1031" i="1"/>
  <c r="C1031" i="1"/>
  <c r="D1030" i="1"/>
  <c r="G1030" i="1" s="1"/>
  <c r="C1030" i="1"/>
  <c r="D1029" i="1"/>
  <c r="C1029" i="1"/>
  <c r="H1029" i="1" s="1"/>
  <c r="D1028" i="1"/>
  <c r="C1028" i="1"/>
  <c r="G1027" i="1"/>
  <c r="D1027" i="1"/>
  <c r="C1027" i="1"/>
  <c r="D1026" i="1"/>
  <c r="C1026" i="1"/>
  <c r="D1025" i="1"/>
  <c r="C1025" i="1"/>
  <c r="G1024" i="1"/>
  <c r="D1024" i="1"/>
  <c r="C1024" i="1"/>
  <c r="G1023" i="1"/>
  <c r="D1023" i="1"/>
  <c r="C1023" i="1"/>
  <c r="G1022" i="1"/>
  <c r="D1022" i="1"/>
  <c r="C1022" i="1"/>
  <c r="D1021" i="1"/>
  <c r="C1021" i="1"/>
  <c r="H1021" i="1" s="1"/>
  <c r="D1020" i="1"/>
  <c r="C1020" i="1"/>
  <c r="G1019" i="1"/>
  <c r="D1019" i="1"/>
  <c r="C1019" i="1"/>
  <c r="D1018" i="1"/>
  <c r="C1018" i="1"/>
  <c r="D1017" i="1"/>
  <c r="C1017" i="1"/>
  <c r="G1016" i="1"/>
  <c r="D1016" i="1"/>
  <c r="C1016" i="1"/>
  <c r="G1015" i="1"/>
  <c r="D1015" i="1"/>
  <c r="C1015" i="1"/>
  <c r="D1014" i="1"/>
  <c r="G1014" i="1" s="1"/>
  <c r="C1014" i="1"/>
  <c r="D1013" i="1"/>
  <c r="C1013" i="1"/>
  <c r="H1013" i="1" s="1"/>
  <c r="D1012" i="1"/>
  <c r="C1012" i="1"/>
  <c r="G1011" i="1"/>
  <c r="D1011" i="1"/>
  <c r="C1011" i="1"/>
  <c r="D1010" i="1"/>
  <c r="C1010" i="1"/>
  <c r="D1009" i="1"/>
  <c r="C1009" i="1"/>
  <c r="G1008" i="1"/>
  <c r="D1008" i="1"/>
  <c r="C1008" i="1"/>
  <c r="G1007" i="1"/>
  <c r="D1007" i="1"/>
  <c r="C1007" i="1"/>
  <c r="G1006" i="1"/>
  <c r="D1006" i="1"/>
  <c r="C1006" i="1"/>
  <c r="D1005" i="1"/>
  <c r="C1005" i="1"/>
  <c r="H1005" i="1" s="1"/>
  <c r="D1004" i="1"/>
  <c r="C1004" i="1"/>
  <c r="D1003" i="1"/>
  <c r="G1003" i="1" s="1"/>
  <c r="C1003" i="1"/>
  <c r="D1002" i="1"/>
  <c r="C1002" i="1"/>
  <c r="D1001" i="1"/>
  <c r="C1001" i="1"/>
  <c r="G1000" i="1"/>
  <c r="D1000" i="1"/>
  <c r="C1000" i="1"/>
  <c r="G999" i="1"/>
  <c r="D999" i="1"/>
  <c r="C999" i="1"/>
  <c r="D998" i="1"/>
  <c r="G998" i="1" s="1"/>
  <c r="C998" i="1"/>
  <c r="D997" i="1"/>
  <c r="D996" i="1"/>
  <c r="C996" i="1"/>
  <c r="G995" i="1"/>
  <c r="D995" i="1"/>
  <c r="C995" i="1"/>
  <c r="D994" i="1"/>
  <c r="C994" i="1"/>
  <c r="D993" i="1"/>
  <c r="C993" i="1"/>
  <c r="G992" i="1"/>
  <c r="D992" i="1"/>
  <c r="C992" i="1"/>
  <c r="G991" i="1"/>
  <c r="D991" i="1"/>
  <c r="C991" i="1"/>
  <c r="D989" i="1"/>
  <c r="C989" i="1"/>
  <c r="H989" i="1" s="1"/>
  <c r="D988" i="1"/>
  <c r="C988" i="1"/>
  <c r="D987" i="1"/>
  <c r="G987" i="1" s="1"/>
  <c r="C987" i="1"/>
  <c r="D986" i="1"/>
  <c r="C986" i="1"/>
  <c r="G983" i="1"/>
  <c r="D983" i="1"/>
  <c r="C983" i="1"/>
  <c r="D982" i="1"/>
  <c r="C982" i="1"/>
  <c r="D981" i="1"/>
  <c r="C981" i="1"/>
  <c r="H981" i="1" s="1"/>
  <c r="D980" i="1"/>
  <c r="C980" i="1"/>
  <c r="G979" i="1"/>
  <c r="D979" i="1"/>
  <c r="C979" i="1"/>
  <c r="D978" i="1"/>
  <c r="C978" i="1"/>
  <c r="D977" i="1"/>
  <c r="C977" i="1"/>
  <c r="G976" i="1"/>
  <c r="D976" i="1"/>
  <c r="C976" i="1"/>
  <c r="G975" i="1"/>
  <c r="D975" i="1"/>
  <c r="C975" i="1"/>
  <c r="D974" i="1"/>
  <c r="C974" i="1"/>
  <c r="D973" i="1"/>
  <c r="C973" i="1"/>
  <c r="H973" i="1" s="1"/>
  <c r="D972" i="1"/>
  <c r="C972" i="1"/>
  <c r="G971" i="1"/>
  <c r="D971" i="1"/>
  <c r="C971" i="1"/>
  <c r="D970" i="1"/>
  <c r="C970" i="1"/>
  <c r="D969" i="1"/>
  <c r="C969" i="1"/>
  <c r="G968" i="1"/>
  <c r="D968" i="1"/>
  <c r="C968" i="1"/>
  <c r="G967" i="1"/>
  <c r="D967" i="1"/>
  <c r="C967" i="1"/>
  <c r="D966" i="1"/>
  <c r="C966" i="1"/>
  <c r="D965" i="1"/>
  <c r="C965" i="1"/>
  <c r="D964" i="1"/>
  <c r="C964" i="1"/>
  <c r="G963" i="1"/>
  <c r="D963" i="1"/>
  <c r="C963" i="1"/>
  <c r="D962" i="1"/>
  <c r="C962" i="1"/>
  <c r="D961" i="1"/>
  <c r="C961" i="1"/>
  <c r="H960" i="1"/>
  <c r="D960" i="1"/>
  <c r="C960" i="1"/>
  <c r="G960" i="1" s="1"/>
  <c r="D959" i="1"/>
  <c r="C959" i="1"/>
  <c r="H958" i="1"/>
  <c r="G958" i="1"/>
  <c r="D958" i="1"/>
  <c r="C958" i="1"/>
  <c r="H957" i="1"/>
  <c r="D957" i="1"/>
  <c r="C957" i="1"/>
  <c r="G957" i="1" s="1"/>
  <c r="H956" i="1"/>
  <c r="G956" i="1"/>
  <c r="D956" i="1"/>
  <c r="C956" i="1"/>
  <c r="H955" i="1"/>
  <c r="D955" i="1"/>
  <c r="C955" i="1"/>
  <c r="G955" i="1" s="1"/>
  <c r="H954" i="1"/>
  <c r="G954" i="1"/>
  <c r="D954" i="1"/>
  <c r="C954" i="1"/>
  <c r="D953" i="1"/>
  <c r="C953" i="1"/>
  <c r="G953" i="1" s="1"/>
  <c r="H952" i="1"/>
  <c r="G952" i="1"/>
  <c r="D952" i="1"/>
  <c r="C952" i="1"/>
  <c r="D951" i="1"/>
  <c r="C951" i="1"/>
  <c r="H950" i="1"/>
  <c r="G950" i="1"/>
  <c r="D950" i="1"/>
  <c r="C950" i="1"/>
  <c r="H949" i="1"/>
  <c r="D949" i="1"/>
  <c r="C949" i="1"/>
  <c r="G949" i="1" s="1"/>
  <c r="H948" i="1"/>
  <c r="G948" i="1"/>
  <c r="D948" i="1"/>
  <c r="C948" i="1"/>
  <c r="H947" i="1"/>
  <c r="D947" i="1"/>
  <c r="C947" i="1"/>
  <c r="G947" i="1" s="1"/>
  <c r="H946" i="1"/>
  <c r="G946" i="1"/>
  <c r="D946" i="1"/>
  <c r="C946" i="1"/>
  <c r="D945" i="1"/>
  <c r="C945" i="1"/>
  <c r="H944" i="1"/>
  <c r="G944" i="1"/>
  <c r="D944" i="1"/>
  <c r="C944" i="1"/>
  <c r="D943" i="1"/>
  <c r="C943" i="1"/>
  <c r="G943" i="1" s="1"/>
  <c r="H942" i="1"/>
  <c r="G942" i="1"/>
  <c r="D942" i="1"/>
  <c r="C942" i="1"/>
  <c r="H941" i="1"/>
  <c r="D941" i="1"/>
  <c r="C941" i="1"/>
  <c r="G941" i="1" s="1"/>
  <c r="H940" i="1"/>
  <c r="G940" i="1"/>
  <c r="D940" i="1"/>
  <c r="C940" i="1"/>
  <c r="H939" i="1"/>
  <c r="D939" i="1"/>
  <c r="C939" i="1"/>
  <c r="G939" i="1" s="1"/>
  <c r="H938" i="1"/>
  <c r="G938" i="1"/>
  <c r="D938" i="1"/>
  <c r="C938" i="1"/>
  <c r="D937" i="1"/>
  <c r="C937" i="1"/>
  <c r="G937" i="1" s="1"/>
  <c r="H936" i="1"/>
  <c r="G936" i="1"/>
  <c r="D936" i="1"/>
  <c r="C936" i="1"/>
  <c r="D935" i="1"/>
  <c r="C935" i="1"/>
  <c r="H934" i="1"/>
  <c r="G934" i="1"/>
  <c r="D934" i="1"/>
  <c r="C934" i="1"/>
  <c r="H933" i="1"/>
  <c r="D933" i="1"/>
  <c r="C933" i="1"/>
  <c r="G933" i="1" s="1"/>
  <c r="H932" i="1"/>
  <c r="G932" i="1"/>
  <c r="D932" i="1"/>
  <c r="C932" i="1"/>
  <c r="H931" i="1"/>
  <c r="D931" i="1"/>
  <c r="C931" i="1"/>
  <c r="G931" i="1" s="1"/>
  <c r="H930" i="1"/>
  <c r="G930" i="1"/>
  <c r="D930" i="1"/>
  <c r="C930" i="1"/>
  <c r="D929" i="1"/>
  <c r="C929" i="1"/>
  <c r="H928" i="1"/>
  <c r="G928" i="1"/>
  <c r="D928" i="1"/>
  <c r="C928" i="1"/>
  <c r="D927" i="1"/>
  <c r="C927" i="1"/>
  <c r="G927" i="1" s="1"/>
  <c r="H926" i="1"/>
  <c r="G926" i="1"/>
  <c r="D926" i="1"/>
  <c r="C926" i="1"/>
  <c r="H925" i="1"/>
  <c r="D925" i="1"/>
  <c r="C925" i="1"/>
  <c r="G925" i="1" s="1"/>
  <c r="H924" i="1"/>
  <c r="G924" i="1"/>
  <c r="D924" i="1"/>
  <c r="C924" i="1"/>
  <c r="H923" i="1"/>
  <c r="D923" i="1"/>
  <c r="C923" i="1"/>
  <c r="G923" i="1" s="1"/>
  <c r="H922" i="1"/>
  <c r="G922" i="1"/>
  <c r="D922" i="1"/>
  <c r="C922" i="1"/>
  <c r="D921" i="1"/>
  <c r="C921" i="1"/>
  <c r="G921" i="1" s="1"/>
  <c r="H920" i="1"/>
  <c r="G920" i="1"/>
  <c r="D920" i="1"/>
  <c r="C920" i="1"/>
  <c r="D919" i="1"/>
  <c r="C919" i="1"/>
  <c r="H918" i="1"/>
  <c r="G918" i="1"/>
  <c r="D918" i="1"/>
  <c r="C918" i="1"/>
  <c r="H917" i="1"/>
  <c r="D917" i="1"/>
  <c r="C917" i="1"/>
  <c r="G917" i="1" s="1"/>
  <c r="H916" i="1"/>
  <c r="G916" i="1"/>
  <c r="D916" i="1"/>
  <c r="C916" i="1"/>
  <c r="H915" i="1"/>
  <c r="D915" i="1"/>
  <c r="C915" i="1"/>
  <c r="G915" i="1" s="1"/>
  <c r="H914" i="1"/>
  <c r="G914" i="1"/>
  <c r="D914" i="1"/>
  <c r="C914" i="1"/>
  <c r="D913" i="1"/>
  <c r="C913" i="1"/>
  <c r="H912" i="1"/>
  <c r="G912" i="1"/>
  <c r="D912" i="1"/>
  <c r="C912" i="1"/>
  <c r="D911" i="1"/>
  <c r="C911" i="1"/>
  <c r="G911" i="1" s="1"/>
  <c r="H910" i="1"/>
  <c r="G910" i="1"/>
  <c r="D910" i="1"/>
  <c r="C910" i="1"/>
  <c r="H909" i="1"/>
  <c r="D909" i="1"/>
  <c r="C909" i="1"/>
  <c r="G909" i="1" s="1"/>
  <c r="H908" i="1"/>
  <c r="G908" i="1"/>
  <c r="D908" i="1"/>
  <c r="C908" i="1"/>
  <c r="H907" i="1"/>
  <c r="D907" i="1"/>
  <c r="C907" i="1"/>
  <c r="G907" i="1" s="1"/>
  <c r="H906" i="1"/>
  <c r="G906" i="1"/>
  <c r="D906" i="1"/>
  <c r="C906" i="1"/>
  <c r="D905" i="1"/>
  <c r="C905" i="1"/>
  <c r="G905" i="1" s="1"/>
  <c r="H904" i="1"/>
  <c r="G904" i="1"/>
  <c r="D904" i="1"/>
  <c r="C904" i="1"/>
  <c r="D903" i="1"/>
  <c r="C903" i="1"/>
  <c r="H902" i="1"/>
  <c r="G902" i="1"/>
  <c r="D902" i="1"/>
  <c r="C902" i="1"/>
  <c r="H901" i="1"/>
  <c r="D901" i="1"/>
  <c r="C901" i="1"/>
  <c r="G901" i="1" s="1"/>
  <c r="H900" i="1"/>
  <c r="G900" i="1"/>
  <c r="D900" i="1"/>
  <c r="C900" i="1"/>
  <c r="H899" i="1"/>
  <c r="D899" i="1"/>
  <c r="C899" i="1"/>
  <c r="G899" i="1" s="1"/>
  <c r="H898" i="1"/>
  <c r="G898" i="1"/>
  <c r="D898" i="1"/>
  <c r="C898" i="1"/>
  <c r="D897" i="1"/>
  <c r="C897" i="1"/>
  <c r="H896" i="1"/>
  <c r="G896" i="1"/>
  <c r="D896" i="1"/>
  <c r="C896" i="1"/>
  <c r="D895" i="1"/>
  <c r="C895" i="1"/>
  <c r="G895" i="1" s="1"/>
  <c r="H894" i="1"/>
  <c r="G894" i="1"/>
  <c r="D894" i="1"/>
  <c r="C894" i="1"/>
  <c r="H893" i="1"/>
  <c r="D893" i="1"/>
  <c r="C893" i="1"/>
  <c r="G893" i="1" s="1"/>
  <c r="H892" i="1"/>
  <c r="G892" i="1"/>
  <c r="D892" i="1"/>
  <c r="C892" i="1"/>
  <c r="H891" i="1"/>
  <c r="D891" i="1"/>
  <c r="C891" i="1"/>
  <c r="G891" i="1" s="1"/>
  <c r="H890" i="1"/>
  <c r="G890" i="1"/>
  <c r="D890" i="1"/>
  <c r="C890" i="1"/>
  <c r="D889" i="1"/>
  <c r="C889" i="1"/>
  <c r="G889" i="1" s="1"/>
  <c r="H888" i="1"/>
  <c r="G888" i="1"/>
  <c r="D888" i="1"/>
  <c r="C888" i="1"/>
  <c r="D887" i="1"/>
  <c r="C887" i="1"/>
  <c r="H886" i="1"/>
  <c r="G886" i="1"/>
  <c r="D886" i="1"/>
  <c r="C886" i="1"/>
  <c r="H885" i="1"/>
  <c r="D885" i="1"/>
  <c r="C885" i="1"/>
  <c r="G885" i="1" s="1"/>
  <c r="H884" i="1"/>
  <c r="G884" i="1"/>
  <c r="D884" i="1"/>
  <c r="C884" i="1"/>
  <c r="H883" i="1"/>
  <c r="D883" i="1"/>
  <c r="C883" i="1"/>
  <c r="G883" i="1" s="1"/>
  <c r="H882" i="1"/>
  <c r="G882" i="1"/>
  <c r="D882" i="1"/>
  <c r="C882" i="1"/>
  <c r="D881" i="1"/>
  <c r="C881" i="1"/>
  <c r="H880" i="1"/>
  <c r="G880" i="1"/>
  <c r="D880" i="1"/>
  <c r="C880" i="1"/>
  <c r="D879" i="1"/>
  <c r="C879" i="1"/>
  <c r="G879" i="1" s="1"/>
  <c r="H878" i="1"/>
  <c r="G878" i="1"/>
  <c r="D878" i="1"/>
  <c r="C878" i="1"/>
  <c r="H877" i="1"/>
  <c r="D877" i="1"/>
  <c r="C877" i="1"/>
  <c r="G877" i="1" s="1"/>
  <c r="H876" i="1"/>
  <c r="G876" i="1"/>
  <c r="D876" i="1"/>
  <c r="C876" i="1"/>
  <c r="H875" i="1"/>
  <c r="D875" i="1"/>
  <c r="C875" i="1"/>
  <c r="G875" i="1" s="1"/>
  <c r="D874" i="1"/>
  <c r="C874" i="1"/>
  <c r="D873" i="1"/>
  <c r="C873" i="1"/>
  <c r="G873" i="1" s="1"/>
  <c r="G872" i="1"/>
  <c r="D872" i="1"/>
  <c r="H872" i="1" s="1"/>
  <c r="C872" i="1"/>
  <c r="D871" i="1"/>
  <c r="C871" i="1"/>
  <c r="H870" i="1"/>
  <c r="D870" i="1"/>
  <c r="G870" i="1" s="1"/>
  <c r="C870" i="1"/>
  <c r="H869" i="1"/>
  <c r="D869" i="1"/>
  <c r="C869" i="1"/>
  <c r="G869" i="1" s="1"/>
  <c r="H868" i="1"/>
  <c r="G868" i="1"/>
  <c r="D868" i="1"/>
  <c r="C868" i="1"/>
  <c r="H867" i="1"/>
  <c r="D867" i="1"/>
  <c r="C867" i="1"/>
  <c r="G867" i="1" s="1"/>
  <c r="G866" i="1"/>
  <c r="D866" i="1"/>
  <c r="H866" i="1" s="1"/>
  <c r="C866" i="1"/>
  <c r="D865" i="1"/>
  <c r="C865" i="1"/>
  <c r="D864" i="1"/>
  <c r="C864" i="1"/>
  <c r="D863" i="1"/>
  <c r="C863" i="1"/>
  <c r="G863" i="1" s="1"/>
  <c r="H862" i="1"/>
  <c r="D862" i="1"/>
  <c r="G862" i="1" s="1"/>
  <c r="C862" i="1"/>
  <c r="H861" i="1"/>
  <c r="D861" i="1"/>
  <c r="C861" i="1"/>
  <c r="G861" i="1" s="1"/>
  <c r="H860" i="1"/>
  <c r="G860" i="1"/>
  <c r="D860" i="1"/>
  <c r="C860" i="1"/>
  <c r="H859" i="1"/>
  <c r="D859" i="1"/>
  <c r="C859" i="1"/>
  <c r="G859" i="1" s="1"/>
  <c r="D858" i="1"/>
  <c r="C858" i="1"/>
  <c r="G857" i="1"/>
  <c r="D857" i="1"/>
  <c r="C857" i="1"/>
  <c r="H857" i="1" s="1"/>
  <c r="D856" i="1"/>
  <c r="C856" i="1"/>
  <c r="G855" i="1"/>
  <c r="D855" i="1"/>
  <c r="C855" i="1"/>
  <c r="H855" i="1" s="1"/>
  <c r="D854" i="1"/>
  <c r="C854" i="1"/>
  <c r="G853" i="1"/>
  <c r="D853" i="1"/>
  <c r="C853" i="1"/>
  <c r="H853" i="1" s="1"/>
  <c r="D852" i="1"/>
  <c r="C852" i="1"/>
  <c r="G851" i="1"/>
  <c r="D851" i="1"/>
  <c r="C851" i="1"/>
  <c r="H851" i="1" s="1"/>
  <c r="D850" i="1"/>
  <c r="C850" i="1"/>
  <c r="G849" i="1"/>
  <c r="D849" i="1"/>
  <c r="C849" i="1"/>
  <c r="H849" i="1" s="1"/>
  <c r="D848" i="1"/>
  <c r="C848" i="1"/>
  <c r="G847" i="1"/>
  <c r="D847" i="1"/>
  <c r="C847" i="1"/>
  <c r="H847" i="1" s="1"/>
  <c r="D846" i="1"/>
  <c r="C846" i="1"/>
  <c r="G845" i="1"/>
  <c r="D845" i="1"/>
  <c r="C845" i="1"/>
  <c r="H845" i="1" s="1"/>
  <c r="D844" i="1"/>
  <c r="C844" i="1"/>
  <c r="G843" i="1"/>
  <c r="D843" i="1"/>
  <c r="C843" i="1"/>
  <c r="H843" i="1" s="1"/>
  <c r="D842" i="1"/>
  <c r="C842" i="1"/>
  <c r="G841" i="1"/>
  <c r="D841" i="1"/>
  <c r="C841" i="1"/>
  <c r="H841" i="1" s="1"/>
  <c r="D840" i="1"/>
  <c r="C840" i="1"/>
  <c r="G839" i="1"/>
  <c r="D839" i="1"/>
  <c r="C839" i="1"/>
  <c r="H839" i="1" s="1"/>
  <c r="D838" i="1"/>
  <c r="C838" i="1"/>
  <c r="G837" i="1"/>
  <c r="D837" i="1"/>
  <c r="C837" i="1"/>
  <c r="H837" i="1" s="1"/>
  <c r="D836" i="1"/>
  <c r="C836" i="1"/>
  <c r="G835" i="1"/>
  <c r="D835" i="1"/>
  <c r="C835" i="1"/>
  <c r="H835" i="1" s="1"/>
  <c r="D834" i="1"/>
  <c r="C834" i="1"/>
  <c r="G833" i="1"/>
  <c r="D833" i="1"/>
  <c r="C833" i="1"/>
  <c r="H833" i="1" s="1"/>
  <c r="D832" i="1"/>
  <c r="C832" i="1"/>
  <c r="G831" i="1"/>
  <c r="D831" i="1"/>
  <c r="C831" i="1"/>
  <c r="H831" i="1" s="1"/>
  <c r="D830" i="1"/>
  <c r="C830" i="1"/>
  <c r="G829" i="1"/>
  <c r="D829" i="1"/>
  <c r="C829" i="1"/>
  <c r="H829" i="1" s="1"/>
  <c r="D828" i="1"/>
  <c r="C828" i="1"/>
  <c r="G827" i="1"/>
  <c r="D827" i="1"/>
  <c r="C827" i="1"/>
  <c r="H827" i="1" s="1"/>
  <c r="D826" i="1"/>
  <c r="C826" i="1"/>
  <c r="G825" i="1"/>
  <c r="D825" i="1"/>
  <c r="C825" i="1"/>
  <c r="H825" i="1" s="1"/>
  <c r="D824" i="1"/>
  <c r="C824" i="1"/>
  <c r="G823" i="1"/>
  <c r="D823" i="1"/>
  <c r="C823" i="1"/>
  <c r="H823" i="1" s="1"/>
  <c r="D822" i="1"/>
  <c r="C822" i="1"/>
  <c r="G821" i="1"/>
  <c r="D821" i="1"/>
  <c r="C821" i="1"/>
  <c r="H821" i="1" s="1"/>
  <c r="D820" i="1"/>
  <c r="C820" i="1"/>
  <c r="G819" i="1"/>
  <c r="D819" i="1"/>
  <c r="C819" i="1"/>
  <c r="H819" i="1" s="1"/>
  <c r="D818" i="1"/>
  <c r="C818" i="1"/>
  <c r="G817" i="1"/>
  <c r="D817" i="1"/>
  <c r="C817" i="1"/>
  <c r="H817" i="1" s="1"/>
  <c r="D816" i="1"/>
  <c r="C816" i="1"/>
  <c r="G815" i="1"/>
  <c r="D815" i="1"/>
  <c r="C815" i="1"/>
  <c r="H815" i="1" s="1"/>
  <c r="D814" i="1"/>
  <c r="C814" i="1"/>
  <c r="G813" i="1"/>
  <c r="D813" i="1"/>
  <c r="C813" i="1"/>
  <c r="H813" i="1" s="1"/>
  <c r="D812" i="1"/>
  <c r="C812" i="1"/>
  <c r="G811" i="1"/>
  <c r="D811" i="1"/>
  <c r="C811" i="1"/>
  <c r="H811" i="1" s="1"/>
  <c r="D810" i="1"/>
  <c r="C810" i="1"/>
  <c r="G809" i="1"/>
  <c r="D809" i="1"/>
  <c r="C809" i="1"/>
  <c r="H809" i="1" s="1"/>
  <c r="D808" i="1"/>
  <c r="C808" i="1"/>
  <c r="G807" i="1"/>
  <c r="D807" i="1"/>
  <c r="C807" i="1"/>
  <c r="H807" i="1" s="1"/>
  <c r="D806" i="1"/>
  <c r="C806" i="1"/>
  <c r="G805" i="1"/>
  <c r="D805" i="1"/>
  <c r="C805" i="1"/>
  <c r="H805" i="1" s="1"/>
  <c r="D804" i="1"/>
  <c r="C804" i="1"/>
  <c r="G803" i="1"/>
  <c r="D803" i="1"/>
  <c r="C803" i="1"/>
  <c r="H803" i="1" s="1"/>
  <c r="D802" i="1"/>
  <c r="C802" i="1"/>
  <c r="G801" i="1"/>
  <c r="D801" i="1"/>
  <c r="C801" i="1"/>
  <c r="H801" i="1" s="1"/>
  <c r="D800" i="1"/>
  <c r="C800" i="1"/>
  <c r="G799" i="1"/>
  <c r="D799" i="1"/>
  <c r="C799" i="1"/>
  <c r="H799" i="1" s="1"/>
  <c r="D798" i="1"/>
  <c r="C798" i="1"/>
  <c r="G797" i="1"/>
  <c r="D797" i="1"/>
  <c r="C797" i="1"/>
  <c r="H797" i="1" s="1"/>
  <c r="D796" i="1"/>
  <c r="C796" i="1"/>
  <c r="G795" i="1"/>
  <c r="D795" i="1"/>
  <c r="C795" i="1"/>
  <c r="H795" i="1" s="1"/>
  <c r="D794" i="1"/>
  <c r="C794" i="1"/>
  <c r="G793" i="1"/>
  <c r="D793" i="1"/>
  <c r="C793" i="1"/>
  <c r="H793" i="1" s="1"/>
  <c r="D792" i="1"/>
  <c r="C792" i="1"/>
  <c r="G791" i="1"/>
  <c r="D791" i="1"/>
  <c r="C791" i="1"/>
  <c r="H791" i="1" s="1"/>
  <c r="D790" i="1"/>
  <c r="C790" i="1"/>
  <c r="G789" i="1"/>
  <c r="D789" i="1"/>
  <c r="C789" i="1"/>
  <c r="H789" i="1" s="1"/>
  <c r="D788" i="1"/>
  <c r="C788" i="1"/>
  <c r="G787" i="1"/>
  <c r="D787" i="1"/>
  <c r="C787" i="1"/>
  <c r="H787" i="1" s="1"/>
  <c r="D786" i="1"/>
  <c r="C786" i="1"/>
  <c r="G785" i="1"/>
  <c r="D785" i="1"/>
  <c r="C785" i="1"/>
  <c r="H785" i="1" s="1"/>
  <c r="D784" i="1"/>
  <c r="C784" i="1"/>
  <c r="G783" i="1"/>
  <c r="D783" i="1"/>
  <c r="C783" i="1"/>
  <c r="H783" i="1" s="1"/>
  <c r="D782" i="1"/>
  <c r="C782" i="1"/>
  <c r="G781" i="1"/>
  <c r="D781" i="1"/>
  <c r="C781" i="1"/>
  <c r="H781" i="1" s="1"/>
  <c r="D780" i="1"/>
  <c r="C780" i="1"/>
  <c r="G779" i="1"/>
  <c r="D779" i="1"/>
  <c r="C779" i="1"/>
  <c r="H779" i="1" s="1"/>
  <c r="D778" i="1"/>
  <c r="C778" i="1"/>
  <c r="G777" i="1"/>
  <c r="D777" i="1"/>
  <c r="C777" i="1"/>
  <c r="H777" i="1" s="1"/>
  <c r="D776" i="1"/>
  <c r="C776" i="1"/>
  <c r="G775" i="1"/>
  <c r="D775" i="1"/>
  <c r="C775" i="1"/>
  <c r="H775" i="1" s="1"/>
  <c r="D774" i="1"/>
  <c r="C774" i="1"/>
  <c r="G773" i="1"/>
  <c r="D773" i="1"/>
  <c r="C773" i="1"/>
  <c r="H773" i="1" s="1"/>
  <c r="D772" i="1"/>
  <c r="C772" i="1"/>
  <c r="G771" i="1"/>
  <c r="D771" i="1"/>
  <c r="C771" i="1"/>
  <c r="H771" i="1" s="1"/>
  <c r="D770" i="1"/>
  <c r="C770" i="1"/>
  <c r="G769" i="1"/>
  <c r="D769" i="1"/>
  <c r="C769" i="1"/>
  <c r="H769" i="1" s="1"/>
  <c r="D768" i="1"/>
  <c r="C768" i="1"/>
  <c r="G767" i="1"/>
  <c r="D767" i="1"/>
  <c r="C767" i="1"/>
  <c r="D766" i="1"/>
  <c r="C766" i="1"/>
  <c r="G765" i="1"/>
  <c r="D765" i="1"/>
  <c r="C765" i="1"/>
  <c r="H765" i="1" s="1"/>
  <c r="D764" i="1"/>
  <c r="C764" i="1"/>
  <c r="D763" i="1"/>
  <c r="G763" i="1" s="1"/>
  <c r="C763" i="1"/>
  <c r="D762" i="1"/>
  <c r="C762" i="1"/>
  <c r="D761" i="1"/>
  <c r="G761" i="1" s="1"/>
  <c r="C761" i="1"/>
  <c r="D760" i="1"/>
  <c r="C760" i="1"/>
  <c r="G759" i="1"/>
  <c r="D759" i="1"/>
  <c r="C759" i="1"/>
  <c r="D758" i="1"/>
  <c r="C758" i="1"/>
  <c r="G757" i="1"/>
  <c r="D757" i="1"/>
  <c r="C757" i="1"/>
  <c r="H757" i="1" s="1"/>
  <c r="D756" i="1"/>
  <c r="C756" i="1"/>
  <c r="D755" i="1"/>
  <c r="G755" i="1" s="1"/>
  <c r="C755" i="1"/>
  <c r="H755" i="1" s="1"/>
  <c r="H754" i="1"/>
  <c r="D754" i="1"/>
  <c r="G754" i="1" s="1"/>
  <c r="C754" i="1"/>
  <c r="G753" i="1"/>
  <c r="D753" i="1"/>
  <c r="C753" i="1"/>
  <c r="D752" i="1"/>
  <c r="G752" i="1" s="1"/>
  <c r="C752" i="1"/>
  <c r="D751" i="1"/>
  <c r="G751" i="1" s="1"/>
  <c r="C751" i="1"/>
  <c r="H750" i="1"/>
  <c r="D750" i="1"/>
  <c r="G750" i="1" s="1"/>
  <c r="C750" i="1"/>
  <c r="G749" i="1"/>
  <c r="D749" i="1"/>
  <c r="C749" i="1"/>
  <c r="H748" i="1"/>
  <c r="D748" i="1"/>
  <c r="G748" i="1" s="1"/>
  <c r="C748" i="1"/>
  <c r="D747" i="1"/>
  <c r="G747" i="1" s="1"/>
  <c r="C747" i="1"/>
  <c r="H747" i="1" s="1"/>
  <c r="H746" i="1"/>
  <c r="D746" i="1"/>
  <c r="G746" i="1" s="1"/>
  <c r="C746" i="1"/>
  <c r="G745" i="1"/>
  <c r="D745" i="1"/>
  <c r="C745" i="1"/>
  <c r="D744" i="1"/>
  <c r="G744" i="1" s="1"/>
  <c r="C744" i="1"/>
  <c r="D743" i="1"/>
  <c r="G743" i="1" s="1"/>
  <c r="C743" i="1"/>
  <c r="H742" i="1"/>
  <c r="D742" i="1"/>
  <c r="G742" i="1" s="1"/>
  <c r="C742" i="1"/>
  <c r="G741" i="1"/>
  <c r="D741" i="1"/>
  <c r="C741" i="1"/>
  <c r="H740" i="1"/>
  <c r="D740" i="1"/>
  <c r="G740" i="1" s="1"/>
  <c r="C740" i="1"/>
  <c r="D739" i="1"/>
  <c r="G739" i="1" s="1"/>
  <c r="C739" i="1"/>
  <c r="H739" i="1" s="1"/>
  <c r="H738" i="1"/>
  <c r="D738" i="1"/>
  <c r="G738" i="1" s="1"/>
  <c r="C738" i="1"/>
  <c r="G737" i="1"/>
  <c r="D737" i="1"/>
  <c r="C737" i="1"/>
  <c r="D736" i="1"/>
  <c r="G736" i="1" s="1"/>
  <c r="C736" i="1"/>
  <c r="D735" i="1"/>
  <c r="G735" i="1" s="1"/>
  <c r="C735" i="1"/>
  <c r="H734" i="1"/>
  <c r="D734" i="1"/>
  <c r="G734" i="1" s="1"/>
  <c r="C734" i="1"/>
  <c r="G733" i="1"/>
  <c r="D733" i="1"/>
  <c r="C733" i="1"/>
  <c r="H732" i="1"/>
  <c r="D732" i="1"/>
  <c r="G732" i="1" s="1"/>
  <c r="C732" i="1"/>
  <c r="D731" i="1"/>
  <c r="G731" i="1" s="1"/>
  <c r="C731" i="1"/>
  <c r="H731" i="1" s="1"/>
  <c r="H730" i="1"/>
  <c r="D730" i="1"/>
  <c r="G730" i="1" s="1"/>
  <c r="C730" i="1"/>
  <c r="G729" i="1"/>
  <c r="D729" i="1"/>
  <c r="C729" i="1"/>
  <c r="D728" i="1"/>
  <c r="G728" i="1" s="1"/>
  <c r="C728" i="1"/>
  <c r="D727" i="1"/>
  <c r="G727" i="1" s="1"/>
  <c r="C727" i="1"/>
  <c r="H726" i="1"/>
  <c r="D726" i="1"/>
  <c r="G726" i="1" s="1"/>
  <c r="C726" i="1"/>
  <c r="G725" i="1"/>
  <c r="D725" i="1"/>
  <c r="C725" i="1"/>
  <c r="H724" i="1"/>
  <c r="D724" i="1"/>
  <c r="G724" i="1" s="1"/>
  <c r="C724" i="1"/>
  <c r="D723" i="1"/>
  <c r="G723" i="1" s="1"/>
  <c r="C723" i="1"/>
  <c r="H723" i="1" s="1"/>
  <c r="H722" i="1"/>
  <c r="D722" i="1"/>
  <c r="G722" i="1" s="1"/>
  <c r="C722" i="1"/>
  <c r="G721" i="1"/>
  <c r="D721" i="1"/>
  <c r="C721" i="1"/>
  <c r="D720" i="1"/>
  <c r="G720" i="1" s="1"/>
  <c r="C720" i="1"/>
  <c r="D719" i="1"/>
  <c r="G719" i="1" s="1"/>
  <c r="C719" i="1"/>
  <c r="H718" i="1"/>
  <c r="D718" i="1"/>
  <c r="G718" i="1" s="1"/>
  <c r="C718" i="1"/>
  <c r="G717" i="1"/>
  <c r="D717" i="1"/>
  <c r="C717" i="1"/>
  <c r="H716" i="1"/>
  <c r="D716" i="1"/>
  <c r="G716" i="1" s="1"/>
  <c r="C716" i="1"/>
  <c r="D715" i="1"/>
  <c r="G715" i="1" s="1"/>
  <c r="C715" i="1"/>
  <c r="H715" i="1" s="1"/>
  <c r="H714" i="1"/>
  <c r="D714" i="1"/>
  <c r="G714" i="1" s="1"/>
  <c r="C714" i="1"/>
  <c r="G713" i="1"/>
  <c r="D713" i="1"/>
  <c r="C713" i="1"/>
  <c r="D712" i="1"/>
  <c r="G712" i="1" s="1"/>
  <c r="C712" i="1"/>
  <c r="D711" i="1"/>
  <c r="G711" i="1" s="1"/>
  <c r="C711" i="1"/>
  <c r="H711" i="1" s="1"/>
  <c r="H710" i="1"/>
  <c r="D710" i="1"/>
  <c r="G710" i="1" s="1"/>
  <c r="C710" i="1"/>
  <c r="G709" i="1"/>
  <c r="D709" i="1"/>
  <c r="C709" i="1"/>
  <c r="H709" i="1" s="1"/>
  <c r="H708" i="1"/>
  <c r="G708" i="1"/>
  <c r="D708" i="1"/>
  <c r="C708" i="1"/>
  <c r="G707" i="1"/>
  <c r="D707" i="1"/>
  <c r="C707" i="1"/>
  <c r="H706" i="1"/>
  <c r="G706" i="1"/>
  <c r="D706" i="1"/>
  <c r="C706" i="1"/>
  <c r="D705" i="1"/>
  <c r="G705" i="1" s="1"/>
  <c r="C705" i="1"/>
  <c r="D704" i="1"/>
  <c r="C704" i="1"/>
  <c r="D703" i="1"/>
  <c r="G703" i="1" s="1"/>
  <c r="C703" i="1"/>
  <c r="H703" i="1" s="1"/>
  <c r="D702" i="1"/>
  <c r="C702" i="1"/>
  <c r="G701" i="1"/>
  <c r="D701" i="1"/>
  <c r="C701" i="1"/>
  <c r="H701" i="1" s="1"/>
  <c r="H700" i="1"/>
  <c r="G700" i="1"/>
  <c r="D700" i="1"/>
  <c r="C700" i="1"/>
  <c r="G699" i="1"/>
  <c r="D699" i="1"/>
  <c r="C699" i="1"/>
  <c r="G698" i="1"/>
  <c r="D698" i="1"/>
  <c r="H698" i="1" s="1"/>
  <c r="C698" i="1"/>
  <c r="G697" i="1"/>
  <c r="D697" i="1"/>
  <c r="C697" i="1"/>
  <c r="D696" i="1"/>
  <c r="H696" i="1" s="1"/>
  <c r="C696" i="1"/>
  <c r="D695" i="1"/>
  <c r="G695" i="1" s="1"/>
  <c r="C695" i="1"/>
  <c r="H694" i="1"/>
  <c r="D694" i="1"/>
  <c r="G694" i="1" s="1"/>
  <c r="C694" i="1"/>
  <c r="G693" i="1"/>
  <c r="D693" i="1"/>
  <c r="C693" i="1"/>
  <c r="H693" i="1" s="1"/>
  <c r="H692" i="1"/>
  <c r="G692" i="1"/>
  <c r="D692" i="1"/>
  <c r="C692" i="1"/>
  <c r="G691" i="1"/>
  <c r="D691" i="1"/>
  <c r="C691" i="1"/>
  <c r="H690" i="1"/>
  <c r="G690" i="1"/>
  <c r="D690" i="1"/>
  <c r="C690" i="1"/>
  <c r="D689" i="1"/>
  <c r="G689" i="1" s="1"/>
  <c r="C689" i="1"/>
  <c r="G688" i="1"/>
  <c r="D688" i="1"/>
  <c r="H688" i="1" s="1"/>
  <c r="C688" i="1"/>
  <c r="D687" i="1"/>
  <c r="G687" i="1" s="1"/>
  <c r="C687" i="1"/>
  <c r="H687" i="1" s="1"/>
  <c r="D686" i="1"/>
  <c r="C686" i="1"/>
  <c r="G685" i="1"/>
  <c r="D685" i="1"/>
  <c r="C685" i="1"/>
  <c r="H685" i="1" s="1"/>
  <c r="H684" i="1"/>
  <c r="G684" i="1"/>
  <c r="D684" i="1"/>
  <c r="C684" i="1"/>
  <c r="G683" i="1"/>
  <c r="D683" i="1"/>
  <c r="C683" i="1"/>
  <c r="G682" i="1"/>
  <c r="D682" i="1"/>
  <c r="H682" i="1" s="1"/>
  <c r="C682" i="1"/>
  <c r="G681" i="1"/>
  <c r="D681" i="1"/>
  <c r="C681" i="1"/>
  <c r="D680" i="1"/>
  <c r="H680" i="1" s="1"/>
  <c r="C680" i="1"/>
  <c r="D679" i="1"/>
  <c r="G679" i="1" s="1"/>
  <c r="C679" i="1"/>
  <c r="H678" i="1"/>
  <c r="D678" i="1"/>
  <c r="G678" i="1" s="1"/>
  <c r="C678" i="1"/>
  <c r="G677" i="1"/>
  <c r="D677" i="1"/>
  <c r="C677" i="1"/>
  <c r="H677" i="1" s="1"/>
  <c r="H676" i="1"/>
  <c r="G676" i="1"/>
  <c r="D676" i="1"/>
  <c r="C676" i="1"/>
  <c r="G675" i="1"/>
  <c r="D675" i="1"/>
  <c r="C675" i="1"/>
  <c r="H674" i="1"/>
  <c r="G674" i="1"/>
  <c r="D674" i="1"/>
  <c r="C674" i="1"/>
  <c r="D673" i="1"/>
  <c r="G673" i="1" s="1"/>
  <c r="C673" i="1"/>
  <c r="G672" i="1"/>
  <c r="D672" i="1"/>
  <c r="H672" i="1" s="1"/>
  <c r="C672" i="1"/>
  <c r="D671" i="1"/>
  <c r="C671" i="1"/>
  <c r="H671" i="1" s="1"/>
  <c r="D670" i="1"/>
  <c r="C670" i="1"/>
  <c r="G669" i="1"/>
  <c r="D669" i="1"/>
  <c r="C669" i="1"/>
  <c r="H669" i="1" s="1"/>
  <c r="H668" i="1"/>
  <c r="G668" i="1"/>
  <c r="D668" i="1"/>
  <c r="C668" i="1"/>
  <c r="G667" i="1"/>
  <c r="D667" i="1"/>
  <c r="C667" i="1"/>
  <c r="G666" i="1"/>
  <c r="D666" i="1"/>
  <c r="H666" i="1" s="1"/>
  <c r="C666" i="1"/>
  <c r="D665" i="1"/>
  <c r="G665" i="1" s="1"/>
  <c r="C665" i="1"/>
  <c r="D664" i="1"/>
  <c r="H664" i="1" s="1"/>
  <c r="C664" i="1"/>
  <c r="D663" i="1"/>
  <c r="C663" i="1"/>
  <c r="H662" i="1"/>
  <c r="D662" i="1"/>
  <c r="G662" i="1" s="1"/>
  <c r="C662" i="1"/>
  <c r="D661" i="1"/>
  <c r="C661" i="1"/>
  <c r="H660" i="1"/>
  <c r="G660" i="1"/>
  <c r="D660" i="1"/>
  <c r="C660" i="1"/>
  <c r="G659" i="1"/>
  <c r="D659" i="1"/>
  <c r="C659" i="1"/>
  <c r="H658" i="1"/>
  <c r="G658" i="1"/>
  <c r="D658" i="1"/>
  <c r="C658" i="1"/>
  <c r="D657" i="1"/>
  <c r="C657" i="1"/>
  <c r="G656" i="1"/>
  <c r="D656" i="1"/>
  <c r="H656" i="1" s="1"/>
  <c r="C656" i="1"/>
  <c r="D655" i="1"/>
  <c r="C655" i="1"/>
  <c r="H655" i="1" s="1"/>
  <c r="D654" i="1"/>
  <c r="C654" i="1"/>
  <c r="G653" i="1"/>
  <c r="D653" i="1"/>
  <c r="C653" i="1"/>
  <c r="H653" i="1" s="1"/>
  <c r="H652" i="1"/>
  <c r="G652" i="1"/>
  <c r="D652" i="1"/>
  <c r="C652" i="1"/>
  <c r="G651" i="1"/>
  <c r="D651" i="1"/>
  <c r="C651" i="1"/>
  <c r="G650" i="1"/>
  <c r="D650" i="1"/>
  <c r="H650" i="1" s="1"/>
  <c r="C650" i="1"/>
  <c r="D649" i="1"/>
  <c r="G649" i="1" s="1"/>
  <c r="C649" i="1"/>
  <c r="D648" i="1"/>
  <c r="H648" i="1" s="1"/>
  <c r="C648" i="1"/>
  <c r="D647" i="1"/>
  <c r="C647" i="1"/>
  <c r="H646" i="1"/>
  <c r="D646" i="1"/>
  <c r="G646" i="1" s="1"/>
  <c r="C646" i="1"/>
  <c r="D645" i="1"/>
  <c r="C645" i="1"/>
  <c r="H644" i="1"/>
  <c r="G644" i="1"/>
  <c r="D644" i="1"/>
  <c r="C644" i="1"/>
  <c r="G643" i="1"/>
  <c r="D643" i="1"/>
  <c r="C643" i="1"/>
  <c r="H642" i="1"/>
  <c r="G642" i="1"/>
  <c r="D642" i="1"/>
  <c r="C642" i="1"/>
  <c r="D641" i="1"/>
  <c r="C641" i="1"/>
  <c r="D638" i="1"/>
  <c r="D637" i="1"/>
  <c r="G632" i="1"/>
  <c r="D632" i="1"/>
  <c r="H632" i="1" s="1"/>
  <c r="C632" i="1"/>
  <c r="D631" i="1"/>
  <c r="C631" i="1"/>
  <c r="H631" i="1" s="1"/>
  <c r="G628" i="1"/>
  <c r="D628" i="1"/>
  <c r="H628" i="1" s="1"/>
  <c r="C628" i="1"/>
  <c r="D627" i="1"/>
  <c r="G627" i="1" s="1"/>
  <c r="C627" i="1"/>
  <c r="D626" i="1"/>
  <c r="H626" i="1" s="1"/>
  <c r="C626" i="1"/>
  <c r="D625" i="1"/>
  <c r="C625" i="1"/>
  <c r="H624" i="1"/>
  <c r="D624" i="1"/>
  <c r="G624" i="1" s="1"/>
  <c r="C624" i="1"/>
  <c r="D623" i="1"/>
  <c r="C623" i="1"/>
  <c r="H622" i="1"/>
  <c r="G622" i="1"/>
  <c r="D622" i="1"/>
  <c r="C622" i="1"/>
  <c r="G621" i="1"/>
  <c r="D621" i="1"/>
  <c r="C621" i="1"/>
  <c r="H620" i="1"/>
  <c r="G620" i="1"/>
  <c r="D620" i="1"/>
  <c r="C620" i="1"/>
  <c r="D619" i="1"/>
  <c r="C619" i="1"/>
  <c r="G618" i="1"/>
  <c r="D618" i="1"/>
  <c r="H618" i="1" s="1"/>
  <c r="C618" i="1"/>
  <c r="D617" i="1"/>
  <c r="C617" i="1"/>
  <c r="H617" i="1" s="1"/>
  <c r="D616" i="1"/>
  <c r="C616" i="1"/>
  <c r="G615" i="1"/>
  <c r="D615" i="1"/>
  <c r="C615" i="1"/>
  <c r="H615" i="1" s="1"/>
  <c r="H614" i="1"/>
  <c r="G614" i="1"/>
  <c r="D614" i="1"/>
  <c r="C614" i="1"/>
  <c r="G613" i="1"/>
  <c r="D613" i="1"/>
  <c r="C613" i="1"/>
  <c r="G612" i="1"/>
  <c r="D612" i="1"/>
  <c r="H612" i="1" s="1"/>
  <c r="C612" i="1"/>
  <c r="D611" i="1"/>
  <c r="G611" i="1" s="1"/>
  <c r="C611" i="1"/>
  <c r="D610" i="1"/>
  <c r="H610" i="1" s="1"/>
  <c r="C610" i="1"/>
  <c r="D609" i="1"/>
  <c r="C609" i="1"/>
  <c r="H608" i="1"/>
  <c r="D608" i="1"/>
  <c r="G608" i="1" s="1"/>
  <c r="C608" i="1"/>
  <c r="D607" i="1"/>
  <c r="C607" i="1"/>
  <c r="H606" i="1"/>
  <c r="G606" i="1"/>
  <c r="D606" i="1"/>
  <c r="C606" i="1"/>
  <c r="G605" i="1"/>
  <c r="D605" i="1"/>
  <c r="C605" i="1"/>
  <c r="H604" i="1"/>
  <c r="G604" i="1"/>
  <c r="D604" i="1"/>
  <c r="C604" i="1"/>
  <c r="D603" i="1"/>
  <c r="C603" i="1"/>
  <c r="G602" i="1"/>
  <c r="D602" i="1"/>
  <c r="C602" i="1"/>
  <c r="H602" i="1" s="1"/>
  <c r="D601" i="1"/>
  <c r="C601" i="1"/>
  <c r="H601" i="1" s="1"/>
  <c r="D600" i="1"/>
  <c r="C600" i="1"/>
  <c r="G599" i="1"/>
  <c r="D599" i="1"/>
  <c r="C599" i="1"/>
  <c r="H599" i="1" s="1"/>
  <c r="D598" i="1"/>
  <c r="C598" i="1"/>
  <c r="G597" i="1"/>
  <c r="D597" i="1"/>
  <c r="C597" i="1"/>
  <c r="G596" i="1"/>
  <c r="D596" i="1"/>
  <c r="H596" i="1" s="1"/>
  <c r="C596" i="1"/>
  <c r="D595" i="1"/>
  <c r="G595" i="1" s="1"/>
  <c r="C595" i="1"/>
  <c r="D594" i="1"/>
  <c r="C594" i="1"/>
  <c r="H594" i="1" s="1"/>
  <c r="D593" i="1"/>
  <c r="C593" i="1"/>
  <c r="H592" i="1"/>
  <c r="D592" i="1"/>
  <c r="C592" i="1"/>
  <c r="G592" i="1" s="1"/>
  <c r="D591" i="1"/>
  <c r="C591" i="1"/>
  <c r="H590" i="1"/>
  <c r="G590" i="1"/>
  <c r="D590" i="1"/>
  <c r="C590" i="1"/>
  <c r="G589" i="1"/>
  <c r="D589" i="1"/>
  <c r="C589" i="1"/>
  <c r="H588" i="1"/>
  <c r="G588" i="1"/>
  <c r="D588" i="1"/>
  <c r="C588" i="1"/>
  <c r="C587" i="1"/>
  <c r="D586" i="1"/>
  <c r="G586" i="1" s="1"/>
  <c r="C586" i="1"/>
  <c r="D585" i="1"/>
  <c r="C585" i="1"/>
  <c r="H585" i="1" s="1"/>
  <c r="D584" i="1"/>
  <c r="C584" i="1"/>
  <c r="G583" i="1"/>
  <c r="D583" i="1"/>
  <c r="C583" i="1"/>
  <c r="H583" i="1" s="1"/>
  <c r="D582" i="1"/>
  <c r="C582" i="1"/>
  <c r="G581" i="1"/>
  <c r="D581" i="1"/>
  <c r="C581" i="1"/>
  <c r="G580" i="1"/>
  <c r="D580" i="1"/>
  <c r="H580" i="1" s="1"/>
  <c r="C580" i="1"/>
  <c r="G579" i="1"/>
  <c r="D579" i="1"/>
  <c r="C579" i="1"/>
  <c r="D578" i="1"/>
  <c r="C578" i="1"/>
  <c r="H578" i="1" s="1"/>
  <c r="D577" i="1"/>
  <c r="C577" i="1"/>
  <c r="H576" i="1"/>
  <c r="D576" i="1"/>
  <c r="C576" i="1"/>
  <c r="G576" i="1" s="1"/>
  <c r="D575" i="1"/>
  <c r="C575" i="1"/>
  <c r="G573" i="1"/>
  <c r="D573" i="1"/>
  <c r="C573" i="1"/>
  <c r="H572" i="1"/>
  <c r="G572" i="1"/>
  <c r="D572" i="1"/>
  <c r="C572" i="1"/>
  <c r="G571" i="1"/>
  <c r="D571" i="1"/>
  <c r="H571" i="1" s="1"/>
  <c r="C571" i="1"/>
  <c r="H570" i="1"/>
  <c r="G570" i="1"/>
  <c r="D570" i="1"/>
  <c r="C570" i="1"/>
  <c r="G569" i="1"/>
  <c r="D569" i="1"/>
  <c r="H569" i="1" s="1"/>
  <c r="C569" i="1"/>
  <c r="H568" i="1"/>
  <c r="G568" i="1"/>
  <c r="D568" i="1"/>
  <c r="C568" i="1"/>
  <c r="G567" i="1"/>
  <c r="D567" i="1"/>
  <c r="H567" i="1" s="1"/>
  <c r="C567" i="1"/>
  <c r="H566" i="1"/>
  <c r="G566" i="1"/>
  <c r="D566" i="1"/>
  <c r="C566" i="1"/>
  <c r="G565" i="1"/>
  <c r="D565" i="1"/>
  <c r="H565" i="1" s="1"/>
  <c r="C565" i="1"/>
  <c r="H564" i="1"/>
  <c r="G564" i="1"/>
  <c r="D564" i="1"/>
  <c r="C564" i="1"/>
  <c r="G563" i="1"/>
  <c r="D563" i="1"/>
  <c r="H563" i="1" s="1"/>
  <c r="C563" i="1"/>
  <c r="H562" i="1"/>
  <c r="G562" i="1"/>
  <c r="D562" i="1"/>
  <c r="C562" i="1"/>
  <c r="D561" i="1"/>
  <c r="H560" i="1"/>
  <c r="G560" i="1"/>
  <c r="D560" i="1"/>
  <c r="C560" i="1"/>
  <c r="G559" i="1"/>
  <c r="D559" i="1"/>
  <c r="H559" i="1" s="1"/>
  <c r="C559" i="1"/>
  <c r="H558" i="1"/>
  <c r="G558" i="1"/>
  <c r="D558" i="1"/>
  <c r="C558" i="1"/>
  <c r="G557" i="1"/>
  <c r="D557" i="1"/>
  <c r="H557" i="1" s="1"/>
  <c r="C557" i="1"/>
  <c r="H556" i="1"/>
  <c r="G556" i="1"/>
  <c r="D556" i="1"/>
  <c r="C556" i="1"/>
  <c r="G555" i="1"/>
  <c r="D555" i="1"/>
  <c r="H555" i="1" s="1"/>
  <c r="C555" i="1"/>
  <c r="H554" i="1"/>
  <c r="G554" i="1"/>
  <c r="D554" i="1"/>
  <c r="C554" i="1"/>
  <c r="G553" i="1"/>
  <c r="D553" i="1"/>
  <c r="C553" i="1"/>
  <c r="H553" i="1" s="1"/>
  <c r="H552" i="1"/>
  <c r="G552" i="1"/>
  <c r="D552" i="1"/>
  <c r="C552" i="1"/>
  <c r="G551" i="1"/>
  <c r="D551" i="1"/>
  <c r="C551" i="1"/>
  <c r="H551" i="1" s="1"/>
  <c r="H550" i="1"/>
  <c r="G550" i="1"/>
  <c r="D550" i="1"/>
  <c r="C550" i="1"/>
  <c r="G549" i="1"/>
  <c r="D549" i="1"/>
  <c r="C549" i="1"/>
  <c r="H549" i="1" s="1"/>
  <c r="H548" i="1"/>
  <c r="G548" i="1"/>
  <c r="D548" i="1"/>
  <c r="C548" i="1"/>
  <c r="G547" i="1"/>
  <c r="D547" i="1"/>
  <c r="C547" i="1"/>
  <c r="H547" i="1" s="1"/>
  <c r="H546" i="1"/>
  <c r="G546" i="1"/>
  <c r="D546" i="1"/>
  <c r="C546" i="1"/>
  <c r="G545" i="1"/>
  <c r="D545" i="1"/>
  <c r="C545" i="1"/>
  <c r="H545" i="1" s="1"/>
  <c r="H544" i="1"/>
  <c r="G544" i="1"/>
  <c r="D544" i="1"/>
  <c r="C544" i="1"/>
  <c r="G543" i="1"/>
  <c r="D543" i="1"/>
  <c r="C543" i="1"/>
  <c r="H543" i="1" s="1"/>
  <c r="H542" i="1"/>
  <c r="G542" i="1"/>
  <c r="D542" i="1"/>
  <c r="C542" i="1"/>
  <c r="G541" i="1"/>
  <c r="D541" i="1"/>
  <c r="C541" i="1"/>
  <c r="H541" i="1" s="1"/>
  <c r="H540" i="1"/>
  <c r="G540" i="1"/>
  <c r="D540" i="1"/>
  <c r="C540" i="1"/>
  <c r="G539" i="1"/>
  <c r="D539" i="1"/>
  <c r="C539" i="1"/>
  <c r="H539" i="1" s="1"/>
  <c r="H538" i="1"/>
  <c r="G538" i="1"/>
  <c r="D538" i="1"/>
  <c r="C538" i="1"/>
  <c r="G537" i="1"/>
  <c r="D537" i="1"/>
  <c r="C537" i="1"/>
  <c r="H537" i="1" s="1"/>
  <c r="H536" i="1"/>
  <c r="G536" i="1"/>
  <c r="D536" i="1"/>
  <c r="C536" i="1"/>
  <c r="G535" i="1"/>
  <c r="D535" i="1"/>
  <c r="C535" i="1"/>
  <c r="H535" i="1" s="1"/>
  <c r="G534" i="1"/>
  <c r="D534" i="1"/>
  <c r="H534" i="1" s="1"/>
  <c r="C534" i="1"/>
  <c r="G533" i="1"/>
  <c r="D533" i="1"/>
  <c r="C533" i="1"/>
  <c r="H533" i="1" s="1"/>
  <c r="D532" i="1"/>
  <c r="C532" i="1"/>
  <c r="G531" i="1"/>
  <c r="D531" i="1"/>
  <c r="C531" i="1"/>
  <c r="H531" i="1" s="1"/>
  <c r="G530" i="1"/>
  <c r="D530" i="1"/>
  <c r="H530" i="1" s="1"/>
  <c r="C530" i="1"/>
  <c r="G529" i="1"/>
  <c r="D529" i="1"/>
  <c r="C529" i="1"/>
  <c r="H529" i="1" s="1"/>
  <c r="H528" i="1"/>
  <c r="D528" i="1"/>
  <c r="G528" i="1" s="1"/>
  <c r="C528" i="1"/>
  <c r="G527" i="1"/>
  <c r="D527" i="1"/>
  <c r="C527" i="1"/>
  <c r="H527" i="1" s="1"/>
  <c r="H526" i="1"/>
  <c r="G526" i="1"/>
  <c r="D526" i="1"/>
  <c r="C526" i="1"/>
  <c r="G525" i="1"/>
  <c r="D525" i="1"/>
  <c r="C525" i="1"/>
  <c r="H525" i="1" s="1"/>
  <c r="G524" i="1"/>
  <c r="D524" i="1"/>
  <c r="H524" i="1" s="1"/>
  <c r="C524" i="1"/>
  <c r="D523" i="1"/>
  <c r="G521" i="1"/>
  <c r="D521" i="1"/>
  <c r="C521" i="1"/>
  <c r="H521" i="1" s="1"/>
  <c r="G520" i="1"/>
  <c r="D520" i="1"/>
  <c r="H520" i="1" s="1"/>
  <c r="C520" i="1"/>
  <c r="G519" i="1"/>
  <c r="D519" i="1"/>
  <c r="C519" i="1"/>
  <c r="H519" i="1" s="1"/>
  <c r="H518" i="1"/>
  <c r="D518" i="1"/>
  <c r="G518" i="1" s="1"/>
  <c r="C518" i="1"/>
  <c r="G517" i="1"/>
  <c r="D517" i="1"/>
  <c r="C517" i="1"/>
  <c r="H517" i="1" s="1"/>
  <c r="H516" i="1"/>
  <c r="G516" i="1"/>
  <c r="D516" i="1"/>
  <c r="C516" i="1"/>
  <c r="G515" i="1"/>
  <c r="D515" i="1"/>
  <c r="C515" i="1"/>
  <c r="H515" i="1" s="1"/>
  <c r="G514" i="1"/>
  <c r="D514" i="1"/>
  <c r="H514" i="1" s="1"/>
  <c r="C514" i="1"/>
  <c r="G513" i="1"/>
  <c r="D513" i="1"/>
  <c r="C513" i="1"/>
  <c r="H513" i="1" s="1"/>
  <c r="D512" i="1"/>
  <c r="C512" i="1"/>
  <c r="G511" i="1"/>
  <c r="D511" i="1"/>
  <c r="C511" i="1"/>
  <c r="H511" i="1" s="1"/>
  <c r="H510" i="1"/>
  <c r="D510" i="1"/>
  <c r="G510" i="1" s="1"/>
  <c r="C510" i="1"/>
  <c r="D509" i="1"/>
  <c r="D508" i="1"/>
  <c r="C508" i="1"/>
  <c r="G507" i="1"/>
  <c r="D507" i="1"/>
  <c r="C507" i="1"/>
  <c r="H507" i="1" s="1"/>
  <c r="G506" i="1"/>
  <c r="D506" i="1"/>
  <c r="H506" i="1" s="1"/>
  <c r="C506" i="1"/>
  <c r="G505" i="1"/>
  <c r="D505" i="1"/>
  <c r="C505" i="1"/>
  <c r="H505" i="1" s="1"/>
  <c r="H504" i="1"/>
  <c r="D504" i="1"/>
  <c r="G504" i="1" s="1"/>
  <c r="C504" i="1"/>
  <c r="G503" i="1"/>
  <c r="D503" i="1"/>
  <c r="C503" i="1"/>
  <c r="H503" i="1" s="1"/>
  <c r="H502" i="1"/>
  <c r="G502" i="1"/>
  <c r="D502" i="1"/>
  <c r="C502" i="1"/>
  <c r="G501" i="1"/>
  <c r="D501" i="1"/>
  <c r="C501" i="1"/>
  <c r="H501" i="1" s="1"/>
  <c r="G500" i="1"/>
  <c r="D500" i="1"/>
  <c r="H500" i="1" s="1"/>
  <c r="C500" i="1"/>
  <c r="G499" i="1"/>
  <c r="D499" i="1"/>
  <c r="C499" i="1"/>
  <c r="H499" i="1" s="1"/>
  <c r="D498" i="1"/>
  <c r="C498" i="1"/>
  <c r="G497" i="1"/>
  <c r="D497" i="1"/>
  <c r="C497" i="1"/>
  <c r="H497" i="1" s="1"/>
  <c r="H496" i="1"/>
  <c r="D496" i="1"/>
  <c r="G496" i="1" s="1"/>
  <c r="C496" i="1"/>
  <c r="G495" i="1"/>
  <c r="D495" i="1"/>
  <c r="C495" i="1"/>
  <c r="H495" i="1" s="1"/>
  <c r="G494" i="1"/>
  <c r="D494" i="1"/>
  <c r="H494" i="1" s="1"/>
  <c r="C494" i="1"/>
  <c r="G493" i="1"/>
  <c r="D493" i="1"/>
  <c r="C493" i="1"/>
  <c r="H493" i="1" s="1"/>
  <c r="D492" i="1"/>
  <c r="C492" i="1"/>
  <c r="G491" i="1"/>
  <c r="D491" i="1"/>
  <c r="C491" i="1"/>
  <c r="H491" i="1" s="1"/>
  <c r="G490" i="1"/>
  <c r="D490" i="1"/>
  <c r="H490" i="1" s="1"/>
  <c r="C490" i="1"/>
  <c r="G489" i="1"/>
  <c r="D489" i="1"/>
  <c r="C489" i="1"/>
  <c r="H489" i="1" s="1"/>
  <c r="H488" i="1"/>
  <c r="D488" i="1"/>
  <c r="G488" i="1" s="1"/>
  <c r="C488" i="1"/>
  <c r="G487" i="1"/>
  <c r="D487" i="1"/>
  <c r="C487" i="1"/>
  <c r="H487" i="1" s="1"/>
  <c r="H486" i="1"/>
  <c r="G486" i="1"/>
  <c r="D486" i="1"/>
  <c r="C486" i="1"/>
  <c r="G485" i="1"/>
  <c r="D485" i="1"/>
  <c r="C485" i="1"/>
  <c r="H485" i="1" s="1"/>
  <c r="G484" i="1"/>
  <c r="D484" i="1"/>
  <c r="H484" i="1" s="1"/>
  <c r="C484" i="1"/>
  <c r="G483" i="1"/>
  <c r="D483" i="1"/>
  <c r="C483" i="1"/>
  <c r="H483" i="1" s="1"/>
  <c r="D482" i="1"/>
  <c r="C482" i="1"/>
  <c r="G481" i="1"/>
  <c r="D481" i="1"/>
  <c r="C481" i="1"/>
  <c r="H481" i="1" s="1"/>
  <c r="H480" i="1"/>
  <c r="D480" i="1"/>
  <c r="G480" i="1" s="1"/>
  <c r="C480" i="1"/>
  <c r="G479" i="1"/>
  <c r="D479" i="1"/>
  <c r="C479" i="1"/>
  <c r="H479" i="1" s="1"/>
  <c r="G478" i="1"/>
  <c r="D478" i="1"/>
  <c r="H478" i="1" s="1"/>
  <c r="C478" i="1"/>
  <c r="G477" i="1"/>
  <c r="D477" i="1"/>
  <c r="C477" i="1"/>
  <c r="H477" i="1" s="1"/>
  <c r="D476" i="1"/>
  <c r="C476" i="1"/>
  <c r="G475" i="1"/>
  <c r="D475" i="1"/>
  <c r="C475" i="1"/>
  <c r="H475" i="1" s="1"/>
  <c r="G474" i="1"/>
  <c r="D474" i="1"/>
  <c r="H474" i="1" s="1"/>
  <c r="C474" i="1"/>
  <c r="G473" i="1"/>
  <c r="D473" i="1"/>
  <c r="C473" i="1"/>
  <c r="H473" i="1" s="1"/>
  <c r="H472" i="1"/>
  <c r="D472" i="1"/>
  <c r="G472" i="1" s="1"/>
  <c r="C472" i="1"/>
  <c r="G471" i="1"/>
  <c r="D471" i="1"/>
  <c r="C471" i="1"/>
  <c r="H471" i="1" s="1"/>
  <c r="H470" i="1"/>
  <c r="G470" i="1"/>
  <c r="D470" i="1"/>
  <c r="C470" i="1"/>
  <c r="G469" i="1"/>
  <c r="D469" i="1"/>
  <c r="C469" i="1"/>
  <c r="H469" i="1" s="1"/>
  <c r="G468" i="1"/>
  <c r="D468" i="1"/>
  <c r="H468" i="1" s="1"/>
  <c r="C468" i="1"/>
  <c r="G467" i="1"/>
  <c r="D467" i="1"/>
  <c r="C467" i="1"/>
  <c r="H467" i="1" s="1"/>
  <c r="D466" i="1"/>
  <c r="G465" i="1"/>
  <c r="D465" i="1"/>
  <c r="C465" i="1"/>
  <c r="H465" i="1" s="1"/>
  <c r="G464" i="1"/>
  <c r="D464" i="1"/>
  <c r="H464" i="1" s="1"/>
  <c r="C464" i="1"/>
  <c r="G463" i="1"/>
  <c r="D463" i="1"/>
  <c r="C463" i="1"/>
  <c r="H463" i="1" s="1"/>
  <c r="D462" i="1"/>
  <c r="C462" i="1"/>
  <c r="G461" i="1"/>
  <c r="D461" i="1"/>
  <c r="C461" i="1"/>
  <c r="H461" i="1" s="1"/>
  <c r="G460" i="1"/>
  <c r="D460" i="1"/>
  <c r="H460" i="1" s="1"/>
  <c r="C460" i="1"/>
  <c r="G459" i="1"/>
  <c r="D459" i="1"/>
  <c r="C459" i="1"/>
  <c r="H459" i="1" s="1"/>
  <c r="H458" i="1"/>
  <c r="D458" i="1"/>
  <c r="G458" i="1" s="1"/>
  <c r="C458" i="1"/>
  <c r="G457" i="1"/>
  <c r="D457" i="1"/>
  <c r="C457" i="1"/>
  <c r="H457" i="1" s="1"/>
  <c r="H456" i="1"/>
  <c r="G456" i="1"/>
  <c r="D456" i="1"/>
  <c r="C456" i="1"/>
  <c r="G455" i="1"/>
  <c r="D455" i="1"/>
  <c r="C455" i="1"/>
  <c r="H455" i="1" s="1"/>
  <c r="G454" i="1"/>
  <c r="D454" i="1"/>
  <c r="H454" i="1" s="1"/>
  <c r="C454" i="1"/>
  <c r="D453" i="1"/>
  <c r="H452" i="1"/>
  <c r="D452" i="1"/>
  <c r="G452" i="1" s="1"/>
  <c r="C452" i="1"/>
  <c r="G451" i="1"/>
  <c r="D451" i="1"/>
  <c r="C451" i="1"/>
  <c r="H451" i="1" s="1"/>
  <c r="G450" i="1"/>
  <c r="D450" i="1"/>
  <c r="H450" i="1" s="1"/>
  <c r="C450" i="1"/>
  <c r="G449" i="1"/>
  <c r="D449" i="1"/>
  <c r="C449" i="1"/>
  <c r="H449" i="1" s="1"/>
  <c r="D448" i="1"/>
  <c r="C448" i="1"/>
  <c r="G447" i="1"/>
  <c r="D447" i="1"/>
  <c r="C447" i="1"/>
  <c r="H447" i="1" s="1"/>
  <c r="G446" i="1"/>
  <c r="D446" i="1"/>
  <c r="H446" i="1" s="1"/>
  <c r="C446" i="1"/>
  <c r="G445" i="1"/>
  <c r="D445" i="1"/>
  <c r="C445" i="1"/>
  <c r="H445" i="1" s="1"/>
  <c r="H444" i="1"/>
  <c r="D444" i="1"/>
  <c r="G444" i="1" s="1"/>
  <c r="C444" i="1"/>
  <c r="G443" i="1"/>
  <c r="D443" i="1"/>
  <c r="C443" i="1"/>
  <c r="H443" i="1" s="1"/>
  <c r="H442" i="1"/>
  <c r="G442" i="1"/>
  <c r="D442" i="1"/>
  <c r="C442" i="1"/>
  <c r="G441" i="1"/>
  <c r="D441" i="1"/>
  <c r="C441" i="1"/>
  <c r="H441" i="1" s="1"/>
  <c r="G440" i="1"/>
  <c r="D440" i="1"/>
  <c r="H440" i="1" s="1"/>
  <c r="C440" i="1"/>
  <c r="G439" i="1"/>
  <c r="D439" i="1"/>
  <c r="C439" i="1"/>
  <c r="H439" i="1" s="1"/>
  <c r="D438" i="1"/>
  <c r="C438" i="1"/>
  <c r="G437" i="1"/>
  <c r="D437" i="1"/>
  <c r="C437" i="1"/>
  <c r="H437" i="1" s="1"/>
  <c r="H436" i="1"/>
  <c r="D436" i="1"/>
  <c r="G436" i="1" s="1"/>
  <c r="C436" i="1"/>
  <c r="G435" i="1"/>
  <c r="D435" i="1"/>
  <c r="C435" i="1"/>
  <c r="H435" i="1" s="1"/>
  <c r="G434" i="1"/>
  <c r="D434" i="1"/>
  <c r="H434" i="1" s="1"/>
  <c r="C434" i="1"/>
  <c r="G433" i="1"/>
  <c r="D433" i="1"/>
  <c r="C433" i="1"/>
  <c r="H433" i="1" s="1"/>
  <c r="D432" i="1"/>
  <c r="C432" i="1"/>
  <c r="G431" i="1"/>
  <c r="D431" i="1"/>
  <c r="C431" i="1"/>
  <c r="H431" i="1" s="1"/>
  <c r="G430" i="1"/>
  <c r="D430" i="1"/>
  <c r="H430" i="1" s="1"/>
  <c r="C430" i="1"/>
  <c r="D429" i="1"/>
  <c r="G429" i="1" s="1"/>
  <c r="C429" i="1"/>
  <c r="H429" i="1" s="1"/>
  <c r="H428" i="1"/>
  <c r="D428" i="1"/>
  <c r="G428" i="1" s="1"/>
  <c r="C428" i="1"/>
  <c r="G427" i="1"/>
  <c r="D427" i="1"/>
  <c r="C427" i="1"/>
  <c r="H427" i="1" s="1"/>
  <c r="H426" i="1"/>
  <c r="G426" i="1"/>
  <c r="D426" i="1"/>
  <c r="C426" i="1"/>
  <c r="D425" i="1"/>
  <c r="G425" i="1" s="1"/>
  <c r="C425" i="1"/>
  <c r="G424" i="1"/>
  <c r="D424" i="1"/>
  <c r="H424" i="1" s="1"/>
  <c r="C424" i="1"/>
  <c r="G423" i="1"/>
  <c r="D423" i="1"/>
  <c r="C423" i="1"/>
  <c r="H423" i="1" s="1"/>
  <c r="D422" i="1"/>
  <c r="C422" i="1"/>
  <c r="D421" i="1"/>
  <c r="G421" i="1" s="1"/>
  <c r="C421" i="1"/>
  <c r="H420" i="1"/>
  <c r="D420" i="1"/>
  <c r="G420" i="1" s="1"/>
  <c r="C420" i="1"/>
  <c r="G419" i="1"/>
  <c r="D419" i="1"/>
  <c r="C419" i="1"/>
  <c r="H419" i="1" s="1"/>
  <c r="G418" i="1"/>
  <c r="D418" i="1"/>
  <c r="H418" i="1" s="1"/>
  <c r="C418" i="1"/>
  <c r="G417" i="1"/>
  <c r="D417" i="1"/>
  <c r="C417" i="1"/>
  <c r="D416" i="1"/>
  <c r="C416" i="1"/>
  <c r="D415" i="1"/>
  <c r="G415" i="1" s="1"/>
  <c r="C415" i="1"/>
  <c r="D414" i="1"/>
  <c r="G413" i="1"/>
  <c r="D413" i="1"/>
  <c r="C413" i="1"/>
  <c r="H413" i="1" s="1"/>
  <c r="D412" i="1"/>
  <c r="C412" i="1"/>
  <c r="H412" i="1" s="1"/>
  <c r="D411" i="1"/>
  <c r="G411" i="1" s="1"/>
  <c r="C411" i="1"/>
  <c r="H406" i="1"/>
  <c r="D406" i="1"/>
  <c r="C406" i="1"/>
  <c r="G406" i="1" s="1"/>
  <c r="G405" i="1"/>
  <c r="D405" i="1"/>
  <c r="C405" i="1"/>
  <c r="H405" i="1" s="1"/>
  <c r="H404" i="1"/>
  <c r="G404" i="1"/>
  <c r="D404" i="1"/>
  <c r="C404" i="1"/>
  <c r="D401" i="1"/>
  <c r="G401" i="1" s="1"/>
  <c r="C401" i="1"/>
  <c r="D400" i="1"/>
  <c r="C400" i="1"/>
  <c r="G400" i="1" s="1"/>
  <c r="G399" i="1"/>
  <c r="D399" i="1"/>
  <c r="C399" i="1"/>
  <c r="H399" i="1" s="1"/>
  <c r="G398" i="1"/>
  <c r="D398" i="1"/>
  <c r="C398" i="1"/>
  <c r="H398" i="1" s="1"/>
  <c r="G397" i="1"/>
  <c r="D397" i="1"/>
  <c r="C397" i="1"/>
  <c r="D396" i="1"/>
  <c r="H396" i="1" s="1"/>
  <c r="C396" i="1"/>
  <c r="D395" i="1"/>
  <c r="C395" i="1"/>
  <c r="G395" i="1" s="1"/>
  <c r="D394" i="1"/>
  <c r="C394" i="1"/>
  <c r="D393" i="1"/>
  <c r="C393" i="1"/>
  <c r="H392" i="1"/>
  <c r="D392" i="1"/>
  <c r="C392" i="1"/>
  <c r="G392" i="1" s="1"/>
  <c r="D391" i="1"/>
  <c r="H390" i="1"/>
  <c r="G390" i="1"/>
  <c r="D390" i="1"/>
  <c r="C390" i="1"/>
  <c r="D389" i="1"/>
  <c r="C389" i="1"/>
  <c r="G388" i="1"/>
  <c r="D388" i="1"/>
  <c r="H388" i="1" s="1"/>
  <c r="C388" i="1"/>
  <c r="D387" i="1"/>
  <c r="C387" i="1"/>
  <c r="D386" i="1"/>
  <c r="C386" i="1"/>
  <c r="D385" i="1"/>
  <c r="C385" i="1"/>
  <c r="D384" i="1"/>
  <c r="C384" i="1"/>
  <c r="G384" i="1" s="1"/>
  <c r="G383" i="1"/>
  <c r="D383" i="1"/>
  <c r="C383" i="1"/>
  <c r="H383" i="1" s="1"/>
  <c r="G382" i="1"/>
  <c r="D382" i="1"/>
  <c r="C382" i="1"/>
  <c r="H382" i="1" s="1"/>
  <c r="G381" i="1"/>
  <c r="D381" i="1"/>
  <c r="C381" i="1"/>
  <c r="D380" i="1"/>
  <c r="H380" i="1" s="1"/>
  <c r="C380" i="1"/>
  <c r="D379" i="1"/>
  <c r="C379" i="1"/>
  <c r="G379" i="1" s="1"/>
  <c r="D378" i="1"/>
  <c r="C378" i="1"/>
  <c r="D377" i="1"/>
  <c r="C377" i="1"/>
  <c r="H376" i="1"/>
  <c r="D376" i="1"/>
  <c r="C376" i="1"/>
  <c r="G376" i="1" s="1"/>
  <c r="G375" i="1"/>
  <c r="D375" i="1"/>
  <c r="C375" i="1"/>
  <c r="H375" i="1" s="1"/>
  <c r="H374" i="1"/>
  <c r="G374" i="1"/>
  <c r="D374" i="1"/>
  <c r="C374" i="1"/>
  <c r="D373" i="1"/>
  <c r="C373" i="1"/>
  <c r="G372" i="1"/>
  <c r="D372" i="1"/>
  <c r="H372" i="1" s="1"/>
  <c r="C372" i="1"/>
  <c r="D371" i="1"/>
  <c r="C371" i="1"/>
  <c r="D370" i="1"/>
  <c r="C370" i="1"/>
  <c r="D369" i="1"/>
  <c r="C369" i="1"/>
  <c r="H368" i="1"/>
  <c r="D368" i="1"/>
  <c r="C368" i="1"/>
  <c r="G368" i="1" s="1"/>
  <c r="G367" i="1"/>
  <c r="D367" i="1"/>
  <c r="C367" i="1"/>
  <c r="H367" i="1" s="1"/>
  <c r="G366" i="1"/>
  <c r="D366" i="1"/>
  <c r="C366" i="1"/>
  <c r="H366" i="1" s="1"/>
  <c r="G365" i="1"/>
  <c r="D365" i="1"/>
  <c r="C365" i="1"/>
  <c r="D364" i="1"/>
  <c r="H364" i="1" s="1"/>
  <c r="C364" i="1"/>
  <c r="D363" i="1"/>
  <c r="C363" i="1"/>
  <c r="G363" i="1" s="1"/>
  <c r="D362" i="1"/>
  <c r="C362" i="1"/>
  <c r="D361" i="1"/>
  <c r="C361" i="1"/>
  <c r="H360" i="1"/>
  <c r="D360" i="1"/>
  <c r="C360" i="1"/>
  <c r="G360" i="1" s="1"/>
  <c r="G359" i="1"/>
  <c r="D359" i="1"/>
  <c r="C359" i="1"/>
  <c r="H359" i="1" s="1"/>
  <c r="D358" i="1"/>
  <c r="D357" i="1"/>
  <c r="C357" i="1"/>
  <c r="G356" i="1"/>
  <c r="D356" i="1"/>
  <c r="H356" i="1" s="1"/>
  <c r="C356" i="1"/>
  <c r="D355" i="1"/>
  <c r="C355" i="1"/>
  <c r="D354" i="1"/>
  <c r="C354" i="1"/>
  <c r="D353" i="1"/>
  <c r="C353" i="1"/>
  <c r="D352" i="1"/>
  <c r="C352" i="1"/>
  <c r="G352" i="1" s="1"/>
  <c r="G351" i="1"/>
  <c r="D351" i="1"/>
  <c r="C351" i="1"/>
  <c r="H351" i="1" s="1"/>
  <c r="G350" i="1"/>
  <c r="D350" i="1"/>
  <c r="C350" i="1"/>
  <c r="H350" i="1" s="1"/>
  <c r="G349" i="1"/>
  <c r="D349" i="1"/>
  <c r="C349" i="1"/>
  <c r="D348" i="1"/>
  <c r="H348" i="1" s="1"/>
  <c r="C348" i="1"/>
  <c r="D347" i="1"/>
  <c r="C347" i="1"/>
  <c r="D346" i="1"/>
  <c r="H344" i="1"/>
  <c r="D344" i="1"/>
  <c r="C344" i="1"/>
  <c r="G344" i="1" s="1"/>
  <c r="G343" i="1"/>
  <c r="D343" i="1"/>
  <c r="C343" i="1"/>
  <c r="H343" i="1" s="1"/>
  <c r="H342" i="1"/>
  <c r="G342" i="1"/>
  <c r="D342" i="1"/>
  <c r="C342" i="1"/>
  <c r="D341" i="1"/>
  <c r="C341" i="1"/>
  <c r="D340" i="1"/>
  <c r="H340" i="1" s="1"/>
  <c r="C340" i="1"/>
  <c r="D339" i="1"/>
  <c r="D338" i="1"/>
  <c r="C338" i="1"/>
  <c r="D337" i="1"/>
  <c r="C337" i="1"/>
  <c r="D336" i="1"/>
  <c r="C336" i="1"/>
  <c r="G336" i="1" s="1"/>
  <c r="G335" i="1"/>
  <c r="D335" i="1"/>
  <c r="C335" i="1"/>
  <c r="H335" i="1" s="1"/>
  <c r="G334" i="1"/>
  <c r="D334" i="1"/>
  <c r="C334" i="1"/>
  <c r="H334" i="1" s="1"/>
  <c r="D333" i="1"/>
  <c r="G333" i="1" s="1"/>
  <c r="C333" i="1"/>
  <c r="D332" i="1"/>
  <c r="H332" i="1" s="1"/>
  <c r="C332" i="1"/>
  <c r="D331" i="1"/>
  <c r="C331" i="1"/>
  <c r="D330" i="1"/>
  <c r="C330" i="1"/>
  <c r="D329" i="1"/>
  <c r="C329" i="1"/>
  <c r="H328" i="1"/>
  <c r="D328" i="1"/>
  <c r="C328" i="1"/>
  <c r="G328" i="1" s="1"/>
  <c r="G327" i="1"/>
  <c r="D327" i="1"/>
  <c r="C327" i="1"/>
  <c r="H327" i="1" s="1"/>
  <c r="H326" i="1"/>
  <c r="G326" i="1"/>
  <c r="D326" i="1"/>
  <c r="C326" i="1"/>
  <c r="D325" i="1"/>
  <c r="G325" i="1" s="1"/>
  <c r="C325" i="1"/>
  <c r="D324" i="1"/>
  <c r="H324" i="1" s="1"/>
  <c r="C324" i="1"/>
  <c r="D323" i="1"/>
  <c r="C323" i="1"/>
  <c r="D322" i="1"/>
  <c r="C322" i="1"/>
  <c r="D321" i="1"/>
  <c r="C321" i="1"/>
  <c r="H320" i="1"/>
  <c r="D320" i="1"/>
  <c r="C320" i="1"/>
  <c r="G320" i="1" s="1"/>
  <c r="G319" i="1"/>
  <c r="D319" i="1"/>
  <c r="C319" i="1"/>
  <c r="H319" i="1" s="1"/>
  <c r="G318" i="1"/>
  <c r="D318" i="1"/>
  <c r="C318" i="1"/>
  <c r="H318" i="1" s="1"/>
  <c r="G317" i="1"/>
  <c r="D317" i="1"/>
  <c r="C317" i="1"/>
  <c r="H316" i="1"/>
  <c r="D316" i="1"/>
  <c r="G316" i="1" s="1"/>
  <c r="C316" i="1"/>
  <c r="D315" i="1"/>
  <c r="C315" i="1"/>
  <c r="G314" i="1"/>
  <c r="D314" i="1"/>
  <c r="C314" i="1"/>
  <c r="H314" i="1" s="1"/>
  <c r="D313" i="1"/>
  <c r="C313" i="1"/>
  <c r="D312" i="1"/>
  <c r="H312" i="1" s="1"/>
  <c r="C312" i="1"/>
  <c r="G312" i="1" s="1"/>
  <c r="G311" i="1"/>
  <c r="D311" i="1"/>
  <c r="C311" i="1"/>
  <c r="H311" i="1" s="1"/>
  <c r="D310" i="1"/>
  <c r="C310" i="1"/>
  <c r="H310" i="1" s="1"/>
  <c r="D309" i="1"/>
  <c r="G309" i="1" s="1"/>
  <c r="C309" i="1"/>
  <c r="D308" i="1"/>
  <c r="H308" i="1" s="1"/>
  <c r="C308" i="1"/>
  <c r="D307" i="1"/>
  <c r="C307" i="1"/>
  <c r="H307" i="1" s="1"/>
  <c r="D306" i="1"/>
  <c r="G305" i="1"/>
  <c r="D305" i="1"/>
  <c r="C305" i="1"/>
  <c r="H305" i="1" s="1"/>
  <c r="D304" i="1"/>
  <c r="C304" i="1"/>
  <c r="D303" i="1"/>
  <c r="C303" i="1"/>
  <c r="H303" i="1" s="1"/>
  <c r="D302" i="1"/>
  <c r="C302" i="1"/>
  <c r="G301" i="1"/>
  <c r="D301" i="1"/>
  <c r="C301" i="1"/>
  <c r="H301" i="1" s="1"/>
  <c r="D300" i="1"/>
  <c r="C300" i="1"/>
  <c r="G299" i="1"/>
  <c r="D299" i="1"/>
  <c r="C299" i="1"/>
  <c r="H299" i="1" s="1"/>
  <c r="D298" i="1"/>
  <c r="C298" i="1"/>
  <c r="D297" i="1"/>
  <c r="C297" i="1"/>
  <c r="H297" i="1" s="1"/>
  <c r="D296" i="1"/>
  <c r="C296" i="1"/>
  <c r="G295" i="1"/>
  <c r="D295" i="1"/>
  <c r="C295" i="1"/>
  <c r="H295" i="1" s="1"/>
  <c r="D294" i="1"/>
  <c r="D292" i="1"/>
  <c r="C292" i="1"/>
  <c r="G291" i="1"/>
  <c r="D291" i="1"/>
  <c r="C291" i="1"/>
  <c r="H291" i="1" s="1"/>
  <c r="D290" i="1"/>
  <c r="C290" i="1"/>
  <c r="G289" i="1"/>
  <c r="D289" i="1"/>
  <c r="C289" i="1"/>
  <c r="H289" i="1" s="1"/>
  <c r="D288" i="1"/>
  <c r="C288" i="1"/>
  <c r="D284" i="1"/>
  <c r="C284" i="1"/>
  <c r="D283" i="1"/>
  <c r="C283" i="1"/>
  <c r="H283" i="1" s="1"/>
  <c r="D282" i="1"/>
  <c r="C282" i="1"/>
  <c r="G281" i="1"/>
  <c r="D281" i="1"/>
  <c r="C281" i="1"/>
  <c r="H281" i="1" s="1"/>
  <c r="D280" i="1"/>
  <c r="C280" i="1"/>
  <c r="G279" i="1"/>
  <c r="D279" i="1"/>
  <c r="C279" i="1"/>
  <c r="H279" i="1" s="1"/>
  <c r="D278" i="1"/>
  <c r="C278" i="1"/>
  <c r="D277" i="1"/>
  <c r="C277" i="1"/>
  <c r="H277" i="1" s="1"/>
  <c r="D276" i="1"/>
  <c r="C276" i="1"/>
  <c r="G275" i="1"/>
  <c r="D275" i="1"/>
  <c r="C275" i="1"/>
  <c r="H275" i="1" s="1"/>
  <c r="D274" i="1"/>
  <c r="C274" i="1"/>
  <c r="D273" i="1"/>
  <c r="C273" i="1"/>
  <c r="H273" i="1" s="1"/>
  <c r="D272" i="1"/>
  <c r="C272" i="1"/>
  <c r="G271" i="1"/>
  <c r="D271" i="1"/>
  <c r="C271" i="1"/>
  <c r="H271" i="1" s="1"/>
  <c r="D270" i="1"/>
  <c r="C270" i="1"/>
  <c r="G269" i="1"/>
  <c r="D269" i="1"/>
  <c r="C269" i="1"/>
  <c r="H269" i="1" s="1"/>
  <c r="D268" i="1"/>
  <c r="C268" i="1"/>
  <c r="D267" i="1"/>
  <c r="C267" i="1"/>
  <c r="H267" i="1" s="1"/>
  <c r="D266" i="1"/>
  <c r="C266" i="1"/>
  <c r="G265" i="1"/>
  <c r="D265" i="1"/>
  <c r="C265" i="1"/>
  <c r="H265" i="1" s="1"/>
  <c r="D264" i="1"/>
  <c r="C264" i="1"/>
  <c r="G263" i="1"/>
  <c r="D263" i="1"/>
  <c r="C263" i="1"/>
  <c r="H263" i="1" s="1"/>
  <c r="D262" i="1"/>
  <c r="C262" i="1"/>
  <c r="D261" i="1"/>
  <c r="C261" i="1"/>
  <c r="H261" i="1" s="1"/>
  <c r="D260" i="1"/>
  <c r="C260" i="1"/>
  <c r="G259" i="1"/>
  <c r="D259" i="1"/>
  <c r="C259" i="1"/>
  <c r="H259" i="1" s="1"/>
  <c r="D258" i="1"/>
  <c r="C258" i="1"/>
  <c r="D257" i="1"/>
  <c r="C257" i="1"/>
  <c r="H257" i="1" s="1"/>
  <c r="D256" i="1"/>
  <c r="C256" i="1"/>
  <c r="G255" i="1"/>
  <c r="D255" i="1"/>
  <c r="C255" i="1"/>
  <c r="H255" i="1" s="1"/>
  <c r="D254" i="1"/>
  <c r="C254" i="1"/>
  <c r="G253" i="1"/>
  <c r="D253" i="1"/>
  <c r="C253" i="1"/>
  <c r="H253" i="1" s="1"/>
  <c r="D252" i="1"/>
  <c r="C252" i="1"/>
  <c r="D251" i="1"/>
  <c r="C251" i="1"/>
  <c r="H251" i="1" s="1"/>
  <c r="D250" i="1"/>
  <c r="C250" i="1"/>
  <c r="G249" i="1"/>
  <c r="D249" i="1"/>
  <c r="C249" i="1"/>
  <c r="D248" i="1"/>
  <c r="C248" i="1"/>
  <c r="D247" i="1"/>
  <c r="G247" i="1" s="1"/>
  <c r="C247" i="1"/>
  <c r="D246" i="1"/>
  <c r="C246" i="1"/>
  <c r="D245" i="1"/>
  <c r="C245" i="1"/>
  <c r="H245" i="1" s="1"/>
  <c r="D244" i="1"/>
  <c r="C244" i="1"/>
  <c r="D243" i="1"/>
  <c r="G243" i="1" s="1"/>
  <c r="C243" i="1"/>
  <c r="D242" i="1"/>
  <c r="C242" i="1"/>
  <c r="D241" i="1"/>
  <c r="C241" i="1"/>
  <c r="H241" i="1" s="1"/>
  <c r="D240" i="1"/>
  <c r="C240" i="1"/>
  <c r="G239" i="1"/>
  <c r="D239" i="1"/>
  <c r="C239" i="1"/>
  <c r="D238" i="1"/>
  <c r="C238" i="1"/>
  <c r="G237" i="1"/>
  <c r="D237" i="1"/>
  <c r="C237" i="1"/>
  <c r="H237" i="1" s="1"/>
  <c r="D236" i="1"/>
  <c r="C236" i="1"/>
  <c r="D235" i="1"/>
  <c r="C235" i="1"/>
  <c r="H235" i="1" s="1"/>
  <c r="D234" i="1"/>
  <c r="C234" i="1"/>
  <c r="G233" i="1"/>
  <c r="D233" i="1"/>
  <c r="C233" i="1"/>
  <c r="D232" i="1"/>
  <c r="C232" i="1"/>
  <c r="D231" i="1"/>
  <c r="G231" i="1" s="1"/>
  <c r="C231" i="1"/>
  <c r="D230" i="1"/>
  <c r="C230" i="1"/>
  <c r="D229" i="1"/>
  <c r="C229" i="1"/>
  <c r="H229" i="1" s="1"/>
  <c r="D228" i="1"/>
  <c r="C228" i="1"/>
  <c r="D227" i="1"/>
  <c r="G227" i="1" s="1"/>
  <c r="C227" i="1"/>
  <c r="D226" i="1"/>
  <c r="C226" i="1"/>
  <c r="D225" i="1"/>
  <c r="C225" i="1"/>
  <c r="H225" i="1" s="1"/>
  <c r="D224" i="1"/>
  <c r="C224" i="1"/>
  <c r="G223" i="1"/>
  <c r="D223" i="1"/>
  <c r="C223" i="1"/>
  <c r="D222" i="1"/>
  <c r="C222" i="1"/>
  <c r="G221" i="1"/>
  <c r="D221" i="1"/>
  <c r="C221" i="1"/>
  <c r="H221" i="1" s="1"/>
  <c r="D220" i="1"/>
  <c r="D219" i="1"/>
  <c r="C219" i="1"/>
  <c r="H219" i="1" s="1"/>
  <c r="D218" i="1"/>
  <c r="C218" i="1"/>
  <c r="G217" i="1"/>
  <c r="D217" i="1"/>
  <c r="C217" i="1"/>
  <c r="D216" i="1"/>
  <c r="C216" i="1"/>
  <c r="D215" i="1"/>
  <c r="G215" i="1" s="1"/>
  <c r="C215" i="1"/>
  <c r="D214" i="1"/>
  <c r="C214" i="1"/>
  <c r="D213" i="1"/>
  <c r="C213" i="1"/>
  <c r="H213" i="1" s="1"/>
  <c r="D212" i="1"/>
  <c r="C212" i="1"/>
  <c r="D211" i="1"/>
  <c r="G211" i="1" s="1"/>
  <c r="C211" i="1"/>
  <c r="D210" i="1"/>
  <c r="C210" i="1"/>
  <c r="D209" i="1"/>
  <c r="C209" i="1"/>
  <c r="H209" i="1" s="1"/>
  <c r="D208" i="1"/>
  <c r="C208" i="1"/>
  <c r="G207" i="1"/>
  <c r="D207" i="1"/>
  <c r="C207" i="1"/>
  <c r="D206" i="1"/>
  <c r="C206" i="1"/>
  <c r="G205" i="1"/>
  <c r="D205" i="1"/>
  <c r="C205" i="1"/>
  <c r="H205" i="1" s="1"/>
  <c r="D204" i="1"/>
  <c r="C204" i="1"/>
  <c r="D203" i="1"/>
  <c r="C203" i="1"/>
  <c r="H203" i="1" s="1"/>
  <c r="D202" i="1"/>
  <c r="C202" i="1"/>
  <c r="G201" i="1"/>
  <c r="D201" i="1"/>
  <c r="C201" i="1"/>
  <c r="D200" i="1"/>
  <c r="C200" i="1"/>
  <c r="D199" i="1"/>
  <c r="G199" i="1" s="1"/>
  <c r="C199" i="1"/>
  <c r="D198" i="1"/>
  <c r="C198" i="1"/>
  <c r="D197" i="1"/>
  <c r="C197" i="1"/>
  <c r="H197" i="1" s="1"/>
  <c r="D196" i="1"/>
  <c r="C196" i="1"/>
  <c r="D195" i="1"/>
  <c r="G195" i="1" s="1"/>
  <c r="C195" i="1"/>
  <c r="D194" i="1"/>
  <c r="C194" i="1"/>
  <c r="D193" i="1"/>
  <c r="C193" i="1"/>
  <c r="H193" i="1" s="1"/>
  <c r="G191" i="1"/>
  <c r="D191" i="1"/>
  <c r="C191" i="1"/>
  <c r="D190" i="1"/>
  <c r="C190" i="1"/>
  <c r="G189" i="1"/>
  <c r="D189" i="1"/>
  <c r="C189" i="1"/>
  <c r="H189" i="1" s="1"/>
  <c r="D188" i="1"/>
  <c r="C188" i="1"/>
  <c r="D187" i="1"/>
  <c r="C187" i="1"/>
  <c r="H187" i="1" s="1"/>
  <c r="D186" i="1"/>
  <c r="C186" i="1"/>
  <c r="G185" i="1"/>
  <c r="D185" i="1"/>
  <c r="C185" i="1"/>
  <c r="D184" i="1"/>
  <c r="C184" i="1"/>
  <c r="D183" i="1"/>
  <c r="G183" i="1" s="1"/>
  <c r="C183" i="1"/>
  <c r="D182" i="1"/>
  <c r="C182" i="1"/>
  <c r="D181" i="1"/>
  <c r="C181" i="1"/>
  <c r="H181" i="1" s="1"/>
  <c r="D180" i="1"/>
  <c r="C180" i="1"/>
  <c r="D179" i="1"/>
  <c r="G179" i="1" s="1"/>
  <c r="C179" i="1"/>
  <c r="D178" i="1"/>
  <c r="C178" i="1"/>
  <c r="D177" i="1"/>
  <c r="C177" i="1"/>
  <c r="H177" i="1" s="1"/>
  <c r="D176" i="1"/>
  <c r="C176" i="1"/>
  <c r="G175" i="1"/>
  <c r="D175" i="1"/>
  <c r="C175" i="1"/>
  <c r="D174" i="1"/>
  <c r="G174" i="1" s="1"/>
  <c r="C174" i="1"/>
  <c r="H174" i="1" s="1"/>
  <c r="G173" i="1"/>
  <c r="D173" i="1"/>
  <c r="C173" i="1"/>
  <c r="D172" i="1"/>
  <c r="C172" i="1"/>
  <c r="H172" i="1" s="1"/>
  <c r="D171" i="1"/>
  <c r="G171" i="1" s="1"/>
  <c r="C171" i="1"/>
  <c r="D170" i="1"/>
  <c r="C170" i="1"/>
  <c r="H170" i="1" s="1"/>
  <c r="G169" i="1"/>
  <c r="D169" i="1"/>
  <c r="C169" i="1"/>
  <c r="H169" i="1" s="1"/>
  <c r="D168" i="1"/>
  <c r="C168" i="1"/>
  <c r="H168" i="1" s="1"/>
  <c r="D167" i="1"/>
  <c r="G167" i="1" s="1"/>
  <c r="C167" i="1"/>
  <c r="H166" i="1"/>
  <c r="G166" i="1"/>
  <c r="D166" i="1"/>
  <c r="C166" i="1"/>
  <c r="D165" i="1"/>
  <c r="C165" i="1"/>
  <c r="H165" i="1" s="1"/>
  <c r="H164" i="1"/>
  <c r="G164" i="1"/>
  <c r="D164" i="1"/>
  <c r="C164" i="1"/>
  <c r="D163" i="1"/>
  <c r="C163" i="1"/>
  <c r="H163" i="1" s="1"/>
  <c r="H162" i="1"/>
  <c r="D162" i="1"/>
  <c r="G162" i="1" s="1"/>
  <c r="C162" i="1"/>
  <c r="D161" i="1"/>
  <c r="C161" i="1"/>
  <c r="H161" i="1" s="1"/>
  <c r="H160" i="1"/>
  <c r="G160" i="1"/>
  <c r="D160" i="1"/>
  <c r="C160" i="1"/>
  <c r="G159" i="1"/>
  <c r="D159" i="1"/>
  <c r="C159" i="1"/>
  <c r="D158" i="1"/>
  <c r="G158" i="1" s="1"/>
  <c r="C158" i="1"/>
  <c r="H158" i="1" s="1"/>
  <c r="G157" i="1"/>
  <c r="D157" i="1"/>
  <c r="C157" i="1"/>
  <c r="D156" i="1"/>
  <c r="C156" i="1"/>
  <c r="H156" i="1" s="1"/>
  <c r="D155" i="1"/>
  <c r="G155" i="1" s="1"/>
  <c r="C155" i="1"/>
  <c r="D154" i="1"/>
  <c r="C154" i="1"/>
  <c r="H154" i="1" s="1"/>
  <c r="G153" i="1"/>
  <c r="D153" i="1"/>
  <c r="C153" i="1"/>
  <c r="H153" i="1" s="1"/>
  <c r="D152" i="1"/>
  <c r="C152" i="1"/>
  <c r="H152" i="1" s="1"/>
  <c r="D151" i="1"/>
  <c r="G151" i="1" s="1"/>
  <c r="C151" i="1"/>
  <c r="H150" i="1"/>
  <c r="G150" i="1"/>
  <c r="D150" i="1"/>
  <c r="C150" i="1"/>
  <c r="D149" i="1"/>
  <c r="C149" i="1"/>
  <c r="H149" i="1" s="1"/>
  <c r="H148" i="1"/>
  <c r="G148" i="1"/>
  <c r="D148" i="1"/>
  <c r="C148" i="1"/>
  <c r="H146" i="1"/>
  <c r="D146" i="1"/>
  <c r="G146" i="1" s="1"/>
  <c r="C146" i="1"/>
  <c r="D145" i="1"/>
  <c r="C145" i="1"/>
  <c r="H145" i="1" s="1"/>
  <c r="H144" i="1"/>
  <c r="G144" i="1"/>
  <c r="D144" i="1"/>
  <c r="C144" i="1"/>
  <c r="G143" i="1"/>
  <c r="D143" i="1"/>
  <c r="C143" i="1"/>
  <c r="H143" i="1" s="1"/>
  <c r="D142" i="1"/>
  <c r="G142" i="1" s="1"/>
  <c r="C142" i="1"/>
  <c r="H142" i="1" s="1"/>
  <c r="G141" i="1"/>
  <c r="D141" i="1"/>
  <c r="C141" i="1"/>
  <c r="D140" i="1"/>
  <c r="C140" i="1"/>
  <c r="H140" i="1" s="1"/>
  <c r="D139" i="1"/>
  <c r="G139" i="1" s="1"/>
  <c r="C139" i="1"/>
  <c r="D138" i="1"/>
  <c r="C138" i="1"/>
  <c r="H138" i="1" s="1"/>
  <c r="G137" i="1"/>
  <c r="D137" i="1"/>
  <c r="C137" i="1"/>
  <c r="H137" i="1" s="1"/>
  <c r="D136" i="1"/>
  <c r="C136" i="1"/>
  <c r="H136" i="1" s="1"/>
  <c r="D135" i="1"/>
  <c r="H134" i="1"/>
  <c r="G134" i="1"/>
  <c r="D134" i="1"/>
  <c r="C134" i="1"/>
  <c r="D133" i="1"/>
  <c r="C133" i="1"/>
  <c r="H133" i="1" s="1"/>
  <c r="H132" i="1"/>
  <c r="G132" i="1"/>
  <c r="D132" i="1"/>
  <c r="C132" i="1"/>
  <c r="D131" i="1"/>
  <c r="C131" i="1"/>
  <c r="H131" i="1" s="1"/>
  <c r="H130" i="1"/>
  <c r="D130" i="1"/>
  <c r="G130" i="1" s="1"/>
  <c r="C130" i="1"/>
  <c r="D129" i="1"/>
  <c r="C129" i="1"/>
  <c r="H129" i="1" s="1"/>
  <c r="H128" i="1"/>
  <c r="G128" i="1"/>
  <c r="D128" i="1"/>
  <c r="C128" i="1"/>
  <c r="G127" i="1"/>
  <c r="D127" i="1"/>
  <c r="C127" i="1"/>
  <c r="H127" i="1" s="1"/>
  <c r="D126" i="1"/>
  <c r="G126" i="1" s="1"/>
  <c r="C126" i="1"/>
  <c r="H126" i="1" s="1"/>
  <c r="G125" i="1"/>
  <c r="D125" i="1"/>
  <c r="C125" i="1"/>
  <c r="D124" i="1"/>
  <c r="C124" i="1"/>
  <c r="H124" i="1" s="1"/>
  <c r="D123" i="1"/>
  <c r="G123" i="1" s="1"/>
  <c r="C123" i="1"/>
  <c r="D122" i="1"/>
  <c r="C122" i="1"/>
  <c r="H122" i="1" s="1"/>
  <c r="G121" i="1"/>
  <c r="D121" i="1"/>
  <c r="C121" i="1"/>
  <c r="H121" i="1" s="1"/>
  <c r="D120" i="1"/>
  <c r="D119" i="1"/>
  <c r="G119" i="1" s="1"/>
  <c r="C119" i="1"/>
  <c r="H118" i="1"/>
  <c r="G118" i="1"/>
  <c r="D118" i="1"/>
  <c r="C118" i="1"/>
  <c r="D117" i="1"/>
  <c r="C117" i="1"/>
  <c r="H117" i="1" s="1"/>
  <c r="H116" i="1"/>
  <c r="G116" i="1"/>
  <c r="D116" i="1"/>
  <c r="C116" i="1"/>
  <c r="D115" i="1"/>
  <c r="C115" i="1"/>
  <c r="H115" i="1" s="1"/>
  <c r="H114" i="1"/>
  <c r="D114" i="1"/>
  <c r="G114" i="1" s="1"/>
  <c r="C114" i="1"/>
  <c r="D113" i="1"/>
  <c r="C113" i="1"/>
  <c r="H113" i="1" s="1"/>
  <c r="H112" i="1"/>
  <c r="G112" i="1"/>
  <c r="D112" i="1"/>
  <c r="C112" i="1"/>
  <c r="G111" i="1"/>
  <c r="D111" i="1"/>
  <c r="C111" i="1"/>
  <c r="H111" i="1" s="1"/>
  <c r="D110" i="1"/>
  <c r="G110" i="1" s="1"/>
  <c r="C110" i="1"/>
  <c r="H110" i="1" s="1"/>
  <c r="G109" i="1"/>
  <c r="D109" i="1"/>
  <c r="C109" i="1"/>
  <c r="D108" i="1"/>
  <c r="C108" i="1"/>
  <c r="H108" i="1" s="1"/>
  <c r="D107" i="1"/>
  <c r="G107" i="1" s="1"/>
  <c r="C107" i="1"/>
  <c r="D106" i="1"/>
  <c r="C106" i="1"/>
  <c r="H106" i="1" s="1"/>
  <c r="G105" i="1"/>
  <c r="D105" i="1"/>
  <c r="C105" i="1"/>
  <c r="H105" i="1" s="1"/>
  <c r="D104" i="1"/>
  <c r="C104" i="1"/>
  <c r="H104" i="1" s="1"/>
  <c r="D103" i="1"/>
  <c r="G103" i="1" s="1"/>
  <c r="C103" i="1"/>
  <c r="D102" i="1"/>
  <c r="D101" i="1"/>
  <c r="C101" i="1"/>
  <c r="H101" i="1" s="1"/>
  <c r="H100" i="1"/>
  <c r="G100" i="1"/>
  <c r="D100" i="1"/>
  <c r="C100" i="1"/>
  <c r="D99" i="1"/>
  <c r="C99" i="1"/>
  <c r="H99" i="1" s="1"/>
  <c r="H98" i="1"/>
  <c r="D98" i="1"/>
  <c r="G98" i="1" s="1"/>
  <c r="C98" i="1"/>
  <c r="D97" i="1"/>
  <c r="C97" i="1"/>
  <c r="H97" i="1" s="1"/>
  <c r="H96" i="1"/>
  <c r="G96" i="1"/>
  <c r="D96" i="1"/>
  <c r="C96" i="1"/>
  <c r="G95" i="1"/>
  <c r="D95" i="1"/>
  <c r="C95" i="1"/>
  <c r="H95" i="1" s="1"/>
  <c r="D94" i="1"/>
  <c r="G94" i="1" s="1"/>
  <c r="C94" i="1"/>
  <c r="H94" i="1" s="1"/>
  <c r="G93" i="1"/>
  <c r="D93" i="1"/>
  <c r="C93" i="1"/>
  <c r="D92" i="1"/>
  <c r="C92" i="1"/>
  <c r="H92" i="1" s="1"/>
  <c r="D91" i="1"/>
  <c r="G91" i="1" s="1"/>
  <c r="C91" i="1"/>
  <c r="D90" i="1"/>
  <c r="C90" i="1"/>
  <c r="H90" i="1" s="1"/>
  <c r="G89" i="1"/>
  <c r="D89" i="1"/>
  <c r="C89" i="1"/>
  <c r="H89" i="1" s="1"/>
  <c r="D88" i="1"/>
  <c r="C88" i="1"/>
  <c r="H88" i="1" s="1"/>
  <c r="D87" i="1"/>
  <c r="G87" i="1" s="1"/>
  <c r="C87" i="1"/>
  <c r="H86" i="1"/>
  <c r="G86" i="1"/>
  <c r="D86" i="1"/>
  <c r="C86" i="1"/>
  <c r="D85" i="1"/>
  <c r="C85" i="1"/>
  <c r="H85" i="1" s="1"/>
  <c r="H84" i="1"/>
  <c r="G84" i="1"/>
  <c r="D84" i="1"/>
  <c r="C84" i="1"/>
  <c r="D83" i="1"/>
  <c r="C83" i="1"/>
  <c r="H83" i="1" s="1"/>
  <c r="H82" i="1"/>
  <c r="D82" i="1"/>
  <c r="G82" i="1" s="1"/>
  <c r="C82" i="1"/>
  <c r="D81" i="1"/>
  <c r="C81" i="1"/>
  <c r="H81" i="1" s="1"/>
  <c r="H80" i="1"/>
  <c r="G80" i="1"/>
  <c r="D80" i="1"/>
  <c r="C80" i="1"/>
  <c r="G79" i="1"/>
  <c r="D79" i="1"/>
  <c r="C79" i="1"/>
  <c r="H79" i="1" s="1"/>
  <c r="G77" i="1"/>
  <c r="D77" i="1"/>
  <c r="C77" i="1"/>
  <c r="D76" i="1"/>
  <c r="C76" i="1"/>
  <c r="H76" i="1" s="1"/>
  <c r="D75" i="1"/>
  <c r="G75" i="1" s="1"/>
  <c r="C75" i="1"/>
  <c r="D74" i="1"/>
  <c r="C74" i="1"/>
  <c r="H74" i="1" s="1"/>
  <c r="G73" i="1"/>
  <c r="D73" i="1"/>
  <c r="C73" i="1"/>
  <c r="H73" i="1" s="1"/>
  <c r="D72" i="1"/>
  <c r="C72" i="1"/>
  <c r="H72" i="1" s="1"/>
  <c r="D71" i="1"/>
  <c r="G71" i="1" s="1"/>
  <c r="C71" i="1"/>
  <c r="H70" i="1"/>
  <c r="G70" i="1"/>
  <c r="D70" i="1"/>
  <c r="C70" i="1"/>
  <c r="D69" i="1"/>
  <c r="C69" i="1"/>
  <c r="H69" i="1" s="1"/>
  <c r="H68" i="1"/>
  <c r="G68" i="1"/>
  <c r="D68" i="1"/>
  <c r="C68" i="1"/>
  <c r="D67" i="1"/>
  <c r="C67" i="1"/>
  <c r="H67" i="1" s="1"/>
  <c r="H66" i="1"/>
  <c r="D66" i="1"/>
  <c r="G66" i="1" s="1"/>
  <c r="C66" i="1"/>
  <c r="D65" i="1"/>
  <c r="C65" i="1"/>
  <c r="H65" i="1" s="1"/>
  <c r="H64" i="1"/>
  <c r="G64" i="1"/>
  <c r="D64" i="1"/>
  <c r="C64" i="1"/>
  <c r="D63" i="1"/>
  <c r="C63" i="1"/>
  <c r="H63" i="1" s="1"/>
  <c r="H62" i="1"/>
  <c r="G62" i="1"/>
  <c r="D62" i="1"/>
  <c r="C62" i="1"/>
  <c r="D61" i="1"/>
  <c r="C61" i="1"/>
  <c r="H61" i="1" s="1"/>
  <c r="H60" i="1"/>
  <c r="G60" i="1"/>
  <c r="D60" i="1"/>
  <c r="C60" i="1"/>
  <c r="D59" i="1"/>
  <c r="C59" i="1"/>
  <c r="H59" i="1" s="1"/>
  <c r="H58" i="1"/>
  <c r="G58" i="1"/>
  <c r="D58" i="1"/>
  <c r="C58" i="1"/>
  <c r="D57" i="1"/>
  <c r="C57" i="1"/>
  <c r="H57" i="1" s="1"/>
  <c r="H56" i="1"/>
  <c r="G56" i="1"/>
  <c r="D56" i="1"/>
  <c r="C56" i="1"/>
  <c r="D55" i="1"/>
  <c r="C55" i="1"/>
  <c r="H55" i="1" s="1"/>
  <c r="H54" i="1"/>
  <c r="G54" i="1"/>
  <c r="D54" i="1"/>
  <c r="C54" i="1"/>
  <c r="D53" i="1"/>
  <c r="C53" i="1"/>
  <c r="H53" i="1" s="1"/>
  <c r="H52" i="1"/>
  <c r="G52" i="1"/>
  <c r="D52" i="1"/>
  <c r="C52" i="1"/>
  <c r="D51" i="1"/>
  <c r="C51" i="1"/>
  <c r="H51" i="1" s="1"/>
  <c r="H50" i="1"/>
  <c r="G50" i="1"/>
  <c r="D50" i="1"/>
  <c r="C50" i="1"/>
  <c r="D49" i="1"/>
  <c r="C49" i="1"/>
  <c r="H49" i="1" s="1"/>
  <c r="H48" i="1"/>
  <c r="G48" i="1"/>
  <c r="D48" i="1"/>
  <c r="C48" i="1"/>
  <c r="D47" i="1"/>
  <c r="C47" i="1"/>
  <c r="H47" i="1" s="1"/>
  <c r="H46" i="1"/>
  <c r="G46" i="1"/>
  <c r="D46" i="1"/>
  <c r="C46" i="1"/>
  <c r="D45" i="1"/>
  <c r="C45" i="1"/>
  <c r="H45" i="1" s="1"/>
  <c r="H44" i="1"/>
  <c r="G44" i="1"/>
  <c r="D44" i="1"/>
  <c r="C44" i="1"/>
  <c r="D43" i="1"/>
  <c r="C43" i="1"/>
  <c r="H43" i="1" s="1"/>
  <c r="H42" i="1"/>
  <c r="G42" i="1"/>
  <c r="D42" i="1"/>
  <c r="C42" i="1"/>
  <c r="D41" i="1"/>
  <c r="C41" i="1"/>
  <c r="H41" i="1" s="1"/>
  <c r="H40" i="1"/>
  <c r="G40" i="1"/>
  <c r="D40" i="1"/>
  <c r="C40" i="1"/>
  <c r="D39" i="1"/>
  <c r="C39" i="1"/>
  <c r="H39" i="1" s="1"/>
  <c r="H38" i="1"/>
  <c r="G38" i="1"/>
  <c r="D38" i="1"/>
  <c r="C38" i="1"/>
  <c r="D37" i="1"/>
  <c r="C37" i="1"/>
  <c r="H37" i="1" s="1"/>
  <c r="H36" i="1"/>
  <c r="G36" i="1"/>
  <c r="D36" i="1"/>
  <c r="C36" i="1"/>
  <c r="D35" i="1"/>
  <c r="C35" i="1"/>
  <c r="H35" i="1" s="1"/>
  <c r="H34" i="1"/>
  <c r="G34" i="1"/>
  <c r="D34" i="1"/>
  <c r="C34" i="1"/>
  <c r="D33" i="1"/>
  <c r="C33" i="1"/>
  <c r="H33" i="1" s="1"/>
  <c r="H32" i="1"/>
  <c r="G32" i="1"/>
  <c r="D32" i="1"/>
  <c r="C32" i="1"/>
  <c r="D31" i="1"/>
  <c r="C31" i="1"/>
  <c r="H31" i="1" s="1"/>
  <c r="H30" i="1"/>
  <c r="G30" i="1"/>
  <c r="D30" i="1"/>
  <c r="C30" i="1"/>
  <c r="D29" i="1"/>
  <c r="C29" i="1"/>
  <c r="H29" i="1" s="1"/>
  <c r="H28" i="1"/>
  <c r="G28" i="1"/>
  <c r="D28" i="1"/>
  <c r="C28" i="1"/>
  <c r="D27" i="1"/>
  <c r="C27" i="1"/>
  <c r="H27" i="1" s="1"/>
  <c r="H26" i="1"/>
  <c r="G26" i="1"/>
  <c r="D26" i="1"/>
  <c r="C26" i="1"/>
  <c r="D25" i="1"/>
  <c r="C25" i="1"/>
  <c r="H25" i="1" s="1"/>
  <c r="H24" i="1"/>
  <c r="G24" i="1"/>
  <c r="D24" i="1"/>
  <c r="C24" i="1"/>
  <c r="D23" i="1"/>
  <c r="C23" i="1"/>
  <c r="H23" i="1" s="1"/>
  <c r="H22" i="1"/>
  <c r="G22" i="1"/>
  <c r="D22" i="1"/>
  <c r="C22" i="1"/>
  <c r="D21" i="1"/>
  <c r="C21" i="1"/>
  <c r="H21" i="1" s="1"/>
  <c r="H20" i="1"/>
  <c r="G20" i="1"/>
  <c r="D20" i="1"/>
  <c r="C20" i="1"/>
  <c r="D19" i="1"/>
  <c r="C19" i="1"/>
  <c r="H19" i="1" s="1"/>
  <c r="H18" i="1"/>
  <c r="G18" i="1"/>
  <c r="D18" i="1"/>
  <c r="C18" i="1"/>
  <c r="D17" i="1"/>
  <c r="C17" i="1"/>
  <c r="H17" i="1" s="1"/>
  <c r="H16" i="1"/>
  <c r="G16" i="1"/>
  <c r="D16" i="1"/>
  <c r="C16" i="1"/>
  <c r="D15" i="1"/>
  <c r="C15" i="1"/>
  <c r="H15" i="1" s="1"/>
  <c r="H14" i="1"/>
  <c r="G14" i="1"/>
  <c r="D14" i="1"/>
  <c r="C14" i="1"/>
  <c r="D13" i="1"/>
  <c r="C13" i="1"/>
  <c r="H13" i="1" s="1"/>
  <c r="H12" i="1"/>
  <c r="G12" i="1"/>
  <c r="D12" i="1"/>
  <c r="C12" i="1"/>
  <c r="D11" i="1"/>
  <c r="C11" i="1"/>
  <c r="H11" i="1" s="1"/>
  <c r="H10" i="1"/>
  <c r="G10" i="1"/>
  <c r="D10" i="1"/>
  <c r="C10" i="1"/>
  <c r="D9" i="1"/>
  <c r="C9" i="1"/>
  <c r="H9" i="1" s="1"/>
  <c r="H8" i="1"/>
  <c r="G8" i="1"/>
  <c r="D8" i="1"/>
  <c r="C8" i="1"/>
  <c r="D7" i="1"/>
  <c r="C7" i="1"/>
  <c r="H7" i="1" s="1"/>
  <c r="H6" i="1"/>
  <c r="G6" i="1"/>
  <c r="D6" i="1"/>
  <c r="C6" i="1"/>
  <c r="D5" i="1"/>
  <c r="C5" i="1"/>
  <c r="H5" i="1" s="1"/>
  <c r="H4" i="1"/>
  <c r="G4" i="1"/>
  <c r="D4" i="1"/>
  <c r="C4" i="1"/>
  <c r="I32" i="3" l="1"/>
  <c r="G1475" i="1"/>
  <c r="J1479" i="1"/>
  <c r="G1440" i="1"/>
  <c r="J1443" i="1"/>
  <c r="G1441" i="1"/>
  <c r="I1440" i="1"/>
  <c r="J1444" i="1"/>
  <c r="G1443" i="1"/>
  <c r="H1443" i="1"/>
  <c r="J1441" i="1"/>
  <c r="J1439" i="1"/>
  <c r="D1438" i="1"/>
  <c r="H1439" i="1"/>
  <c r="E286" i="9"/>
  <c r="B286" i="9" s="1"/>
  <c r="E33" i="9"/>
  <c r="B33" i="9" s="1"/>
  <c r="E27" i="9"/>
  <c r="B27" i="9" s="1"/>
  <c r="E300" i="9"/>
  <c r="B300" i="9" s="1"/>
  <c r="G1266" i="1"/>
  <c r="G1151" i="1"/>
  <c r="G1064" i="1"/>
  <c r="C997" i="1"/>
  <c r="H997" i="1" s="1"/>
  <c r="E32" i="9"/>
  <c r="B32" i="9" s="1"/>
  <c r="E293" i="9"/>
  <c r="B293" i="9" s="1"/>
  <c r="E295" i="9"/>
  <c r="B295" i="9" s="1"/>
  <c r="G412" i="1"/>
  <c r="E273" i="9"/>
  <c r="B273" i="9" s="1"/>
  <c r="C1409" i="1"/>
  <c r="G1409" i="1" s="1"/>
  <c r="H1265" i="1"/>
  <c r="G1264" i="1"/>
  <c r="H1263" i="1"/>
  <c r="G1240" i="1"/>
  <c r="H1420" i="1"/>
  <c r="E299" i="9"/>
  <c r="B299" i="9" s="1"/>
  <c r="E285" i="9"/>
  <c r="B285" i="9" s="1"/>
  <c r="E287" i="9"/>
  <c r="B287" i="9" s="1"/>
  <c r="H1240" i="1"/>
  <c r="I10" i="9"/>
  <c r="B275" i="9"/>
  <c r="H593" i="1"/>
  <c r="G593" i="1"/>
  <c r="H310" i="9"/>
  <c r="D1183" i="1"/>
  <c r="G69" i="1"/>
  <c r="G76" i="1"/>
  <c r="G85" i="1"/>
  <c r="G92" i="1"/>
  <c r="G101" i="1"/>
  <c r="G108" i="1"/>
  <c r="G117" i="1"/>
  <c r="G124" i="1"/>
  <c r="G133" i="1"/>
  <c r="G140" i="1"/>
  <c r="G149" i="1"/>
  <c r="G156" i="1"/>
  <c r="G165" i="1"/>
  <c r="G172" i="1"/>
  <c r="G177" i="1"/>
  <c r="H184" i="1"/>
  <c r="G184" i="1"/>
  <c r="G193" i="1"/>
  <c r="H200" i="1"/>
  <c r="G200" i="1"/>
  <c r="G209" i="1"/>
  <c r="H216" i="1"/>
  <c r="G216" i="1"/>
  <c r="G225" i="1"/>
  <c r="H232" i="1"/>
  <c r="G232" i="1"/>
  <c r="G241" i="1"/>
  <c r="H248" i="1"/>
  <c r="G248" i="1"/>
  <c r="G257" i="1"/>
  <c r="H264" i="1"/>
  <c r="G264" i="1"/>
  <c r="G273" i="1"/>
  <c r="H280" i="1"/>
  <c r="G280" i="1"/>
  <c r="G303" i="1"/>
  <c r="G324" i="1"/>
  <c r="H336" i="1"/>
  <c r="H352" i="1"/>
  <c r="H384" i="1"/>
  <c r="H400" i="1"/>
  <c r="H508" i="1"/>
  <c r="G508" i="1"/>
  <c r="H190" i="1"/>
  <c r="G190" i="1"/>
  <c r="H270" i="1"/>
  <c r="G270" i="1"/>
  <c r="H300" i="1"/>
  <c r="G300" i="1"/>
  <c r="G67" i="1"/>
  <c r="G74" i="1"/>
  <c r="G83" i="1"/>
  <c r="G90" i="1"/>
  <c r="G99" i="1"/>
  <c r="G106" i="1"/>
  <c r="G115" i="1"/>
  <c r="G122" i="1"/>
  <c r="G131" i="1"/>
  <c r="G138" i="1"/>
  <c r="G154" i="1"/>
  <c r="H159" i="1"/>
  <c r="G163" i="1"/>
  <c r="G170" i="1"/>
  <c r="H175" i="1"/>
  <c r="H178" i="1"/>
  <c r="G178" i="1"/>
  <c r="G187" i="1"/>
  <c r="H191" i="1"/>
  <c r="H194" i="1"/>
  <c r="G194" i="1"/>
  <c r="G203" i="1"/>
  <c r="H207" i="1"/>
  <c r="H210" i="1"/>
  <c r="G210" i="1"/>
  <c r="G219" i="1"/>
  <c r="H223" i="1"/>
  <c r="H226" i="1"/>
  <c r="G226" i="1"/>
  <c r="G235" i="1"/>
  <c r="H239" i="1"/>
  <c r="H242" i="1"/>
  <c r="G242" i="1"/>
  <c r="G251" i="1"/>
  <c r="H258" i="1"/>
  <c r="G258" i="1"/>
  <c r="G267" i="1"/>
  <c r="H274" i="1"/>
  <c r="G274" i="1"/>
  <c r="G283" i="1"/>
  <c r="G297" i="1"/>
  <c r="H304" i="1"/>
  <c r="G304" i="1"/>
  <c r="H331" i="1"/>
  <c r="G331" i="1"/>
  <c r="G340" i="1"/>
  <c r="H347" i="1"/>
  <c r="H492" i="1"/>
  <c r="G492" i="1"/>
  <c r="H512" i="1"/>
  <c r="G512" i="1"/>
  <c r="H670" i="1"/>
  <c r="G670" i="1"/>
  <c r="H704" i="1"/>
  <c r="G704" i="1"/>
  <c r="H260" i="1"/>
  <c r="G260" i="1"/>
  <c r="H276" i="1"/>
  <c r="G276" i="1"/>
  <c r="E5" i="6"/>
  <c r="D1300" i="1"/>
  <c r="H1300" i="1" s="1"/>
  <c r="H254" i="1"/>
  <c r="G254" i="1"/>
  <c r="H416" i="1"/>
  <c r="G416" i="1"/>
  <c r="H584" i="1"/>
  <c r="G584" i="1"/>
  <c r="G5" i="1"/>
  <c r="G7" i="1"/>
  <c r="G9" i="1"/>
  <c r="G11" i="1"/>
  <c r="G13" i="1"/>
  <c r="G15" i="1"/>
  <c r="G17" i="1"/>
  <c r="G19" i="1"/>
  <c r="G21" i="1"/>
  <c r="G23" i="1"/>
  <c r="G25" i="1"/>
  <c r="G27" i="1"/>
  <c r="G29" i="1"/>
  <c r="G31" i="1"/>
  <c r="G33" i="1"/>
  <c r="G35" i="1"/>
  <c r="G37" i="1"/>
  <c r="G39" i="1"/>
  <c r="G41" i="1"/>
  <c r="G43" i="1"/>
  <c r="G45" i="1"/>
  <c r="G47" i="1"/>
  <c r="G49" i="1"/>
  <c r="G51" i="1"/>
  <c r="G53" i="1"/>
  <c r="G55" i="1"/>
  <c r="G57" i="1"/>
  <c r="G59" i="1"/>
  <c r="G61" i="1"/>
  <c r="G63" i="1"/>
  <c r="G65" i="1"/>
  <c r="G72" i="1"/>
  <c r="H77" i="1"/>
  <c r="G81" i="1"/>
  <c r="G88" i="1"/>
  <c r="H93" i="1"/>
  <c r="G97" i="1"/>
  <c r="G104" i="1"/>
  <c r="H109" i="1"/>
  <c r="G113" i="1"/>
  <c r="H125" i="1"/>
  <c r="G129" i="1"/>
  <c r="G136" i="1"/>
  <c r="H141" i="1"/>
  <c r="G145" i="1"/>
  <c r="G152" i="1"/>
  <c r="H157" i="1"/>
  <c r="G161" i="1"/>
  <c r="G168" i="1"/>
  <c r="H173" i="1"/>
  <c r="G181" i="1"/>
  <c r="H185" i="1"/>
  <c r="H188" i="1"/>
  <c r="G188" i="1"/>
  <c r="G197" i="1"/>
  <c r="H201" i="1"/>
  <c r="H204" i="1"/>
  <c r="G204" i="1"/>
  <c r="G213" i="1"/>
  <c r="H217" i="1"/>
  <c r="G229" i="1"/>
  <c r="H233" i="1"/>
  <c r="H236" i="1"/>
  <c r="G236" i="1"/>
  <c r="G245" i="1"/>
  <c r="H249" i="1"/>
  <c r="H252" i="1"/>
  <c r="G252" i="1"/>
  <c r="G261" i="1"/>
  <c r="H268" i="1"/>
  <c r="G268" i="1"/>
  <c r="G277" i="1"/>
  <c r="H284" i="1"/>
  <c r="G284" i="1"/>
  <c r="H288" i="1"/>
  <c r="G288" i="1"/>
  <c r="H298" i="1"/>
  <c r="G298" i="1"/>
  <c r="G307" i="1"/>
  <c r="G310" i="1"/>
  <c r="H313" i="1"/>
  <c r="G313" i="1"/>
  <c r="H322" i="1"/>
  <c r="G322" i="1"/>
  <c r="G364" i="1"/>
  <c r="H370" i="1"/>
  <c r="H448" i="1"/>
  <c r="G448" i="1"/>
  <c r="H462" i="1"/>
  <c r="G462" i="1"/>
  <c r="H476" i="1"/>
  <c r="G476" i="1"/>
  <c r="H498" i="1"/>
  <c r="G498" i="1"/>
  <c r="H532" i="1"/>
  <c r="G532" i="1"/>
  <c r="H598" i="1"/>
  <c r="G598" i="1"/>
  <c r="H180" i="1"/>
  <c r="G180" i="1"/>
  <c r="H212" i="1"/>
  <c r="G212" i="1"/>
  <c r="H228" i="1"/>
  <c r="G228" i="1"/>
  <c r="H244" i="1"/>
  <c r="G244" i="1"/>
  <c r="H362" i="1"/>
  <c r="G362" i="1"/>
  <c r="H206" i="1"/>
  <c r="G206" i="1"/>
  <c r="H222" i="1"/>
  <c r="G222" i="1"/>
  <c r="H238" i="1"/>
  <c r="G238" i="1"/>
  <c r="H290" i="1"/>
  <c r="G290" i="1"/>
  <c r="H315" i="1"/>
  <c r="G315" i="1"/>
  <c r="H330" i="1"/>
  <c r="G330" i="1"/>
  <c r="H378" i="1"/>
  <c r="G378" i="1"/>
  <c r="H394" i="1"/>
  <c r="G394" i="1"/>
  <c r="H422" i="1"/>
  <c r="G422" i="1"/>
  <c r="H75" i="1"/>
  <c r="H91" i="1"/>
  <c r="H107" i="1"/>
  <c r="H123" i="1"/>
  <c r="H139" i="1"/>
  <c r="H155" i="1"/>
  <c r="H171" i="1"/>
  <c r="H179" i="1"/>
  <c r="H182" i="1"/>
  <c r="G182" i="1"/>
  <c r="H195" i="1"/>
  <c r="H198" i="1"/>
  <c r="G198" i="1"/>
  <c r="H211" i="1"/>
  <c r="H214" i="1"/>
  <c r="G214" i="1"/>
  <c r="H227" i="1"/>
  <c r="H230" i="1"/>
  <c r="G230" i="1"/>
  <c r="H243" i="1"/>
  <c r="H246" i="1"/>
  <c r="G246" i="1"/>
  <c r="H262" i="1"/>
  <c r="G262" i="1"/>
  <c r="H278" i="1"/>
  <c r="G278" i="1"/>
  <c r="G332" i="1"/>
  <c r="H338" i="1"/>
  <c r="G338" i="1"/>
  <c r="G348" i="1"/>
  <c r="H354" i="1"/>
  <c r="G380" i="1"/>
  <c r="H386" i="1"/>
  <c r="G396" i="1"/>
  <c r="H432" i="1"/>
  <c r="G432" i="1"/>
  <c r="H482" i="1"/>
  <c r="G482" i="1"/>
  <c r="H756" i="1"/>
  <c r="G756" i="1"/>
  <c r="H196" i="1"/>
  <c r="G196" i="1"/>
  <c r="H176" i="1"/>
  <c r="G176" i="1"/>
  <c r="H208" i="1"/>
  <c r="G208" i="1"/>
  <c r="H224" i="1"/>
  <c r="G224" i="1"/>
  <c r="H240" i="1"/>
  <c r="G240" i="1"/>
  <c r="H256" i="1"/>
  <c r="G256" i="1"/>
  <c r="H272" i="1"/>
  <c r="G272" i="1"/>
  <c r="H292" i="1"/>
  <c r="G292" i="1"/>
  <c r="H302" i="1"/>
  <c r="G302" i="1"/>
  <c r="H323" i="1"/>
  <c r="G323" i="1"/>
  <c r="H361" i="1"/>
  <c r="G361" i="1"/>
  <c r="H371" i="1"/>
  <c r="G371" i="1"/>
  <c r="H438" i="1"/>
  <c r="G438" i="1"/>
  <c r="H616" i="1"/>
  <c r="G616" i="1"/>
  <c r="H625" i="1"/>
  <c r="G625" i="1"/>
  <c r="H71" i="1"/>
  <c r="H87" i="1"/>
  <c r="H103" i="1"/>
  <c r="H119" i="1"/>
  <c r="H151" i="1"/>
  <c r="H167" i="1"/>
  <c r="H183" i="1"/>
  <c r="H186" i="1"/>
  <c r="G186" i="1"/>
  <c r="H199" i="1"/>
  <c r="H202" i="1"/>
  <c r="G202" i="1"/>
  <c r="H215" i="1"/>
  <c r="H218" i="1"/>
  <c r="G218" i="1"/>
  <c r="H231" i="1"/>
  <c r="H234" i="1"/>
  <c r="G234" i="1"/>
  <c r="H247" i="1"/>
  <c r="H250" i="1"/>
  <c r="G250" i="1"/>
  <c r="H266" i="1"/>
  <c r="G266" i="1"/>
  <c r="H282" i="1"/>
  <c r="G282" i="1"/>
  <c r="H296" i="1"/>
  <c r="G296" i="1"/>
  <c r="G308" i="1"/>
  <c r="H329" i="1"/>
  <c r="G329" i="1"/>
  <c r="H355" i="1"/>
  <c r="G355" i="1"/>
  <c r="H377" i="1"/>
  <c r="G377" i="1"/>
  <c r="H387" i="1"/>
  <c r="G387" i="1"/>
  <c r="H393" i="1"/>
  <c r="G393" i="1"/>
  <c r="H654" i="1"/>
  <c r="G654" i="1"/>
  <c r="H663" i="1"/>
  <c r="G663" i="1"/>
  <c r="G347" i="1"/>
  <c r="G354" i="1"/>
  <c r="G370" i="1"/>
  <c r="G386" i="1"/>
  <c r="H577" i="1"/>
  <c r="G577" i="1"/>
  <c r="H607" i="1"/>
  <c r="G607" i="1"/>
  <c r="H645" i="1"/>
  <c r="G645" i="1"/>
  <c r="H679" i="1"/>
  <c r="H743" i="1"/>
  <c r="H772" i="1"/>
  <c r="G772" i="1"/>
  <c r="H788" i="1"/>
  <c r="G788" i="1"/>
  <c r="H804" i="1"/>
  <c r="G804" i="1"/>
  <c r="H820" i="1"/>
  <c r="G820" i="1"/>
  <c r="H836" i="1"/>
  <c r="G836" i="1"/>
  <c r="H852" i="1"/>
  <c r="G852" i="1"/>
  <c r="H864" i="1"/>
  <c r="G864" i="1"/>
  <c r="G881" i="1"/>
  <c r="H881" i="1"/>
  <c r="G903" i="1"/>
  <c r="H903" i="1"/>
  <c r="G913" i="1"/>
  <c r="H913" i="1"/>
  <c r="G935" i="1"/>
  <c r="H935" i="1"/>
  <c r="G945" i="1"/>
  <c r="H945" i="1"/>
  <c r="H980" i="1"/>
  <c r="G980" i="1"/>
  <c r="H1033" i="1"/>
  <c r="G1033" i="1"/>
  <c r="G1157" i="1"/>
  <c r="H1157" i="1"/>
  <c r="H309" i="1"/>
  <c r="H325" i="1"/>
  <c r="H341" i="1"/>
  <c r="H357" i="1"/>
  <c r="H373" i="1"/>
  <c r="H389" i="1"/>
  <c r="H411" i="1"/>
  <c r="H425" i="1"/>
  <c r="H719" i="1"/>
  <c r="H763" i="1"/>
  <c r="H766" i="1"/>
  <c r="G766" i="1"/>
  <c r="H782" i="1"/>
  <c r="G782" i="1"/>
  <c r="H798" i="1"/>
  <c r="G798" i="1"/>
  <c r="H814" i="1"/>
  <c r="G814" i="1"/>
  <c r="H830" i="1"/>
  <c r="G830" i="1"/>
  <c r="H846" i="1"/>
  <c r="G846" i="1"/>
  <c r="G865" i="1"/>
  <c r="H865" i="1"/>
  <c r="H974" i="1"/>
  <c r="G974" i="1"/>
  <c r="H321" i="1"/>
  <c r="H337" i="1"/>
  <c r="G341" i="1"/>
  <c r="H353" i="1"/>
  <c r="G357" i="1"/>
  <c r="H369" i="1"/>
  <c r="G373" i="1"/>
  <c r="H385" i="1"/>
  <c r="G389" i="1"/>
  <c r="H401" i="1"/>
  <c r="H421" i="1"/>
  <c r="H575" i="1"/>
  <c r="G575" i="1"/>
  <c r="H702" i="1"/>
  <c r="G702" i="1"/>
  <c r="H735" i="1"/>
  <c r="H600" i="1"/>
  <c r="G600" i="1"/>
  <c r="H317" i="1"/>
  <c r="G321" i="1"/>
  <c r="H333" i="1"/>
  <c r="G337" i="1"/>
  <c r="H349" i="1"/>
  <c r="G353" i="1"/>
  <c r="H365" i="1"/>
  <c r="G369" i="1"/>
  <c r="H381" i="1"/>
  <c r="G385" i="1"/>
  <c r="H397" i="1"/>
  <c r="H417" i="1"/>
  <c r="H582" i="1"/>
  <c r="G582" i="1"/>
  <c r="H591" i="1"/>
  <c r="G591" i="1"/>
  <c r="H609" i="1"/>
  <c r="G609" i="1"/>
  <c r="H623" i="1"/>
  <c r="G623" i="1"/>
  <c r="H647" i="1"/>
  <c r="G647" i="1"/>
  <c r="H661" i="1"/>
  <c r="G661" i="1"/>
  <c r="H686" i="1"/>
  <c r="G686" i="1"/>
  <c r="H751" i="1"/>
  <c r="H363" i="1"/>
  <c r="H379" i="1"/>
  <c r="H395" i="1"/>
  <c r="H415" i="1"/>
  <c r="H586" i="1"/>
  <c r="H695" i="1"/>
  <c r="H727" i="1"/>
  <c r="H573" i="1"/>
  <c r="H589" i="1"/>
  <c r="H605" i="1"/>
  <c r="H621" i="1"/>
  <c r="H643" i="1"/>
  <c r="H659" i="1"/>
  <c r="H675" i="1"/>
  <c r="H691" i="1"/>
  <c r="H707" i="1"/>
  <c r="H717" i="1"/>
  <c r="H725" i="1"/>
  <c r="H733" i="1"/>
  <c r="H741" i="1"/>
  <c r="H749" i="1"/>
  <c r="H760" i="1"/>
  <c r="G760" i="1"/>
  <c r="H767" i="1"/>
  <c r="H776" i="1"/>
  <c r="G776" i="1"/>
  <c r="H792" i="1"/>
  <c r="G792" i="1"/>
  <c r="H808" i="1"/>
  <c r="G808" i="1"/>
  <c r="H824" i="1"/>
  <c r="G824" i="1"/>
  <c r="H840" i="1"/>
  <c r="G840" i="1"/>
  <c r="H856" i="1"/>
  <c r="G856" i="1"/>
  <c r="H964" i="1"/>
  <c r="G964" i="1"/>
  <c r="H1017" i="1"/>
  <c r="G1017" i="1"/>
  <c r="H1146" i="1"/>
  <c r="G1146" i="1"/>
  <c r="H603" i="1"/>
  <c r="H619" i="1"/>
  <c r="H641" i="1"/>
  <c r="H657" i="1"/>
  <c r="H673" i="1"/>
  <c r="H689" i="1"/>
  <c r="H705" i="1"/>
  <c r="H761" i="1"/>
  <c r="H770" i="1"/>
  <c r="G770" i="1"/>
  <c r="H786" i="1"/>
  <c r="G786" i="1"/>
  <c r="H802" i="1"/>
  <c r="G802" i="1"/>
  <c r="H818" i="1"/>
  <c r="G818" i="1"/>
  <c r="H834" i="1"/>
  <c r="G834" i="1"/>
  <c r="H850" i="1"/>
  <c r="G850" i="1"/>
  <c r="G871" i="1"/>
  <c r="H871" i="1"/>
  <c r="H874" i="1"/>
  <c r="G874" i="1"/>
  <c r="G1229" i="1"/>
  <c r="H1229" i="1"/>
  <c r="H1244" i="1"/>
  <c r="G1244" i="1"/>
  <c r="H764" i="1"/>
  <c r="G764" i="1"/>
  <c r="H780" i="1"/>
  <c r="G780" i="1"/>
  <c r="H796" i="1"/>
  <c r="G796" i="1"/>
  <c r="H812" i="1"/>
  <c r="G812" i="1"/>
  <c r="H828" i="1"/>
  <c r="G828" i="1"/>
  <c r="H844" i="1"/>
  <c r="G844" i="1"/>
  <c r="G887" i="1"/>
  <c r="H887" i="1"/>
  <c r="G897" i="1"/>
  <c r="H897" i="1"/>
  <c r="G919" i="1"/>
  <c r="H919" i="1"/>
  <c r="G929" i="1"/>
  <c r="H929" i="1"/>
  <c r="G951" i="1"/>
  <c r="H951" i="1"/>
  <c r="H1001" i="1"/>
  <c r="G1001" i="1"/>
  <c r="G578" i="1"/>
  <c r="G594" i="1"/>
  <c r="G603" i="1"/>
  <c r="G610" i="1"/>
  <c r="G619" i="1"/>
  <c r="G626" i="1"/>
  <c r="G641" i="1"/>
  <c r="G648" i="1"/>
  <c r="G657" i="1"/>
  <c r="G664" i="1"/>
  <c r="G680" i="1"/>
  <c r="G696" i="1"/>
  <c r="H712" i="1"/>
  <c r="H720" i="1"/>
  <c r="H728" i="1"/>
  <c r="H736" i="1"/>
  <c r="H744" i="1"/>
  <c r="H752" i="1"/>
  <c r="H758" i="1"/>
  <c r="G758" i="1"/>
  <c r="H774" i="1"/>
  <c r="G774" i="1"/>
  <c r="H790" i="1"/>
  <c r="G790" i="1"/>
  <c r="H806" i="1"/>
  <c r="G806" i="1"/>
  <c r="H822" i="1"/>
  <c r="G822" i="1"/>
  <c r="H838" i="1"/>
  <c r="G838" i="1"/>
  <c r="H854" i="1"/>
  <c r="G854" i="1"/>
  <c r="H1130" i="1"/>
  <c r="G1130" i="1"/>
  <c r="H581" i="1"/>
  <c r="G585" i="1"/>
  <c r="H597" i="1"/>
  <c r="G601" i="1"/>
  <c r="H613" i="1"/>
  <c r="G617" i="1"/>
  <c r="G631" i="1"/>
  <c r="H651" i="1"/>
  <c r="G655" i="1"/>
  <c r="H667" i="1"/>
  <c r="G671" i="1"/>
  <c r="H683" i="1"/>
  <c r="H699" i="1"/>
  <c r="H713" i="1"/>
  <c r="H721" i="1"/>
  <c r="H729" i="1"/>
  <c r="H737" i="1"/>
  <c r="H745" i="1"/>
  <c r="H753" i="1"/>
  <c r="H759" i="1"/>
  <c r="H768" i="1"/>
  <c r="G768" i="1"/>
  <c r="H784" i="1"/>
  <c r="G784" i="1"/>
  <c r="H800" i="1"/>
  <c r="G800" i="1"/>
  <c r="H816" i="1"/>
  <c r="G816" i="1"/>
  <c r="H832" i="1"/>
  <c r="G832" i="1"/>
  <c r="H848" i="1"/>
  <c r="G848" i="1"/>
  <c r="H1094" i="1"/>
  <c r="G1094" i="1"/>
  <c r="H579" i="1"/>
  <c r="H595" i="1"/>
  <c r="H611" i="1"/>
  <c r="H627" i="1"/>
  <c r="H637" i="1"/>
  <c r="H649" i="1"/>
  <c r="H665" i="1"/>
  <c r="H681" i="1"/>
  <c r="H697" i="1"/>
  <c r="H762" i="1"/>
  <c r="G762" i="1"/>
  <c r="H778" i="1"/>
  <c r="G778" i="1"/>
  <c r="H794" i="1"/>
  <c r="G794" i="1"/>
  <c r="H810" i="1"/>
  <c r="G810" i="1"/>
  <c r="H826" i="1"/>
  <c r="G826" i="1"/>
  <c r="H842" i="1"/>
  <c r="G842" i="1"/>
  <c r="H858" i="1"/>
  <c r="G858" i="1"/>
  <c r="H873" i="1"/>
  <c r="H889" i="1"/>
  <c r="H905" i="1"/>
  <c r="H921" i="1"/>
  <c r="H937" i="1"/>
  <c r="H953" i="1"/>
  <c r="H961" i="1"/>
  <c r="G961" i="1"/>
  <c r="H977" i="1"/>
  <c r="G977" i="1"/>
  <c r="G1099" i="1"/>
  <c r="H1099" i="1"/>
  <c r="H1108" i="1"/>
  <c r="G1108" i="1"/>
  <c r="H1182" i="1"/>
  <c r="G1182" i="1"/>
  <c r="G1315" i="1"/>
  <c r="H1315" i="1"/>
  <c r="G1331" i="1"/>
  <c r="H1331" i="1"/>
  <c r="G1347" i="1"/>
  <c r="H1347" i="1"/>
  <c r="G1363" i="1"/>
  <c r="H1363" i="1"/>
  <c r="G1394" i="1"/>
  <c r="H1394" i="1"/>
  <c r="G1418" i="1"/>
  <c r="H1418" i="1"/>
  <c r="H965" i="1"/>
  <c r="G965" i="1"/>
  <c r="H988" i="1"/>
  <c r="G988" i="1"/>
  <c r="H998" i="1"/>
  <c r="H1004" i="1"/>
  <c r="G1004" i="1"/>
  <c r="H1020" i="1"/>
  <c r="G1020" i="1"/>
  <c r="H1036" i="1"/>
  <c r="G1036" i="1"/>
  <c r="H1179" i="1"/>
  <c r="G1179" i="1"/>
  <c r="H1262" i="1"/>
  <c r="G1262" i="1"/>
  <c r="H959" i="1"/>
  <c r="G959" i="1"/>
  <c r="H966" i="1"/>
  <c r="H972" i="1"/>
  <c r="G972" i="1"/>
  <c r="H982" i="1"/>
  <c r="H1085" i="1"/>
  <c r="G1085" i="1"/>
  <c r="H1127" i="1"/>
  <c r="G1137" i="1"/>
  <c r="H1137" i="1"/>
  <c r="H1166" i="1"/>
  <c r="G1166" i="1"/>
  <c r="G1173" i="1"/>
  <c r="H1173" i="1"/>
  <c r="H969" i="1"/>
  <c r="G969" i="1"/>
  <c r="H863" i="1"/>
  <c r="H879" i="1"/>
  <c r="H895" i="1"/>
  <c r="H911" i="1"/>
  <c r="H927" i="1"/>
  <c r="H943" i="1"/>
  <c r="G966" i="1"/>
  <c r="G982" i="1"/>
  <c r="H996" i="1"/>
  <c r="G996" i="1"/>
  <c r="H1006" i="1"/>
  <c r="H1012" i="1"/>
  <c r="G1012" i="1"/>
  <c r="H1028" i="1"/>
  <c r="G1028" i="1"/>
  <c r="H1052" i="1"/>
  <c r="H1074" i="1"/>
  <c r="H1117" i="1"/>
  <c r="G1117" i="1"/>
  <c r="H1202" i="1"/>
  <c r="G1202" i="1"/>
  <c r="H1211" i="1"/>
  <c r="G1211" i="1"/>
  <c r="H993" i="1"/>
  <c r="G993" i="1"/>
  <c r="H1009" i="1"/>
  <c r="G1009" i="1"/>
  <c r="H1025" i="1"/>
  <c r="G1025" i="1"/>
  <c r="G1121" i="1"/>
  <c r="H1121" i="1"/>
  <c r="H967" i="1"/>
  <c r="H975" i="1"/>
  <c r="H983" i="1"/>
  <c r="H991" i="1"/>
  <c r="H999" i="1"/>
  <c r="H1007" i="1"/>
  <c r="H1015" i="1"/>
  <c r="H1023" i="1"/>
  <c r="H1031" i="1"/>
  <c r="H1039" i="1"/>
  <c r="H1050" i="1"/>
  <c r="H1061" i="1"/>
  <c r="H1072" i="1"/>
  <c r="H1118" i="1"/>
  <c r="G1118" i="1"/>
  <c r="H1131" i="1"/>
  <c r="H1134" i="1"/>
  <c r="G1134" i="1"/>
  <c r="H1147" i="1"/>
  <c r="H1150" i="1"/>
  <c r="G1150" i="1"/>
  <c r="H1154" i="1"/>
  <c r="G1154" i="1"/>
  <c r="H1167" i="1"/>
  <c r="H1170" i="1"/>
  <c r="G1170" i="1"/>
  <c r="H1194" i="1"/>
  <c r="G1194" i="1"/>
  <c r="G1239" i="1"/>
  <c r="H1239" i="1"/>
  <c r="H962" i="1"/>
  <c r="H970" i="1"/>
  <c r="H978" i="1"/>
  <c r="H986" i="1"/>
  <c r="H994" i="1"/>
  <c r="H1002" i="1"/>
  <c r="H1010" i="1"/>
  <c r="H1018" i="1"/>
  <c r="H1026" i="1"/>
  <c r="H1034" i="1"/>
  <c r="H1042" i="1"/>
  <c r="H1053" i="1"/>
  <c r="H1064" i="1"/>
  <c r="H1067" i="1"/>
  <c r="H1075" i="1"/>
  <c r="H1086" i="1"/>
  <c r="G1086" i="1"/>
  <c r="H1095" i="1"/>
  <c r="H1100" i="1"/>
  <c r="G1100" i="1"/>
  <c r="H1109" i="1"/>
  <c r="G1109" i="1"/>
  <c r="H1206" i="1"/>
  <c r="G1206" i="1"/>
  <c r="G1236" i="1"/>
  <c r="H1236" i="1"/>
  <c r="G1277" i="1"/>
  <c r="H1277" i="1"/>
  <c r="H1294" i="1"/>
  <c r="G1294" i="1"/>
  <c r="G1371" i="1"/>
  <c r="H1371" i="1"/>
  <c r="G1402" i="1"/>
  <c r="H1402" i="1"/>
  <c r="H1122" i="1"/>
  <c r="G1122" i="1"/>
  <c r="H1138" i="1"/>
  <c r="G1138" i="1"/>
  <c r="H1158" i="1"/>
  <c r="G1158" i="1"/>
  <c r="H1174" i="1"/>
  <c r="G1174" i="1"/>
  <c r="H1186" i="1"/>
  <c r="G1186" i="1"/>
  <c r="G1203" i="1"/>
  <c r="H1218" i="1"/>
  <c r="G1218" i="1"/>
  <c r="H1260" i="1"/>
  <c r="G1260" i="1"/>
  <c r="G1269" i="1"/>
  <c r="H1269" i="1"/>
  <c r="G1307" i="1"/>
  <c r="H1307" i="1"/>
  <c r="G1323" i="1"/>
  <c r="H1323" i="1"/>
  <c r="G1339" i="1"/>
  <c r="H1339" i="1"/>
  <c r="G1355" i="1"/>
  <c r="H1355" i="1"/>
  <c r="G1378" i="1"/>
  <c r="H1378" i="1"/>
  <c r="G962" i="1"/>
  <c r="H968" i="1"/>
  <c r="G970" i="1"/>
  <c r="H976" i="1"/>
  <c r="G978" i="1"/>
  <c r="G986" i="1"/>
  <c r="H992" i="1"/>
  <c r="G994" i="1"/>
  <c r="H1000" i="1"/>
  <c r="G1002" i="1"/>
  <c r="H1008" i="1"/>
  <c r="G1010" i="1"/>
  <c r="H1016" i="1"/>
  <c r="G1018" i="1"/>
  <c r="H1024" i="1"/>
  <c r="G1026" i="1"/>
  <c r="H1032" i="1"/>
  <c r="G1034" i="1"/>
  <c r="H1040" i="1"/>
  <c r="H1051" i="1"/>
  <c r="H1062" i="1"/>
  <c r="H1073" i="1"/>
  <c r="H1087" i="1"/>
  <c r="H1092" i="1"/>
  <c r="G1092" i="1"/>
  <c r="H1101" i="1"/>
  <c r="G1101" i="1"/>
  <c r="H1110" i="1"/>
  <c r="G1110" i="1"/>
  <c r="H1115" i="1"/>
  <c r="H1125" i="1"/>
  <c r="H1141" i="1"/>
  <c r="H1161" i="1"/>
  <c r="H1177" i="1"/>
  <c r="H1198" i="1"/>
  <c r="G1198" i="1"/>
  <c r="H1246" i="1"/>
  <c r="G1246" i="1"/>
  <c r="G1252" i="1"/>
  <c r="H1252" i="1"/>
  <c r="H963" i="1"/>
  <c r="H971" i="1"/>
  <c r="G973" i="1"/>
  <c r="H979" i="1"/>
  <c r="G981" i="1"/>
  <c r="H987" i="1"/>
  <c r="G989" i="1"/>
  <c r="H995" i="1"/>
  <c r="G997" i="1"/>
  <c r="H1003" i="1"/>
  <c r="G1005" i="1"/>
  <c r="H1011" i="1"/>
  <c r="G1013" i="1"/>
  <c r="H1019" i="1"/>
  <c r="G1021" i="1"/>
  <c r="H1027" i="1"/>
  <c r="G1029" i="1"/>
  <c r="H1035" i="1"/>
  <c r="H1043" i="1"/>
  <c r="H1054" i="1"/>
  <c r="H1057" i="1"/>
  <c r="H1068" i="1"/>
  <c r="H1076" i="1"/>
  <c r="H1083" i="1"/>
  <c r="H1116" i="1"/>
  <c r="G1116" i="1"/>
  <c r="H1123" i="1"/>
  <c r="H1126" i="1"/>
  <c r="G1126" i="1"/>
  <c r="H1139" i="1"/>
  <c r="H1142" i="1"/>
  <c r="G1142" i="1"/>
  <c r="H1159" i="1"/>
  <c r="H1162" i="1"/>
  <c r="G1162" i="1"/>
  <c r="H1175" i="1"/>
  <c r="H1178" i="1"/>
  <c r="G1178" i="1"/>
  <c r="H1210" i="1"/>
  <c r="G1210" i="1"/>
  <c r="H1014" i="1"/>
  <c r="H1022" i="1"/>
  <c r="H1030" i="1"/>
  <c r="H1038" i="1"/>
  <c r="H1049" i="1"/>
  <c r="H1060" i="1"/>
  <c r="H1071" i="1"/>
  <c r="H1079" i="1"/>
  <c r="H1084" i="1"/>
  <c r="G1084" i="1"/>
  <c r="H1093" i="1"/>
  <c r="G1093" i="1"/>
  <c r="H1102" i="1"/>
  <c r="G1102" i="1"/>
  <c r="H1111" i="1"/>
  <c r="H1190" i="1"/>
  <c r="G1190" i="1"/>
  <c r="G1243" i="1"/>
  <c r="H1243" i="1"/>
  <c r="G1253" i="1"/>
  <c r="H1253" i="1"/>
  <c r="G1287" i="1"/>
  <c r="H1287" i="1"/>
  <c r="G1387" i="1"/>
  <c r="H1387" i="1"/>
  <c r="G1411" i="1"/>
  <c r="H1411" i="1"/>
  <c r="G1442" i="1"/>
  <c r="J1442" i="1"/>
  <c r="H1442" i="1"/>
  <c r="H1090" i="1"/>
  <c r="H1106" i="1"/>
  <c r="H1216" i="1"/>
  <c r="G1221" i="1"/>
  <c r="H1221" i="1"/>
  <c r="H1230" i="1"/>
  <c r="G1230" i="1"/>
  <c r="G1255" i="1"/>
  <c r="H1255" i="1"/>
  <c r="H1278" i="1"/>
  <c r="G1278" i="1"/>
  <c r="G1386" i="1"/>
  <c r="H1386" i="1"/>
  <c r="G1403" i="1"/>
  <c r="H1403" i="1"/>
  <c r="G1410" i="1"/>
  <c r="H1410" i="1"/>
  <c r="G1427" i="1"/>
  <c r="H1427" i="1"/>
  <c r="H1088" i="1"/>
  <c r="H1104" i="1"/>
  <c r="H1120" i="1"/>
  <c r="G1120" i="1"/>
  <c r="H1128" i="1"/>
  <c r="G1128" i="1"/>
  <c r="H1136" i="1"/>
  <c r="G1136" i="1"/>
  <c r="H1144" i="1"/>
  <c r="G1144" i="1"/>
  <c r="H1160" i="1"/>
  <c r="G1160" i="1"/>
  <c r="H1168" i="1"/>
  <c r="G1168" i="1"/>
  <c r="H1176" i="1"/>
  <c r="G1176" i="1"/>
  <c r="H1184" i="1"/>
  <c r="G1184" i="1"/>
  <c r="H1192" i="1"/>
  <c r="G1192" i="1"/>
  <c r="H1200" i="1"/>
  <c r="G1200" i="1"/>
  <c r="H1208" i="1"/>
  <c r="G1208" i="1"/>
  <c r="G1261" i="1"/>
  <c r="H1261" i="1"/>
  <c r="G1314" i="1"/>
  <c r="H1314" i="1"/>
  <c r="G1330" i="1"/>
  <c r="H1330" i="1"/>
  <c r="G1346" i="1"/>
  <c r="H1346" i="1"/>
  <c r="G1362" i="1"/>
  <c r="H1362" i="1"/>
  <c r="G1379" i="1"/>
  <c r="H1379" i="1"/>
  <c r="F125" i="4"/>
  <c r="D124" i="4"/>
  <c r="H21" i="9"/>
  <c r="G21" i="9"/>
  <c r="E21" i="9" s="1"/>
  <c r="F152" i="4"/>
  <c r="F421" i="4"/>
  <c r="H1082" i="1"/>
  <c r="H1098" i="1"/>
  <c r="H1114" i="1"/>
  <c r="G1223" i="1"/>
  <c r="H1223" i="1"/>
  <c r="H1228" i="1"/>
  <c r="G1228" i="1"/>
  <c r="G1245" i="1"/>
  <c r="H1245" i="1"/>
  <c r="H1276" i="1"/>
  <c r="G1276" i="1"/>
  <c r="G1285" i="1"/>
  <c r="H1285" i="1"/>
  <c r="G1293" i="1"/>
  <c r="H1293" i="1"/>
  <c r="G1370" i="1"/>
  <c r="H1370" i="1"/>
  <c r="H1080" i="1"/>
  <c r="H1096" i="1"/>
  <c r="H1124" i="1"/>
  <c r="G1124" i="1"/>
  <c r="H1132" i="1"/>
  <c r="G1132" i="1"/>
  <c r="H1140" i="1"/>
  <c r="G1140" i="1"/>
  <c r="H1148" i="1"/>
  <c r="G1148" i="1"/>
  <c r="H1156" i="1"/>
  <c r="G1156" i="1"/>
  <c r="H1164" i="1"/>
  <c r="G1164" i="1"/>
  <c r="H1172" i="1"/>
  <c r="G1172" i="1"/>
  <c r="H1180" i="1"/>
  <c r="G1180" i="1"/>
  <c r="H1188" i="1"/>
  <c r="G1188" i="1"/>
  <c r="H1196" i="1"/>
  <c r="G1196" i="1"/>
  <c r="H1204" i="1"/>
  <c r="G1204" i="1"/>
  <c r="H1212" i="1"/>
  <c r="G1212" i="1"/>
  <c r="G1220" i="1"/>
  <c r="H1232" i="1"/>
  <c r="G1237" i="1"/>
  <c r="H1237" i="1"/>
  <c r="G1271" i="1"/>
  <c r="H1271" i="1"/>
  <c r="G1306" i="1"/>
  <c r="H1306" i="1"/>
  <c r="G1322" i="1"/>
  <c r="H1322" i="1"/>
  <c r="G1338" i="1"/>
  <c r="H1338" i="1"/>
  <c r="G1354" i="1"/>
  <c r="H1354" i="1"/>
  <c r="G1395" i="1"/>
  <c r="H1395" i="1"/>
  <c r="G1419" i="1"/>
  <c r="H1419" i="1"/>
  <c r="G1426" i="1"/>
  <c r="H1426" i="1"/>
  <c r="D196" i="4"/>
  <c r="F197" i="4"/>
  <c r="H1432" i="1"/>
  <c r="G1432" i="1"/>
  <c r="D580" i="4"/>
  <c r="F581" i="4"/>
  <c r="G1225" i="1"/>
  <c r="J1447" i="1"/>
  <c r="H1447" i="1"/>
  <c r="G1447" i="1"/>
  <c r="I1447" i="1" s="1"/>
  <c r="F563" i="4"/>
  <c r="D529" i="4"/>
  <c r="H1368" i="1"/>
  <c r="H1376" i="1"/>
  <c r="H1384" i="1"/>
  <c r="H1392" i="1"/>
  <c r="H1400" i="1"/>
  <c r="H1416" i="1"/>
  <c r="H1424" i="1"/>
  <c r="H1430" i="1"/>
  <c r="G1430" i="1"/>
  <c r="F41" i="5"/>
  <c r="D12" i="5"/>
  <c r="D78" i="5"/>
  <c r="F79" i="5"/>
  <c r="C1453" i="1"/>
  <c r="H30" i="3"/>
  <c r="J1450" i="1"/>
  <c r="H1450" i="1"/>
  <c r="G1450" i="1"/>
  <c r="D363" i="4"/>
  <c r="F369" i="4"/>
  <c r="D245" i="5"/>
  <c r="F250" i="5"/>
  <c r="G1217" i="1"/>
  <c r="G1233" i="1"/>
  <c r="G1292" i="1"/>
  <c r="H1302" i="1"/>
  <c r="H1310" i="1"/>
  <c r="H1318" i="1"/>
  <c r="H1326" i="1"/>
  <c r="H1334" i="1"/>
  <c r="H1342" i="1"/>
  <c r="H1350" i="1"/>
  <c r="H1358" i="1"/>
  <c r="H1366" i="1"/>
  <c r="H1374" i="1"/>
  <c r="H1382" i="1"/>
  <c r="H1390" i="1"/>
  <c r="H1398" i="1"/>
  <c r="H1406" i="1"/>
  <c r="H1414" i="1"/>
  <c r="H1422" i="1"/>
  <c r="H1434" i="1"/>
  <c r="G1434" i="1"/>
  <c r="H1445" i="1"/>
  <c r="G1445" i="1"/>
  <c r="D224" i="4"/>
  <c r="F463" i="4"/>
  <c r="D459" i="4"/>
  <c r="D420" i="4" s="1"/>
  <c r="G1215" i="1"/>
  <c r="G1231" i="1"/>
  <c r="H1251" i="1"/>
  <c r="H1267" i="1"/>
  <c r="H1283" i="1"/>
  <c r="G1300" i="1"/>
  <c r="H1305" i="1"/>
  <c r="H1313" i="1"/>
  <c r="H1321" i="1"/>
  <c r="H1329" i="1"/>
  <c r="H1337" i="1"/>
  <c r="H1345" i="1"/>
  <c r="H1353" i="1"/>
  <c r="H1361" i="1"/>
  <c r="H1369" i="1"/>
  <c r="H1377" i="1"/>
  <c r="H1385" i="1"/>
  <c r="H1393" i="1"/>
  <c r="H1401" i="1"/>
  <c r="H1409" i="1"/>
  <c r="H1417" i="1"/>
  <c r="H1425" i="1"/>
  <c r="D7" i="4"/>
  <c r="F8" i="4"/>
  <c r="F99" i="6"/>
  <c r="D89" i="6"/>
  <c r="H1441" i="1"/>
  <c r="I1441" i="1" s="1"/>
  <c r="E196" i="4"/>
  <c r="D192" i="1" s="1"/>
  <c r="D344" i="4"/>
  <c r="F345" i="4"/>
  <c r="D351" i="4"/>
  <c r="F352" i="4"/>
  <c r="E580" i="4"/>
  <c r="D574" i="1" s="1"/>
  <c r="H307" i="9"/>
  <c r="E176" i="5"/>
  <c r="J1445" i="1"/>
  <c r="E350" i="4"/>
  <c r="F5" i="6"/>
  <c r="G1461" i="1"/>
  <c r="H1461" i="1"/>
  <c r="E82" i="4"/>
  <c r="D78" i="1" s="1"/>
  <c r="F133" i="4"/>
  <c r="F153" i="4"/>
  <c r="D311" i="4"/>
  <c r="F317" i="4"/>
  <c r="E593" i="4"/>
  <c r="D587" i="1" s="1"/>
  <c r="H587" i="1" s="1"/>
  <c r="E12" i="5"/>
  <c r="D134" i="5"/>
  <c r="F135" i="5"/>
  <c r="G309" i="9"/>
  <c r="E309" i="9" s="1"/>
  <c r="B309" i="9" s="1"/>
  <c r="F190" i="5"/>
  <c r="D6" i="7"/>
  <c r="C1438" i="1"/>
  <c r="J1440" i="1"/>
  <c r="G1444" i="1"/>
  <c r="I1444" i="1" s="1"/>
  <c r="G1449" i="1"/>
  <c r="I1449" i="1" s="1"/>
  <c r="D82" i="4"/>
  <c r="F91" i="4"/>
  <c r="D139" i="4"/>
  <c r="F140" i="4"/>
  <c r="D299" i="4"/>
  <c r="F300" i="4"/>
  <c r="D396" i="4"/>
  <c r="F397" i="4"/>
  <c r="D644" i="4"/>
  <c r="F417" i="4"/>
  <c r="F29" i="5"/>
  <c r="D87" i="5"/>
  <c r="G307" i="9"/>
  <c r="E307" i="9" s="1"/>
  <c r="B307" i="9" s="1"/>
  <c r="D176" i="5"/>
  <c r="F177" i="5"/>
  <c r="I1439" i="1"/>
  <c r="H1446" i="1"/>
  <c r="I1446" i="1" s="1"/>
  <c r="D106" i="4"/>
  <c r="E298" i="4"/>
  <c r="D567" i="4"/>
  <c r="F568" i="4"/>
  <c r="E7" i="4"/>
  <c r="D472" i="4"/>
  <c r="F478" i="4"/>
  <c r="D515" i="4"/>
  <c r="F516" i="4"/>
  <c r="F643" i="4"/>
  <c r="F652" i="4"/>
  <c r="F69" i="5"/>
  <c r="G310" i="9"/>
  <c r="E310" i="9" s="1"/>
  <c r="B310" i="9" s="1"/>
  <c r="F206" i="5"/>
  <c r="D237" i="5"/>
  <c r="F238" i="5"/>
  <c r="H1535" i="1"/>
  <c r="G1535" i="1"/>
  <c r="C1576" i="1"/>
  <c r="I36" i="3"/>
  <c r="G1493" i="1"/>
  <c r="H1493" i="1"/>
  <c r="B81" i="9"/>
  <c r="G1454" i="1"/>
  <c r="H1454" i="1"/>
  <c r="D38" i="7"/>
  <c r="C1501" i="1"/>
  <c r="D24" i="8"/>
  <c r="C1499" i="1" s="1"/>
  <c r="H1545" i="1"/>
  <c r="G1545" i="1"/>
  <c r="E55" i="9"/>
  <c r="B55" i="9" s="1"/>
  <c r="B57" i="9"/>
  <c r="E119" i="9"/>
  <c r="B119" i="9" s="1"/>
  <c r="B121" i="9"/>
  <c r="E159" i="9"/>
  <c r="B159" i="9" s="1"/>
  <c r="H1540" i="1"/>
  <c r="G1457" i="1"/>
  <c r="I1457" i="1" s="1"/>
  <c r="H1457" i="1"/>
  <c r="J1457" i="1"/>
  <c r="F36" i="6"/>
  <c r="D114" i="6"/>
  <c r="H1511" i="1"/>
  <c r="G1511" i="1"/>
  <c r="H1550" i="1"/>
  <c r="G1550" i="1"/>
  <c r="H1497" i="1"/>
  <c r="G1497" i="1"/>
  <c r="E143" i="9"/>
  <c r="B143" i="9" s="1"/>
  <c r="E290" i="9"/>
  <c r="B290" i="9" s="1"/>
  <c r="D1470" i="1"/>
  <c r="H1470" i="1" s="1"/>
  <c r="E38" i="7"/>
  <c r="G1555" i="1"/>
  <c r="H1555" i="1"/>
  <c r="E71" i="9"/>
  <c r="B71" i="9" s="1"/>
  <c r="B73" i="9"/>
  <c r="B137" i="9"/>
  <c r="G289" i="9"/>
  <c r="E289" i="9" s="1"/>
  <c r="B289" i="9" s="1"/>
  <c r="E22" i="7"/>
  <c r="H1519" i="1"/>
  <c r="G1519" i="1"/>
  <c r="F603" i="4"/>
  <c r="F149" i="5"/>
  <c r="C1525" i="1"/>
  <c r="D49" i="8"/>
  <c r="C1524" i="1" s="1"/>
  <c r="G1565" i="1"/>
  <c r="H1565" i="1"/>
  <c r="B25" i="9"/>
  <c r="B30" i="9"/>
  <c r="E87" i="9"/>
  <c r="B87" i="9" s="1"/>
  <c r="B89" i="9"/>
  <c r="H1577" i="1"/>
  <c r="G1577" i="1"/>
  <c r="D6" i="8"/>
  <c r="G1530" i="1"/>
  <c r="H1530" i="1"/>
  <c r="G1570" i="1"/>
  <c r="H1570" i="1"/>
  <c r="E63" i="9"/>
  <c r="B63" i="9" s="1"/>
  <c r="E127" i="9"/>
  <c r="B127" i="9" s="1"/>
  <c r="G1522" i="1"/>
  <c r="H1522" i="1"/>
  <c r="G161" i="9"/>
  <c r="E161" i="9" s="1"/>
  <c r="B161" i="9" s="1"/>
  <c r="G163" i="9"/>
  <c r="E163" i="9" s="1"/>
  <c r="B163" i="9" s="1"/>
  <c r="G165" i="9"/>
  <c r="G191" i="9"/>
  <c r="E191" i="9" s="1"/>
  <c r="B191" i="9" s="1"/>
  <c r="H1521" i="1"/>
  <c r="G1521" i="1"/>
  <c r="H1462" i="1"/>
  <c r="H1459" i="1"/>
  <c r="H165" i="9"/>
  <c r="B236" i="9"/>
  <c r="B267" i="9"/>
  <c r="B271" i="9"/>
  <c r="F277" i="9"/>
  <c r="B297" i="9"/>
  <c r="G1506" i="1"/>
  <c r="H1506" i="1"/>
  <c r="H1472" i="1"/>
  <c r="G1464" i="1"/>
  <c r="H1464" i="1"/>
  <c r="I1456" i="1"/>
  <c r="G167" i="9"/>
  <c r="E167" i="9" s="1"/>
  <c r="B167" i="9" s="1"/>
  <c r="G169" i="9"/>
  <c r="E169" i="9" s="1"/>
  <c r="B169" i="9" s="1"/>
  <c r="G171" i="9"/>
  <c r="E171" i="9" s="1"/>
  <c r="B171" i="9" s="1"/>
  <c r="G173" i="9"/>
  <c r="E173" i="9" s="1"/>
  <c r="B173" i="9" s="1"/>
  <c r="G175" i="9"/>
  <c r="E175" i="9" s="1"/>
  <c r="B175" i="9" s="1"/>
  <c r="G177" i="9"/>
  <c r="E177" i="9" s="1"/>
  <c r="B177" i="9" s="1"/>
  <c r="G179" i="9"/>
  <c r="E179" i="9" s="1"/>
  <c r="B179" i="9" s="1"/>
  <c r="G181" i="9"/>
  <c r="E181" i="9" s="1"/>
  <c r="B181" i="9" s="1"/>
  <c r="G183" i="9"/>
  <c r="E183" i="9" s="1"/>
  <c r="B183" i="9" s="1"/>
  <c r="G185" i="9"/>
  <c r="E185" i="9" s="1"/>
  <c r="B185" i="9" s="1"/>
  <c r="G187" i="9"/>
  <c r="E187" i="9" s="1"/>
  <c r="B187" i="9" s="1"/>
  <c r="G189" i="9"/>
  <c r="E189" i="9" s="1"/>
  <c r="B189" i="9" s="1"/>
  <c r="B215" i="9"/>
  <c r="B247" i="9"/>
  <c r="F249" i="9"/>
  <c r="B249" i="9" s="1"/>
  <c r="F258" i="9"/>
  <c r="B258" i="9" s="1"/>
  <c r="G1562" i="1"/>
  <c r="H1562" i="1"/>
  <c r="H1529" i="1"/>
  <c r="G1529" i="1"/>
  <c r="H1505" i="1"/>
  <c r="G1505" i="1"/>
  <c r="H1483" i="1"/>
  <c r="G1477" i="1"/>
  <c r="I1477" i="1" s="1"/>
  <c r="H1477" i="1"/>
  <c r="G1474" i="1"/>
  <c r="H1474" i="1"/>
  <c r="B298" i="9"/>
  <c r="E304" i="9"/>
  <c r="B304" i="9" s="1"/>
  <c r="H1561" i="1"/>
  <c r="G1561" i="1"/>
  <c r="G1538" i="1"/>
  <c r="H1538" i="1"/>
  <c r="G1514" i="1"/>
  <c r="H1514" i="1"/>
  <c r="G1482" i="1"/>
  <c r="H1482" i="1"/>
  <c r="G1468" i="1"/>
  <c r="H1468" i="1"/>
  <c r="I1463" i="1"/>
  <c r="I1460" i="1"/>
  <c r="G1560" i="1"/>
  <c r="H1560" i="1"/>
  <c r="G280" i="9"/>
  <c r="E280" i="9" s="1"/>
  <c r="B280" i="9" s="1"/>
  <c r="L213" i="9"/>
  <c r="G211" i="9"/>
  <c r="E211" i="9" s="1"/>
  <c r="B211" i="9" s="1"/>
  <c r="G209" i="9"/>
  <c r="E209" i="9" s="1"/>
  <c r="B209" i="9" s="1"/>
  <c r="G207" i="9"/>
  <c r="E207" i="9" s="1"/>
  <c r="B207" i="9" s="1"/>
  <c r="G205" i="9"/>
  <c r="E205" i="9" s="1"/>
  <c r="B205" i="9" s="1"/>
  <c r="G203" i="9"/>
  <c r="E203" i="9" s="1"/>
  <c r="B203" i="9" s="1"/>
  <c r="G201" i="9"/>
  <c r="E201" i="9" s="1"/>
  <c r="B201" i="9" s="1"/>
  <c r="G199" i="9"/>
  <c r="E199" i="9" s="1"/>
  <c r="B199" i="9" s="1"/>
  <c r="G197" i="9"/>
  <c r="E197" i="9" s="1"/>
  <c r="B197" i="9" s="1"/>
  <c r="G195" i="9"/>
  <c r="E195" i="9" s="1"/>
  <c r="B195" i="9" s="1"/>
  <c r="G193" i="9"/>
  <c r="E193" i="9" s="1"/>
  <c r="B193" i="9" s="1"/>
  <c r="G279" i="9"/>
  <c r="E279" i="9" s="1"/>
  <c r="B279" i="9" s="1"/>
  <c r="G212" i="9"/>
  <c r="E212" i="9" s="1"/>
  <c r="B212" i="9" s="1"/>
  <c r="G210" i="9"/>
  <c r="E210" i="9" s="1"/>
  <c r="B210" i="9" s="1"/>
  <c r="G208" i="9"/>
  <c r="E208" i="9" s="1"/>
  <c r="B208" i="9" s="1"/>
  <c r="G206" i="9"/>
  <c r="E206" i="9" s="1"/>
  <c r="B206" i="9" s="1"/>
  <c r="G204" i="9"/>
  <c r="E204" i="9" s="1"/>
  <c r="B204" i="9" s="1"/>
  <c r="G202" i="9"/>
  <c r="E202" i="9" s="1"/>
  <c r="B202" i="9" s="1"/>
  <c r="G200" i="9"/>
  <c r="E200" i="9" s="1"/>
  <c r="B200" i="9" s="1"/>
  <c r="G198" i="9"/>
  <c r="E198" i="9" s="1"/>
  <c r="B198" i="9" s="1"/>
  <c r="G196" i="9"/>
  <c r="E196" i="9" s="1"/>
  <c r="B196" i="9" s="1"/>
  <c r="G194" i="9"/>
  <c r="E194" i="9" s="1"/>
  <c r="B194" i="9" s="1"/>
  <c r="L192" i="9"/>
  <c r="F192" i="9" s="1"/>
  <c r="B192" i="9" s="1"/>
  <c r="G162" i="9"/>
  <c r="E162" i="9" s="1"/>
  <c r="B162" i="9" s="1"/>
  <c r="G164" i="9"/>
  <c r="E164" i="9" s="1"/>
  <c r="B164" i="9" s="1"/>
  <c r="F217" i="9"/>
  <c r="B217" i="9" s="1"/>
  <c r="B228" i="9"/>
  <c r="B241" i="9"/>
  <c r="B259" i="9"/>
  <c r="B263" i="9"/>
  <c r="F265" i="9"/>
  <c r="B265" i="9" s="1"/>
  <c r="H1569" i="1"/>
  <c r="G1569" i="1"/>
  <c r="G1546" i="1"/>
  <c r="H1546" i="1"/>
  <c r="H1537" i="1"/>
  <c r="G1537" i="1"/>
  <c r="H1513" i="1"/>
  <c r="G1513" i="1"/>
  <c r="G166" i="9"/>
  <c r="E166" i="9" s="1"/>
  <c r="B166" i="9" s="1"/>
  <c r="G190" i="9"/>
  <c r="E190" i="9" s="1"/>
  <c r="B190" i="9" s="1"/>
  <c r="M213" i="9"/>
  <c r="G1554" i="1"/>
  <c r="H1554" i="1"/>
  <c r="G1490" i="1"/>
  <c r="H1490" i="1"/>
  <c r="H166" i="9"/>
  <c r="G168" i="9"/>
  <c r="E168" i="9" s="1"/>
  <c r="B168" i="9" s="1"/>
  <c r="G170" i="9"/>
  <c r="E170" i="9" s="1"/>
  <c r="B170" i="9" s="1"/>
  <c r="G172" i="9"/>
  <c r="E172" i="9" s="1"/>
  <c r="B172" i="9" s="1"/>
  <c r="G174" i="9"/>
  <c r="E174" i="9" s="1"/>
  <c r="B174" i="9" s="1"/>
  <c r="G176" i="9"/>
  <c r="E176" i="9" s="1"/>
  <c r="B176" i="9" s="1"/>
  <c r="G178" i="9"/>
  <c r="E178" i="9" s="1"/>
  <c r="B178" i="9" s="1"/>
  <c r="G180" i="9"/>
  <c r="E180" i="9" s="1"/>
  <c r="B180" i="9" s="1"/>
  <c r="G182" i="9"/>
  <c r="E182" i="9" s="1"/>
  <c r="B182" i="9" s="1"/>
  <c r="G184" i="9"/>
  <c r="E184" i="9" s="1"/>
  <c r="B184" i="9" s="1"/>
  <c r="G186" i="9"/>
  <c r="E186" i="9" s="1"/>
  <c r="B186" i="9" s="1"/>
  <c r="G188" i="9"/>
  <c r="E188" i="9" s="1"/>
  <c r="B188" i="9" s="1"/>
  <c r="F226" i="9"/>
  <c r="B226" i="9" s="1"/>
  <c r="B244" i="9"/>
  <c r="B257" i="9"/>
  <c r="E288" i="9"/>
  <c r="B288" i="9" s="1"/>
  <c r="E296" i="9"/>
  <c r="B296" i="9" s="1"/>
  <c r="G1578" i="1"/>
  <c r="H1578" i="1"/>
  <c r="H1553" i="1"/>
  <c r="G1553" i="1"/>
  <c r="G1498" i="1"/>
  <c r="H1498" i="1"/>
  <c r="H1489" i="1"/>
  <c r="G1489" i="1"/>
  <c r="I1451" i="1"/>
  <c r="G1479" i="1"/>
  <c r="I1479" i="1" s="1"/>
  <c r="G1472" i="1"/>
  <c r="I1472" i="1" s="1"/>
  <c r="G1466" i="1"/>
  <c r="I1466" i="1" s="1"/>
  <c r="G1462" i="1"/>
  <c r="I1462" i="1" s="1"/>
  <c r="G1459" i="1"/>
  <c r="I1459" i="1" s="1"/>
  <c r="G1455" i="1"/>
  <c r="I1455" i="1" s="1"/>
  <c r="J1451" i="1"/>
  <c r="H1573" i="1"/>
  <c r="H1557" i="1"/>
  <c r="H1549" i="1"/>
  <c r="H1541" i="1"/>
  <c r="H1533" i="1"/>
  <c r="H1509" i="1"/>
  <c r="H1485" i="1"/>
  <c r="H1451" i="1"/>
  <c r="I1443" i="1" l="1"/>
  <c r="F213" i="9"/>
  <c r="B213" i="9" s="1"/>
  <c r="F420" i="4"/>
  <c r="C414" i="1"/>
  <c r="E407" i="4"/>
  <c r="D402" i="1" s="1"/>
  <c r="D293" i="1"/>
  <c r="F87" i="5"/>
  <c r="C1065" i="1"/>
  <c r="C1437" i="1"/>
  <c r="D5" i="7"/>
  <c r="F311" i="4"/>
  <c r="C306" i="1"/>
  <c r="F351" i="4"/>
  <c r="D350" i="4"/>
  <c r="C346" i="1"/>
  <c r="D6" i="4"/>
  <c r="F7" i="4"/>
  <c r="C3" i="1"/>
  <c r="I1450" i="1"/>
  <c r="F78" i="5"/>
  <c r="C1056" i="1"/>
  <c r="G587" i="1"/>
  <c r="I1468" i="1"/>
  <c r="I1474" i="1"/>
  <c r="I1464" i="1"/>
  <c r="D1453" i="1"/>
  <c r="I30" i="3"/>
  <c r="D43" i="8"/>
  <c r="H23" i="3"/>
  <c r="F237" i="5"/>
  <c r="C1214" i="1"/>
  <c r="F515" i="4"/>
  <c r="C509" i="1"/>
  <c r="F106" i="4"/>
  <c r="C102" i="1"/>
  <c r="F139" i="4"/>
  <c r="C135" i="1"/>
  <c r="E408" i="4"/>
  <c r="D403" i="1" s="1"/>
  <c r="D345" i="1"/>
  <c r="F224" i="4"/>
  <c r="C220" i="1"/>
  <c r="F12" i="5"/>
  <c r="D7" i="5"/>
  <c r="C990" i="1"/>
  <c r="F124" i="4"/>
  <c r="C120" i="1"/>
  <c r="C1481" i="1"/>
  <c r="D42" i="8"/>
  <c r="G312" i="9" s="1"/>
  <c r="E312" i="9" s="1"/>
  <c r="D1469" i="1"/>
  <c r="I31" i="3"/>
  <c r="F344" i="4"/>
  <c r="C339" i="1"/>
  <c r="F196" i="4"/>
  <c r="C192" i="1"/>
  <c r="G1524" i="1"/>
  <c r="H1524" i="1"/>
  <c r="G1499" i="1"/>
  <c r="H1499" i="1"/>
  <c r="F472" i="4"/>
  <c r="C466" i="1"/>
  <c r="F644" i="4"/>
  <c r="C638" i="1"/>
  <c r="F82" i="4"/>
  <c r="C78" i="1"/>
  <c r="G1525" i="1"/>
  <c r="H1525" i="1"/>
  <c r="G1501" i="1"/>
  <c r="H1501" i="1"/>
  <c r="E6" i="4"/>
  <c r="D3" i="1"/>
  <c r="E5" i="7"/>
  <c r="F134" i="5"/>
  <c r="C1112" i="1"/>
  <c r="E175" i="5"/>
  <c r="D1152" i="1" s="1"/>
  <c r="I22" i="3"/>
  <c r="D1153" i="1"/>
  <c r="F245" i="5"/>
  <c r="C1222" i="1"/>
  <c r="D528" i="4"/>
  <c r="D635" i="4" s="1"/>
  <c r="F529" i="4"/>
  <c r="C523" i="1"/>
  <c r="I1442" i="1"/>
  <c r="H1183" i="1"/>
  <c r="G1183" i="1"/>
  <c r="G1470" i="1"/>
  <c r="C1469" i="1"/>
  <c r="H31" i="3"/>
  <c r="G1576" i="1"/>
  <c r="H1576" i="1"/>
  <c r="D68" i="5"/>
  <c r="F396" i="4"/>
  <c r="C391" i="1"/>
  <c r="E7" i="5"/>
  <c r="D990" i="1"/>
  <c r="F89" i="6"/>
  <c r="C1383" i="1"/>
  <c r="F580" i="4"/>
  <c r="C574" i="1"/>
  <c r="F114" i="6"/>
  <c r="H27" i="3"/>
  <c r="C1408" i="1"/>
  <c r="D175" i="5"/>
  <c r="F176" i="5"/>
  <c r="H22" i="3"/>
  <c r="C1153" i="1"/>
  <c r="D141" i="6"/>
  <c r="F363" i="4"/>
  <c r="C358" i="1"/>
  <c r="H1453" i="1"/>
  <c r="G1453" i="1"/>
  <c r="E528" i="4"/>
  <c r="D151" i="4"/>
  <c r="E165" i="9"/>
  <c r="B165" i="9" s="1"/>
  <c r="F567" i="4"/>
  <c r="C561" i="1"/>
  <c r="F299" i="4"/>
  <c r="D298" i="4"/>
  <c r="C294" i="1"/>
  <c r="G1438" i="1"/>
  <c r="H1438" i="1"/>
  <c r="F459" i="4"/>
  <c r="C453" i="1"/>
  <c r="E151" i="4"/>
  <c r="B21" i="9"/>
  <c r="E141" i="6"/>
  <c r="I24" i="3"/>
  <c r="D1299" i="1"/>
  <c r="B312" i="9" l="1"/>
  <c r="F635" i="4"/>
  <c r="C629" i="1"/>
  <c r="D289" i="4"/>
  <c r="H17" i="3"/>
  <c r="F151" i="4"/>
  <c r="C147" i="1"/>
  <c r="F175" i="5"/>
  <c r="C1152" i="1"/>
  <c r="H1222" i="1"/>
  <c r="G1222" i="1"/>
  <c r="D290" i="4"/>
  <c r="D412" i="4"/>
  <c r="F6" i="4"/>
  <c r="H16" i="3"/>
  <c r="C2" i="1"/>
  <c r="F298" i="4"/>
  <c r="D407" i="4"/>
  <c r="C293" i="1"/>
  <c r="G1408" i="1"/>
  <c r="H1408" i="1"/>
  <c r="E6" i="5"/>
  <c r="I20" i="3"/>
  <c r="D985" i="1"/>
  <c r="E412" i="4"/>
  <c r="I16" i="3"/>
  <c r="E290" i="4"/>
  <c r="D286" i="1" s="1"/>
  <c r="D2" i="1"/>
  <c r="H638" i="1"/>
  <c r="G638" i="1"/>
  <c r="H192" i="1"/>
  <c r="G192" i="1"/>
  <c r="H1214" i="1"/>
  <c r="G1214" i="1"/>
  <c r="H346" i="1"/>
  <c r="G346" i="1"/>
  <c r="I28" i="3"/>
  <c r="D1435" i="1"/>
  <c r="H9" i="3" s="1"/>
  <c r="H294" i="1"/>
  <c r="G294" i="1"/>
  <c r="H1481" i="1"/>
  <c r="G1481" i="1"/>
  <c r="H1065" i="1"/>
  <c r="G1065" i="1"/>
  <c r="G358" i="1"/>
  <c r="H358" i="1"/>
  <c r="H391" i="1"/>
  <c r="G391" i="1"/>
  <c r="H120" i="1"/>
  <c r="G120" i="1"/>
  <c r="D408" i="4"/>
  <c r="F350" i="4"/>
  <c r="C345" i="1"/>
  <c r="H135" i="1"/>
  <c r="G135" i="1"/>
  <c r="H1056" i="1"/>
  <c r="G1056" i="1"/>
  <c r="I17" i="3"/>
  <c r="E289" i="4"/>
  <c r="D147" i="1"/>
  <c r="H339" i="1"/>
  <c r="G339" i="1"/>
  <c r="F141" i="6"/>
  <c r="C1435" i="1"/>
  <c r="H28" i="3"/>
  <c r="H990" i="1"/>
  <c r="G990" i="1"/>
  <c r="C1518" i="1"/>
  <c r="I35" i="3"/>
  <c r="H306" i="1"/>
  <c r="G306" i="1"/>
  <c r="H414" i="1"/>
  <c r="G414" i="1"/>
  <c r="H1469" i="1"/>
  <c r="G1469" i="1"/>
  <c r="H561" i="1"/>
  <c r="G561" i="1"/>
  <c r="H466" i="1"/>
  <c r="G466" i="1"/>
  <c r="H453" i="1"/>
  <c r="G453" i="1"/>
  <c r="G574" i="1"/>
  <c r="H574" i="1"/>
  <c r="F68" i="5"/>
  <c r="H21" i="3"/>
  <c r="C1046" i="1"/>
  <c r="G1153" i="1"/>
  <c r="H1153" i="1"/>
  <c r="H523" i="1"/>
  <c r="G523" i="1"/>
  <c r="H1112" i="1"/>
  <c r="G1112" i="1"/>
  <c r="D6" i="5"/>
  <c r="F7" i="5"/>
  <c r="H20" i="3"/>
  <c r="C985" i="1"/>
  <c r="H102" i="1"/>
  <c r="G102" i="1"/>
  <c r="H3" i="1"/>
  <c r="G3" i="1"/>
  <c r="G315" i="9"/>
  <c r="E315" i="9" s="1"/>
  <c r="C1436" i="1"/>
  <c r="H29" i="3"/>
  <c r="H1299" i="1"/>
  <c r="G1299" i="1"/>
  <c r="G1383" i="1"/>
  <c r="H1383" i="1"/>
  <c r="E636" i="4"/>
  <c r="D630" i="1" s="1"/>
  <c r="D522" i="1"/>
  <c r="E635" i="4"/>
  <c r="D629" i="1" s="1"/>
  <c r="D636" i="4"/>
  <c r="F528" i="4"/>
  <c r="C522" i="1"/>
  <c r="I29" i="3"/>
  <c r="D1436" i="1"/>
  <c r="H78" i="1"/>
  <c r="G78" i="1"/>
  <c r="C1517" i="1"/>
  <c r="K1450" i="9"/>
  <c r="G313" i="9"/>
  <c r="E313" i="9" s="1"/>
  <c r="B313" i="9" s="1"/>
  <c r="I34" i="3"/>
  <c r="H19" i="9"/>
  <c r="E19" i="9" s="1"/>
  <c r="B19" i="9" s="1"/>
  <c r="H220" i="1"/>
  <c r="G220" i="1"/>
  <c r="H509" i="1"/>
  <c r="G509" i="1"/>
  <c r="G1437" i="1"/>
  <c r="H1437" i="1"/>
  <c r="G317" i="9"/>
  <c r="E317" i="9" s="1"/>
  <c r="K3" i="9" l="1"/>
  <c r="H278" i="9"/>
  <c r="D984" i="1"/>
  <c r="D639" i="4"/>
  <c r="F412" i="4"/>
  <c r="C407" i="1"/>
  <c r="E413" i="4"/>
  <c r="E291" i="4"/>
  <c r="D287" i="1" s="1"/>
  <c r="D285" i="1"/>
  <c r="F408" i="4"/>
  <c r="C403" i="1"/>
  <c r="F290" i="4"/>
  <c r="C286" i="1"/>
  <c r="E314" i="9"/>
  <c r="I10" i="3" s="1"/>
  <c r="B315" i="9"/>
  <c r="H345" i="1"/>
  <c r="G345" i="1"/>
  <c r="H293" i="1"/>
  <c r="G293" i="1"/>
  <c r="F289" i="4"/>
  <c r="D413" i="4"/>
  <c r="D291" i="4"/>
  <c r="C285" i="1"/>
  <c r="B317" i="9"/>
  <c r="E316" i="9"/>
  <c r="I9" i="3" s="1"/>
  <c r="F407" i="4"/>
  <c r="C402" i="1"/>
  <c r="H629" i="1"/>
  <c r="G629" i="1"/>
  <c r="H147" i="1"/>
  <c r="G147" i="1"/>
  <c r="H1518" i="1"/>
  <c r="G1518" i="1"/>
  <c r="F636" i="4"/>
  <c r="C630" i="1"/>
  <c r="H985" i="1"/>
  <c r="G985" i="1"/>
  <c r="H1435" i="1"/>
  <c r="G1435" i="1"/>
  <c r="E639" i="4"/>
  <c r="E414" i="4"/>
  <c r="D409" i="1" s="1"/>
  <c r="D407" i="1"/>
  <c r="G284" i="9"/>
  <c r="E284" i="9" s="1"/>
  <c r="B284" i="9" s="1"/>
  <c r="G278" i="9"/>
  <c r="E278" i="9" s="1"/>
  <c r="F6" i="5"/>
  <c r="C984" i="1"/>
  <c r="H522" i="1"/>
  <c r="G522" i="1"/>
  <c r="H11" i="3"/>
  <c r="G1517" i="1"/>
  <c r="H1517" i="1"/>
  <c r="G2" i="1"/>
  <c r="H2" i="1"/>
  <c r="H1152" i="1"/>
  <c r="G1152" i="1"/>
  <c r="E311" i="9"/>
  <c r="H1436" i="1"/>
  <c r="G1436" i="1"/>
  <c r="H1046" i="1"/>
  <c r="G1046" i="1"/>
  <c r="H407" i="1" l="1"/>
  <c r="G407" i="1"/>
  <c r="D640" i="4"/>
  <c r="F413" i="4"/>
  <c r="D415" i="4"/>
  <c r="C408" i="1"/>
  <c r="D414" i="4"/>
  <c r="H630" i="1"/>
  <c r="G630" i="1"/>
  <c r="H286" i="1"/>
  <c r="G286" i="1"/>
  <c r="H403" i="1"/>
  <c r="G403" i="1"/>
  <c r="F639" i="4"/>
  <c r="D641" i="4"/>
  <c r="C633" i="1"/>
  <c r="B278" i="9"/>
  <c r="E277" i="9"/>
  <c r="H402" i="1"/>
  <c r="G402" i="1"/>
  <c r="N3" i="9"/>
  <c r="I11" i="3"/>
  <c r="E641" i="4"/>
  <c r="D633" i="1"/>
  <c r="H285" i="1"/>
  <c r="G285" i="1"/>
  <c r="H8" i="3"/>
  <c r="H984" i="1"/>
  <c r="G984" i="1"/>
  <c r="F291" i="4"/>
  <c r="C287" i="1"/>
  <c r="E415" i="4"/>
  <c r="D410" i="1" s="1"/>
  <c r="E640" i="4"/>
  <c r="D408" i="1"/>
  <c r="H408" i="1" l="1"/>
  <c r="G408" i="1"/>
  <c r="F415" i="4"/>
  <c r="C410" i="1"/>
  <c r="M3" i="9"/>
  <c r="I8" i="3"/>
  <c r="D642" i="4"/>
  <c r="D645" i="4" s="1"/>
  <c r="F640" i="4"/>
  <c r="C634" i="1"/>
  <c r="H287" i="1"/>
  <c r="G287" i="1"/>
  <c r="F641" i="4"/>
  <c r="C635" i="1"/>
  <c r="H633" i="1"/>
  <c r="G633" i="1"/>
  <c r="D635" i="1"/>
  <c r="F414" i="4"/>
  <c r="C409" i="1"/>
  <c r="E642" i="4"/>
  <c r="D634" i="1"/>
  <c r="H18" i="3" l="1"/>
  <c r="C639" i="1"/>
  <c r="H410" i="1"/>
  <c r="G410" i="1"/>
  <c r="H635" i="1"/>
  <c r="G635" i="1"/>
  <c r="F642" i="4"/>
  <c r="D646" i="4"/>
  <c r="C636" i="1"/>
  <c r="G276" i="9"/>
  <c r="E276" i="9" s="1"/>
  <c r="B276" i="9" s="1"/>
  <c r="E646" i="4"/>
  <c r="D636" i="1"/>
  <c r="H409" i="1"/>
  <c r="G409" i="1"/>
  <c r="E645" i="4"/>
  <c r="G634" i="1"/>
  <c r="H634" i="1"/>
  <c r="F646" i="4" l="1"/>
  <c r="H19" i="3"/>
  <c r="C640" i="1"/>
  <c r="I19" i="3"/>
  <c r="D640" i="1"/>
  <c r="H639" i="1"/>
  <c r="G639" i="1"/>
  <c r="I18" i="3"/>
  <c r="D639" i="1"/>
  <c r="H636" i="1"/>
  <c r="G636" i="1"/>
  <c r="H7" i="3"/>
  <c r="F645" i="4"/>
  <c r="J3" i="9" l="1"/>
  <c r="H640" i="1"/>
  <c r="G640" i="1"/>
  <c r="G274" i="9" l="1"/>
  <c r="M272" i="9"/>
  <c r="L272" i="9"/>
  <c r="H18" i="9"/>
  <c r="H274" i="9"/>
  <c r="G18" i="9"/>
  <c r="J13" i="9"/>
  <c r="I13" i="9"/>
  <c r="E13" i="9" s="1"/>
  <c r="B13" i="9" s="1"/>
  <c r="J6" i="9"/>
  <c r="J17" i="9"/>
  <c r="K11" i="9"/>
  <c r="J5" i="9"/>
  <c r="L16" i="9"/>
  <c r="I5" i="9"/>
  <c r="H16" i="9"/>
  <c r="H15" i="9"/>
  <c r="K8" i="9"/>
  <c r="G15" i="9"/>
  <c r="J8" i="9"/>
  <c r="J10" i="9"/>
  <c r="K7" i="9"/>
  <c r="J11" i="9"/>
  <c r="K13" i="9"/>
  <c r="J7" i="9"/>
  <c r="I9" i="9"/>
  <c r="K9" i="9"/>
  <c r="L15" i="9"/>
  <c r="K10" i="9"/>
  <c r="J12" i="9"/>
  <c r="I11" i="9"/>
  <c r="I8" i="9"/>
  <c r="M16" i="9"/>
  <c r="I12" i="9"/>
  <c r="H17" i="9"/>
  <c r="K6" i="9"/>
  <c r="I6" i="9"/>
  <c r="J9" i="9"/>
  <c r="M15" i="9"/>
  <c r="K5" i="9"/>
  <c r="K12" i="9"/>
  <c r="G16" i="9"/>
  <c r="I7" i="9"/>
  <c r="G17" i="9"/>
  <c r="I17" i="9"/>
  <c r="E8" i="9" l="1"/>
  <c r="B8" i="9" s="1"/>
  <c r="E17" i="9"/>
  <c r="B17" i="9" s="1"/>
  <c r="E7" i="9"/>
  <c r="B7" i="9" s="1"/>
  <c r="E15" i="9"/>
  <c r="F15" i="9"/>
  <c r="E16" i="9"/>
  <c r="E274" i="9"/>
  <c r="B274" i="9" s="1"/>
  <c r="E11" i="9"/>
  <c r="B11" i="9" s="1"/>
  <c r="E5" i="9"/>
  <c r="E18" i="9"/>
  <c r="B18" i="9" s="1"/>
  <c r="F16" i="9"/>
  <c r="E6" i="9"/>
  <c r="B6" i="9" s="1"/>
  <c r="E10" i="9"/>
  <c r="B10" i="9" s="1"/>
  <c r="F272" i="9"/>
  <c r="E12" i="9"/>
  <c r="B12" i="9" s="1"/>
  <c r="E9" i="9"/>
  <c r="B9" i="9" s="1"/>
  <c r="E20" i="9"/>
  <c r="I7" i="3" s="1"/>
  <c r="B15" i="9" l="1"/>
  <c r="F14" i="9"/>
  <c r="E14" i="9"/>
  <c r="B16" i="9"/>
  <c r="B272" i="9"/>
  <c r="F20" i="9"/>
  <c r="E4" i="9"/>
  <c r="B5" i="9"/>
  <c r="F3" i="9" l="1"/>
  <c r="E3" i="9"/>
</calcChain>
</file>

<file path=xl/sharedStrings.xml><?xml version="1.0" encoding="utf-8"?>
<sst xmlns="http://schemas.openxmlformats.org/spreadsheetml/2006/main" count="5179" uniqueCount="3450">
  <si>
    <t>VP</t>
  </si>
  <si>
    <t>AOP</t>
  </si>
  <si>
    <t>IZNOS01</t>
  </si>
  <si>
    <t>IZNOS02</t>
  </si>
  <si>
    <t>IZNOS03</t>
  </si>
  <si>
    <t>IZNOS04</t>
  </si>
  <si>
    <t>KONTRBR</t>
  </si>
  <si>
    <t>RAZLIKA</t>
  </si>
  <si>
    <t>RAZLIKA1</t>
  </si>
  <si>
    <t>POLJE</t>
  </si>
  <si>
    <t>TEKST</t>
  </si>
  <si>
    <t>BROJ</t>
  </si>
  <si>
    <t>OSNOVNE UPUTE ZA UNOS PODATAKA</t>
  </si>
  <si>
    <r>
      <rPr>
        <b/>
        <sz val="8"/>
        <color theme="1"/>
        <rFont val="Arial"/>
        <family val="2"/>
      </rPr>
      <t>Izvještaji su napravljeni u Excel datoteci</t>
    </r>
    <r>
      <rPr>
        <sz val="8"/>
        <color theme="1"/>
        <rFont val="Arial"/>
        <family val="2"/>
      </rPr>
      <t xml:space="preserve"> te u slučaju popunjavanja obrasca u starim verzijama MS Excel-a važno je da se datoteka spremi u novoj verziji, tj. mora se</t>
    </r>
    <r>
      <rPr>
        <b/>
        <sz val="8"/>
        <color rgb="FF0000FF"/>
        <rFont val="Arial"/>
        <family val="2"/>
      </rPr>
      <t xml:space="preserve"> snimiti u novijem ".xlsx" formatu</t>
    </r>
    <r>
      <rPr>
        <sz val="8"/>
        <color theme="1"/>
        <rFont val="Arial"/>
        <family val="2"/>
      </rPr>
      <t>. Predaja ovih obrazaca moguća je samo putem web servisa.</t>
    </r>
  </si>
  <si>
    <r>
      <rPr>
        <b/>
        <sz val="8"/>
        <color theme="1"/>
        <rFont val="Arial"/>
        <family val="2"/>
      </rPr>
      <t xml:space="preserve">Sva bitna pravila </t>
    </r>
    <r>
      <rPr>
        <sz val="8"/>
        <color theme="1"/>
        <rFont val="Arial"/>
        <family val="2"/>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color theme="1"/>
        <rFont val="Arial"/>
        <family val="2"/>
      </rPr>
      <t xml:space="preserve"> </t>
    </r>
    <r>
      <rPr>
        <b/>
        <sz val="8"/>
        <color theme="1"/>
        <rFont val="Arial"/>
        <family val="2"/>
      </rPr>
      <t>Također, novost je da prilikom uvoza samog dokumenta u aplikaciju, u slučaju pogreški, aplikacija će iste javiti!</t>
    </r>
  </si>
  <si>
    <r>
      <rPr>
        <b/>
        <sz val="8"/>
        <color theme="1"/>
        <rFont val="Arial"/>
        <family val="2"/>
      </rPr>
      <t>Analizom najčešćih pogrešaka</t>
    </r>
    <r>
      <rPr>
        <sz val="8"/>
        <color theme="1"/>
        <rFont val="Arial"/>
        <family val="2"/>
      </rPr>
      <t xml:space="preserve"> prilikom popunjavanja i predaje, nastojali smo na najmanju moguću mjeru smanjiti mogućnost pogreške pri popunjavanju te olakšati pronalaženje pogrešaki. Pozadina ćelije koja je upisana s predznakom minus tamo gdje to nije dopušteno obojat će se crvenom bojom. Iako je onemogućen ručni upis takvih podataka, programi koji pune Excel datoteku mogu u svaku ćeliju "zgurati" bilo kakvu vrijednost pa je kontrola ovog tipa potrebna. </t>
    </r>
    <r>
      <rPr>
        <b/>
        <sz val="8"/>
        <color theme="1"/>
        <rFont val="Arial"/>
        <family val="2"/>
      </rPr>
      <t>Također, novost je da prilikom uvoza samog dokumenta u aplikaciju, u slučaju pogreški, aplikacija će iste javiti!</t>
    </r>
  </si>
  <si>
    <t>U nastavku su dane tehničke upute o popunjavanju obrazaca.</t>
  </si>
  <si>
    <r>
      <rPr>
        <sz val="8"/>
        <color theme="1"/>
        <rFont val="Arial"/>
        <family val="2"/>
      </rPr>
      <t xml:space="preserve">U obrasce se unose iznosi </t>
    </r>
    <r>
      <rPr>
        <b/>
        <sz val="8"/>
        <color theme="1"/>
        <rFont val="Arial"/>
        <family val="2"/>
      </rPr>
      <t>samo pojedinačnih</t>
    </r>
    <r>
      <rPr>
        <sz val="8"/>
        <color theme="1"/>
        <rFont val="Arial"/>
        <family val="2"/>
      </rPr>
      <t xml:space="preserve"> stavki. </t>
    </r>
    <r>
      <rPr>
        <b/>
        <sz val="8"/>
        <color theme="1"/>
        <rFont val="Arial"/>
        <family val="2"/>
      </rPr>
      <t>Sumarne</t>
    </r>
    <r>
      <rPr>
        <sz val="8"/>
        <color theme="1"/>
        <rFont val="Arial"/>
        <family val="2"/>
      </rPr>
      <t xml:space="preserve"> stavke zaštićene su, </t>
    </r>
    <r>
      <rPr>
        <b/>
        <sz val="8"/>
        <color theme="1"/>
        <rFont val="Arial"/>
        <family val="2"/>
      </rPr>
      <t>u njih nije moguć unos</t>
    </r>
    <r>
      <rPr>
        <sz val="8"/>
        <color theme="1"/>
        <rFont val="Arial"/>
        <family val="2"/>
      </rPr>
      <t xml:space="preserve">, a izračunavaju se automatski na osnovu upisanih pojedinačnih iznosa. Iznosi s lipama su dopušteni. Sumarne stavke u obrascu su </t>
    </r>
    <r>
      <rPr>
        <b/>
        <sz val="8"/>
        <color theme="1"/>
        <rFont val="Arial"/>
        <family val="2"/>
      </rPr>
      <t>plave boje</t>
    </r>
    <r>
      <rPr>
        <sz val="8"/>
        <color theme="1"/>
        <rFont val="Arial"/>
        <family val="2"/>
      </rPr>
      <t xml:space="preserv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</si>
  <si>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rPr>
        <b/>
        <sz val="8"/>
        <color rgb="FFFF0000"/>
        <rFont val="Arial"/>
        <family val="2"/>
      </rPr>
      <t xml:space="preserve">Vrlo važno: </t>
    </r>
    <r>
      <rPr>
        <b/>
        <sz val="8"/>
        <color rgb="FFFF0000"/>
        <rFont val="Arial"/>
        <family val="2"/>
      </rPr>
      <t>Kod unosa vrijednosti</t>
    </r>
    <r>
      <rPr>
        <sz val="8"/>
        <color rgb="FFFF0000"/>
        <rFont val="Arial"/>
        <family val="2"/>
      </rPr>
      <t xml:space="preserve"> naprednijim metodama Kopiraj/Zalijepi (Copy/Paste) iz nekih drugih dokumenata </t>
    </r>
    <r>
      <rPr>
        <b/>
        <sz val="8"/>
        <color rgb="FFFF0000"/>
        <rFont val="Arial"/>
        <family val="2"/>
      </rPr>
      <t>OBAVEZNO</t>
    </r>
    <r>
      <rPr>
        <sz val="8"/>
        <color rgb="FFFF0000"/>
        <rFont val="Arial"/>
        <family val="2"/>
      </rPr>
      <t xml:space="preserve"> koristite metodu Copy (Kopiraj), a ne Cut (Izreži), jer se kod korištenja metode Cut/Paste nepovratno pokvari struktura datoteke. Isto tako, kod Paste metode koristite opciju Paste Special (Posebno lijepljenje), pa odaberite Vrijednosti (Value). </t>
    </r>
    <r>
      <rPr>
        <b/>
        <sz val="8"/>
        <color rgb="FFFF0000"/>
        <rFont val="Arial"/>
        <family val="2"/>
      </rPr>
      <t>Ni u kom slučaju ne prenosite krivo upisane iznose s jedne pozicije u excel-u na drugu tako da ih odvlačite mišem na ispravno mjesto</t>
    </r>
    <r>
      <rPr>
        <sz val="8"/>
        <color rgb="FFFF0000"/>
        <rFont val="Arial"/>
        <family val="2"/>
      </rPr>
      <t>. Ovo je i dalje vrlo česta pogreška i takav način rada trajno oštećuje Excel datoteku (potrebno je novu popuniti od nule). Ni u kom slučaju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</si>
  <si>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r>
      <rPr>
        <b/>
        <sz val="8"/>
        <color theme="1"/>
        <rFont val="Arial"/>
        <family val="2"/>
      </rPr>
      <t xml:space="preserve">Kontrole </t>
    </r>
    <r>
      <rPr>
        <sz val="8"/>
        <color theme="1"/>
        <rFont val="Arial"/>
        <family val="2"/>
      </rPr>
      <t xml:space="preserve">obrazaca su na razini pojedinog obrasca. Kontrole na razini pojedinog obrasca provjeravajte nakon popunjavanja tog obrasca. Ako neka kontrola nije zadovoljena ispravite podatak. </t>
    </r>
  </si>
  <si>
    <r>
      <rPr>
        <b/>
        <sz val="8"/>
        <color theme="1"/>
        <rFont val="Arial"/>
        <family val="2"/>
      </rPr>
      <t xml:space="preserve">Korisnici </t>
    </r>
    <r>
      <rPr>
        <b/>
        <sz val="8"/>
        <color rgb="FFFF0000"/>
        <rFont val="Arial"/>
        <family val="2"/>
      </rPr>
      <t>Open Office-a:</t>
    </r>
    <r>
      <rPr>
        <sz val="8"/>
        <color theme="1"/>
        <rFont val="Arial"/>
        <family val="2"/>
      </rPr>
      <t xml:space="preserve">  Koristite li starije verzije OpenOffice-a možete s Interneta besplatno skinuti zadnju verziju OpenOffice-a, jer obrasci popunjeni u starijim verzijama mogli bi biti nečitki nakon predaje u aplikaciju. Također, neke verzije Excel-a ne rade dobro bez svih zakrpa (Service Pack-ova), zato provjerite sa svojim informatičarima imate li na računalu instalirane sve zakrpe za program koji koristitie za popunjavanje. Ispravan format ima nastavak .xlsx. Promjena samo nastavka u nazivu datoteke ne mijenja stvarni format datoteke pa će takva datoteka i dalje biti problem ako je samo preimenujete iz *.xls u *.xlsx.</t>
    </r>
  </si>
  <si>
    <r>
      <rPr>
        <b/>
        <sz val="8"/>
        <color theme="1"/>
        <rFont val="Arial"/>
        <family val="2"/>
      </rPr>
      <t xml:space="preserve">Imate li problema tehničke naravi s popunjavanjem obrasca, radom kontrola i slično, dostavite nam popunjenu </t>
    </r>
    <r>
      <rPr>
        <b/>
        <sz val="8"/>
        <color rgb="FF0000FF"/>
        <rFont val="Arial"/>
        <family val="2"/>
      </rPr>
      <t>problematičnu Excel datoteku</t>
    </r>
    <r>
      <rPr>
        <b/>
        <sz val="8"/>
        <color theme="1"/>
        <rFont val="Arial"/>
        <family val="2"/>
      </rPr>
      <t xml:space="preserve"> zajedno s Vašim </t>
    </r>
    <r>
      <rPr>
        <b/>
        <sz val="8"/>
        <color rgb="FF0000FF"/>
        <rFont val="Arial"/>
        <family val="2"/>
      </rPr>
      <t>kontakt podacima</t>
    </r>
    <r>
      <rPr>
        <b/>
        <sz val="8"/>
        <color theme="1"/>
        <rFont val="Arial"/>
        <family val="2"/>
      </rPr>
      <t xml:space="preserve"> te podacima o programu koji i koju verziju koristite za popunjavanje na adresu e-pošte: </t>
    </r>
    <r>
      <rPr>
        <b/>
        <sz val="8"/>
        <color rgb="FF3333FF"/>
        <rFont val="Arial"/>
        <family val="2"/>
      </rPr>
      <t xml:space="preserve">rkpfi@mfin.hr. </t>
    </r>
  </si>
  <si>
    <t>REFERENTNA STRANICA</t>
  </si>
  <si>
    <t>Verzija 8.1.3</t>
  </si>
  <si>
    <t>Izvještaji proračuna, proračunskih i izvanproračunskih korisnika</t>
  </si>
  <si>
    <t>RKP:</t>
  </si>
  <si>
    <t>Popunjen</t>
  </si>
  <si>
    <t>Broj pogrešaka</t>
  </si>
  <si>
    <t>Pregled 
popunjenosti
obrazaca:</t>
  </si>
  <si>
    <t>PR-RAS</t>
  </si>
  <si>
    <t>Naziv obveznika:</t>
  </si>
  <si>
    <t>DJEČJI VRTIĆ TRATINČICA</t>
  </si>
  <si>
    <t>BILANCA</t>
  </si>
  <si>
    <t>RAS funkcijski</t>
  </si>
  <si>
    <t>Razina:</t>
  </si>
  <si>
    <t>P-VRIO</t>
  </si>
  <si>
    <t>OBVEZE</t>
  </si>
  <si>
    <t>Oznaka razdoblja:</t>
  </si>
  <si>
    <t>2023-12</t>
  </si>
  <si>
    <t>Obrazac</t>
  </si>
  <si>
    <t>Opis stavke</t>
  </si>
  <si>
    <t>Šifra</t>
  </si>
  <si>
    <t>Prethodna godina / početak godine</t>
  </si>
  <si>
    <t>Tekuća godina / kraj godine</t>
  </si>
  <si>
    <t>RAS-funkcijski</t>
  </si>
  <si>
    <t>-</t>
  </si>
  <si>
    <t>Potpis odgovorne osobe i pečat</t>
  </si>
  <si>
    <t>Obveznik:</t>
  </si>
  <si>
    <t>36364 - DJEČJI VRTIĆ TRATINČICA</t>
  </si>
  <si>
    <t>21</t>
  </si>
  <si>
    <t>Razdoblje:</t>
  </si>
  <si>
    <t>IZVJEŠTAJ O PRIHODIMA I RASHODIMA, PRIMICIMA I IZDACIMA</t>
  </si>
  <si>
    <t>Račun iz Rač. plana</t>
  </si>
  <si>
    <t>Ostvareno u izvještajnom razdoblju preth. godine</t>
  </si>
  <si>
    <t>Ostvareno u izvještajnom razdoblju 
tekuće godine</t>
  </si>
  <si>
    <t>Indeks
(5/4)</t>
  </si>
  <si>
    <t>3</t>
  </si>
  <si>
    <t>Prihodi i rashodi poslovanja</t>
  </si>
  <si>
    <t>6</t>
  </si>
  <si>
    <t xml:space="preserve">PRIHODI POSLOVANJA (šifre 61+62+63+64+65+66+67+68) </t>
  </si>
  <si>
    <t>61</t>
  </si>
  <si>
    <t>Prihodi od poreza (šifre 611+612+613+614+615+616)</t>
  </si>
  <si>
    <t>611</t>
  </si>
  <si>
    <t>Porez i prirez na dohodak (šifre 6111 do 6116 - 6117 - 6119)</t>
  </si>
  <si>
    <t>6111</t>
  </si>
  <si>
    <t>Porez i prirez na dohodak od nesamostalnog rada</t>
  </si>
  <si>
    <t>6112</t>
  </si>
  <si>
    <t>Porez i prirez na dohodak od samostalnih djelatnosti</t>
  </si>
  <si>
    <t>6113</t>
  </si>
  <si>
    <t>Porez i prirez na dohodak od imovine i imovinskih prava</t>
  </si>
  <si>
    <t>6114</t>
  </si>
  <si>
    <t>Porez i prirez na dohodak od kapitala</t>
  </si>
  <si>
    <t>6115</t>
  </si>
  <si>
    <t>Porez i prirez na dohodak po godišnjoj prijavi</t>
  </si>
  <si>
    <t>6116</t>
  </si>
  <si>
    <t xml:space="preserve">Porez i prirez na dohodak utvrđen u postupku nadzora za prethodne godine </t>
  </si>
  <si>
    <t>6117</t>
  </si>
  <si>
    <t>Povrat poreza i prireza na dohodak po godišnjoj prijavi</t>
  </si>
  <si>
    <t>6119</t>
  </si>
  <si>
    <t>Povrat više ostvarenog poreza na dohodak za decentralizirane funkcije</t>
  </si>
  <si>
    <t>612</t>
  </si>
  <si>
    <t>Porez na dobit (šifre 6121 do 6124 - 6125)</t>
  </si>
  <si>
    <t>6121</t>
  </si>
  <si>
    <t>Porez na dobit od poduzetnika</t>
  </si>
  <si>
    <t>6122</t>
  </si>
  <si>
    <t>Porez na dobit po odbitku na naknade za korištenje prava i za usluge</t>
  </si>
  <si>
    <t>6123</t>
  </si>
  <si>
    <t>Porez na dobit po odbitku na kamate, dividende i udjele u dobiti</t>
  </si>
  <si>
    <t>6124</t>
  </si>
  <si>
    <t>Porez na dobit po godišnjoj prijavi</t>
  </si>
  <si>
    <t>6125</t>
  </si>
  <si>
    <t>Povrat poreza na dobit po godišnjoj prijavi</t>
  </si>
  <si>
    <t>613</t>
  </si>
  <si>
    <t>Porezi na imovinu (šifre 6131 do 6135)</t>
  </si>
  <si>
    <t>6131</t>
  </si>
  <si>
    <t>Stalni porezi na nepokretnu imovinu</t>
  </si>
  <si>
    <t>6132</t>
  </si>
  <si>
    <t>Porez na nasljedstva i darove</t>
  </si>
  <si>
    <t>6133</t>
  </si>
  <si>
    <t>Porez na kapitalne i financijske transakcije</t>
  </si>
  <si>
    <t>6134</t>
  </si>
  <si>
    <t>Povremeni porezi na imovinu</t>
  </si>
  <si>
    <t>6135</t>
  </si>
  <si>
    <t>Ostali stalni porezi na imovinu</t>
  </si>
  <si>
    <t>614</t>
  </si>
  <si>
    <t xml:space="preserve">Porezi na robu i usluge (šifre 6141 do 6148) </t>
  </si>
  <si>
    <t>6141</t>
  </si>
  <si>
    <t>Porez na dodanu vrijednost</t>
  </si>
  <si>
    <t>6142</t>
  </si>
  <si>
    <t>Porez na promet</t>
  </si>
  <si>
    <t>6143</t>
  </si>
  <si>
    <t xml:space="preserve">Posebni porezi i trošarine </t>
  </si>
  <si>
    <t>6145</t>
  </si>
  <si>
    <t>Porezi na korištenje dobara ili izvođenje aktivnosti</t>
  </si>
  <si>
    <t>6146</t>
  </si>
  <si>
    <t>Ostali porezi na robu i usluge</t>
  </si>
  <si>
    <t>6147</t>
  </si>
  <si>
    <t>Porez na dobitke od igara na sreću i ostali porezi od igara na sreću</t>
  </si>
  <si>
    <t>6148</t>
  </si>
  <si>
    <t>Naknade za priređivanje igara na sreću</t>
  </si>
  <si>
    <t>615</t>
  </si>
  <si>
    <t>Porezi na međunarodnu trgovinu i transakcije (šifre 6151+6152)</t>
  </si>
  <si>
    <t>6151</t>
  </si>
  <si>
    <t>Carine i carinske pristojbe</t>
  </si>
  <si>
    <t>6152</t>
  </si>
  <si>
    <t>Ostali porezi na međunarodnu trgovinu i transakcije</t>
  </si>
  <si>
    <t>616</t>
  </si>
  <si>
    <t>Ostali prihodi od poreza (šifre 6161 do 6163)</t>
  </si>
  <si>
    <t>6161</t>
  </si>
  <si>
    <t>Ostali prihodi od poreza koje plaćaju pravne osobe</t>
  </si>
  <si>
    <t>6162</t>
  </si>
  <si>
    <t>Ostali prihodi od poreza koje plaćaju fizičke osobe</t>
  </si>
  <si>
    <t>6163</t>
  </si>
  <si>
    <t>Ostali neraspoređeni prihodi od poreza</t>
  </si>
  <si>
    <t>62</t>
  </si>
  <si>
    <t>Doprinosi (šifre 621+622+623)</t>
  </si>
  <si>
    <t>621</t>
  </si>
  <si>
    <t xml:space="preserve">Doprinosi za zdravstveno osiguranje (šifre 6211+6212) </t>
  </si>
  <si>
    <t>6211</t>
  </si>
  <si>
    <t xml:space="preserve">Doprinosi za obvezno zdravstveno osiguranje </t>
  </si>
  <si>
    <t>6212</t>
  </si>
  <si>
    <t>Doprinosi za obvezno zdravstveno osiguranje za slučaj ozljede na radu</t>
  </si>
  <si>
    <t>622</t>
  </si>
  <si>
    <t>Doprinosi za mirovinsko osiguranje</t>
  </si>
  <si>
    <t>623</t>
  </si>
  <si>
    <t>Doprinosi za zapošljavanje</t>
  </si>
  <si>
    <t>63</t>
  </si>
  <si>
    <t>Pomoći iz inozemstva i od subjekata unutar općeg proračuna (šifre 631+632+633+634+635+636+637+638+639)</t>
  </si>
  <si>
    <t>631</t>
  </si>
  <si>
    <t>Pomoći od inozemnih vlada (šifre 6311+6312)</t>
  </si>
  <si>
    <t>6311</t>
  </si>
  <si>
    <t>Tekuće pomoći od inozemnih vlada</t>
  </si>
  <si>
    <t>6312</t>
  </si>
  <si>
    <t>Kapitalne pomoći od inozemnih vlada</t>
  </si>
  <si>
    <t>632</t>
  </si>
  <si>
    <t>Pomoći od međunarodnih organizacija te institucija i tijela EU (šifre 6321 do 6324)</t>
  </si>
  <si>
    <t>6321</t>
  </si>
  <si>
    <t>Tekuće pomoći od međunarodnih organizacija</t>
  </si>
  <si>
    <t>6322</t>
  </si>
  <si>
    <t>Kapitalne pomoći od međunarodnih organizacija</t>
  </si>
  <si>
    <t>6323</t>
  </si>
  <si>
    <t>Tekuće pomoći od institucija i tijela EU</t>
  </si>
  <si>
    <t>6324</t>
  </si>
  <si>
    <t>Kapitalne pomoći od institucija i tijela EU</t>
  </si>
  <si>
    <t>633</t>
  </si>
  <si>
    <t>Pomoći proračunu iz drugih proračuna i izvanproračunskim korisnicima (šifre 6331+6332)</t>
  </si>
  <si>
    <t>6331</t>
  </si>
  <si>
    <t>Tekuće pomoći proračunu iz drugih proračuna i izvanproračunskim korisnicima</t>
  </si>
  <si>
    <t>6332</t>
  </si>
  <si>
    <t>Kapitalne pomoći proračunu iz drugih proračuna i izvanproračunskim korisnicima</t>
  </si>
  <si>
    <t>634</t>
  </si>
  <si>
    <t>Pomoći od izvanproračunskih korisnika (šifre 6341+6342)</t>
  </si>
  <si>
    <t>6341</t>
  </si>
  <si>
    <t>Tekuće pomoći od izvanproračunskih korisnika</t>
  </si>
  <si>
    <t>6342</t>
  </si>
  <si>
    <t xml:space="preserve">Kapitalne pomoći od izvanproračunskih korisnika </t>
  </si>
  <si>
    <t>635</t>
  </si>
  <si>
    <t>Pomoći izravnanja za decentralizirane funkcije (šifre 6351+6352)</t>
  </si>
  <si>
    <t>6351</t>
  </si>
  <si>
    <t>Tekuće pomoći izravnanja za decentralizirane funkcije</t>
  </si>
  <si>
    <t>6352</t>
  </si>
  <si>
    <t>Kapitalne pomoći izravnanja za decentralizirane funkcije</t>
  </si>
  <si>
    <t>636</t>
  </si>
  <si>
    <t>Pomoći proračunskim korisnicima iz proračuna koji im nije nadležan (šifre 6361+6362)</t>
  </si>
  <si>
    <t>6361</t>
  </si>
  <si>
    <t>Tekuće pomoći proračunskim korisnicima iz proračuna koji im nije nadležan</t>
  </si>
  <si>
    <t>6362</t>
  </si>
  <si>
    <t>Kapitalne pomoći proračunskim korisnicima iz proračuna koji im nije nadležan</t>
  </si>
  <si>
    <t>637</t>
  </si>
  <si>
    <t>Pomoći unutar općeg proračuna temeljem protestiranih jamstava (šifra 6371+6372)</t>
  </si>
  <si>
    <t>6371</t>
  </si>
  <si>
    <t>Pomoći primljene unutar općeg proračuna po protestiranim jamstvima</t>
  </si>
  <si>
    <t>6372</t>
  </si>
  <si>
    <t>Povrat pomoći danih unutar općeg proračuna po protestiranim jamstvima</t>
  </si>
  <si>
    <t>638</t>
  </si>
  <si>
    <t>Pomoći temeljem prijenosa  EU sredstava (šifre 6381+6382)</t>
  </si>
  <si>
    <t>6381</t>
  </si>
  <si>
    <t>Tekuće pomoći temeljem prijenosa  EU sredstava</t>
  </si>
  <si>
    <t>6382</t>
  </si>
  <si>
    <t>Kapitalne pomoći temeljem prijenosa  EU sredstava</t>
  </si>
  <si>
    <t>639</t>
  </si>
  <si>
    <t>Prijenosi između proračunskih korisnika istog proračuna (šifre 6391 do 6394)</t>
  </si>
  <si>
    <t>6391</t>
  </si>
  <si>
    <t>Tekući prijenosi između proračunskih korisnika istog proračuna</t>
  </si>
  <si>
    <t>6392</t>
  </si>
  <si>
    <t>Kapitalni prijenosi između proračunskih korisnika istog proračuna</t>
  </si>
  <si>
    <t>6393</t>
  </si>
  <si>
    <t>Tekući prijenosi između proračunskih korisnika istog proračuna temeljem prijenosa EU sredstava</t>
  </si>
  <si>
    <t>6394</t>
  </si>
  <si>
    <t>Kapitalni prijenosi između proračunskih korisnika istog proračuna temeljem prijenosa EU sredstava</t>
  </si>
  <si>
    <t>64</t>
  </si>
  <si>
    <t>Prihodi od imovine (šifre 641+642+643)</t>
  </si>
  <si>
    <t>641</t>
  </si>
  <si>
    <t xml:space="preserve">Prihodi od financijske imovine (šifre 6412 do 6419) </t>
  </si>
  <si>
    <t>6412</t>
  </si>
  <si>
    <t>Prihodi od kamata po vrijednosnim papirima</t>
  </si>
  <si>
    <t>6413</t>
  </si>
  <si>
    <t>Kamate na oročena sredstva i depozite po viđenju</t>
  </si>
  <si>
    <t>6414</t>
  </si>
  <si>
    <t xml:space="preserve">Prihodi od zateznih kamata </t>
  </si>
  <si>
    <t>6415</t>
  </si>
  <si>
    <t>Prihodi od pozitivnih tečajnih razlika i razlika zbog primjene valutne klauzule</t>
  </si>
  <si>
    <t>6416</t>
  </si>
  <si>
    <t>Prihodi od dividendi</t>
  </si>
  <si>
    <t>6417</t>
  </si>
  <si>
    <t>Prihodi iz dobiti trgovačkih društava, kreditnih i ostalih financijskih institucija po posebnim propisima</t>
  </si>
  <si>
    <t>6419</t>
  </si>
  <si>
    <t>Ostali prihodi od financijske imovine</t>
  </si>
  <si>
    <t>642</t>
  </si>
  <si>
    <t>Prihodi od nefinancijske imovine (šifre 6421 do 6429)</t>
  </si>
  <si>
    <t>6421</t>
  </si>
  <si>
    <t>Naknade za koncesije</t>
  </si>
  <si>
    <t>6422</t>
  </si>
  <si>
    <t>Prihodi od zakupa i iznajmljivanja imovine</t>
  </si>
  <si>
    <t>6423</t>
  </si>
  <si>
    <t>Naknada za korištenje nefinancijske imovine</t>
  </si>
  <si>
    <t>6424</t>
  </si>
  <si>
    <t>Naknade za ceste</t>
  </si>
  <si>
    <t>6425</t>
  </si>
  <si>
    <t>Prihodi od prodaje kratkotrajne nefinancijske imovine</t>
  </si>
  <si>
    <t>6429</t>
  </si>
  <si>
    <t>Ostali prihodi od nefinancijske imovine</t>
  </si>
  <si>
    <t>643</t>
  </si>
  <si>
    <t>Prihodi od kamata na dane zajmove (šifre 6431 do 6437)</t>
  </si>
  <si>
    <t>6431</t>
  </si>
  <si>
    <t>Prihodi od kamata na dane zajmove međunarodnim organizacijama, institucijama i tijelima EU te inozemnim vladama</t>
  </si>
  <si>
    <t>6432</t>
  </si>
  <si>
    <t>Prihodi od kamata na dane zajmove neprofitnim organizacijama, građanima i kućanstvima</t>
  </si>
  <si>
    <t>6433</t>
  </si>
  <si>
    <t>Prihodi od kamata na dane zajmove kreditnim i ostalim financijskim institucijama u javnom sektoru</t>
  </si>
  <si>
    <t>6434</t>
  </si>
  <si>
    <t>Prihodi od kamata na dane zajmove trgovačkim društvima u javnom sektoru</t>
  </si>
  <si>
    <t>6435</t>
  </si>
  <si>
    <t>Prihodi od kamata na dane zajmove kreditnim i ostalim financijskim institucijama izvan javnog sektora</t>
  </si>
  <si>
    <t>6436</t>
  </si>
  <si>
    <t>Prihodi od kamata na dane zajmove trgovačkim društvima i obrtnicima izvan javnog sektora</t>
  </si>
  <si>
    <t>6437</t>
  </si>
  <si>
    <t>Prihodi od kamata na dane zajmove drugim razinama vlasti</t>
  </si>
  <si>
    <t>65</t>
  </si>
  <si>
    <t>Prihodi od upravnih i administrativnih pristojbi, pristojbi po posebnim propisima i naknada (šifre 651+652+653)</t>
  </si>
  <si>
    <t>651</t>
  </si>
  <si>
    <t>Upravne i administrativne pristojbe (šifre 6511 do 6514)</t>
  </si>
  <si>
    <t>6511</t>
  </si>
  <si>
    <t>Državne upravne i sudske pristojbe</t>
  </si>
  <si>
    <t>6512</t>
  </si>
  <si>
    <t>Županijske, gradske i općinske pristojbe i naknade</t>
  </si>
  <si>
    <t>6513</t>
  </si>
  <si>
    <t>Ostale upravne pristojbe i naknade</t>
  </si>
  <si>
    <t>6514</t>
  </si>
  <si>
    <t>Ostale pristojbe i naknade</t>
  </si>
  <si>
    <t>652</t>
  </si>
  <si>
    <t>Prihodi po posebnim propisima (šifre 6521 do 6528)</t>
  </si>
  <si>
    <t>6521</t>
  </si>
  <si>
    <t>Prihodi državne uprave</t>
  </si>
  <si>
    <t>6522</t>
  </si>
  <si>
    <t>Prihodi vodnog gospodarstva</t>
  </si>
  <si>
    <t>6524</t>
  </si>
  <si>
    <t>Doprinosi za šume</t>
  </si>
  <si>
    <t>6525</t>
  </si>
  <si>
    <t>Mjesni samodoprinos</t>
  </si>
  <si>
    <t>6526</t>
  </si>
  <si>
    <t>Ostali nespomenuti prihodi</t>
  </si>
  <si>
    <t>6527</t>
  </si>
  <si>
    <t>Naknade od financijske imovine</t>
  </si>
  <si>
    <t>6528</t>
  </si>
  <si>
    <t>Prihodi od novčane naknade poslodavca zbog nezapošljavanja osoba s invaliditetom</t>
  </si>
  <si>
    <t>653</t>
  </si>
  <si>
    <t>Komunalni doprinosi i naknade (šifre 6531 do 6533)</t>
  </si>
  <si>
    <t>6531</t>
  </si>
  <si>
    <t>Komunalni doprinosi</t>
  </si>
  <si>
    <t>6532</t>
  </si>
  <si>
    <t>Komunalne naknade</t>
  </si>
  <si>
    <t>6533</t>
  </si>
  <si>
    <t>Naknade za priključak</t>
  </si>
  <si>
    <t>66</t>
  </si>
  <si>
    <t>Prihodi od prodaje proizvoda i robe te pruženih usluga, prihodi od donacija te povrati po protestiranim jamstvima (šifre 661+663)</t>
  </si>
  <si>
    <t>661</t>
  </si>
  <si>
    <t>Prihodi od prodaje proizvoda i robe te pruženih usluga (šifre 6614+6615)</t>
  </si>
  <si>
    <t>6614</t>
  </si>
  <si>
    <t>Prihodi od prodaje proizvoda i robe</t>
  </si>
  <si>
    <t>6615</t>
  </si>
  <si>
    <t>Prihodi od pruženih usluga</t>
  </si>
  <si>
    <t>663</t>
  </si>
  <si>
    <t>Donacije od pravnih i fizičkih osoba izvan općeg proračuna i povrat donacija po protestiranim jamstvima (šifre 6631 do 6634)</t>
  </si>
  <si>
    <t>6631</t>
  </si>
  <si>
    <t>Tekuće donacije</t>
  </si>
  <si>
    <t>6632</t>
  </si>
  <si>
    <t>Kapitalne donacije</t>
  </si>
  <si>
    <t>6633</t>
  </si>
  <si>
    <t>Povrat donacija danih neprofitnim organizacijama, građanima i kućanstvima u tuzemstvu po protestiranim jamstvima</t>
  </si>
  <si>
    <t>6634</t>
  </si>
  <si>
    <t>Povrat kapitalnih pomoći danih trgovačkim društvima i obrtnicima po protestiranim jamstvima</t>
  </si>
  <si>
    <t>67</t>
  </si>
  <si>
    <t>Prihodi iz nadležnog proračuna i od HZZO-a na temelju ugovornih obveza (šifre 671+673)</t>
  </si>
  <si>
    <t>671</t>
  </si>
  <si>
    <t>Prihodi iz nadležnog proračuna za financiranje redovne djelatnosti proračunskih korisnika (šifre 6711 do 6714)</t>
  </si>
  <si>
    <t>6711</t>
  </si>
  <si>
    <t>Prihodi iz  nadležnog proračuna za financiranje rashoda poslovanja</t>
  </si>
  <si>
    <t>6712</t>
  </si>
  <si>
    <t>Prihodi iz nadležnog proračuna za financiranje rashoda za nabavu nefinancijske imovine</t>
  </si>
  <si>
    <t>6714</t>
  </si>
  <si>
    <t>Prihodi od nadležnog proračuna za financiranje izdataka za financijsku imovinu i  otplatu zajmova</t>
  </si>
  <si>
    <t>673</t>
  </si>
  <si>
    <t>Prihodi od HZZO-a na temelju ugovornih obveza</t>
  </si>
  <si>
    <t>68</t>
  </si>
  <si>
    <t>Kazne, upravne mjere i ostali prihodi (šifre 681+683)</t>
  </si>
  <si>
    <t>681</t>
  </si>
  <si>
    <t>Kazne i upravne mjere (šifre 6811 do 6819)</t>
  </si>
  <si>
    <t>6811</t>
  </si>
  <si>
    <t>Kazne za carinske prekršaje</t>
  </si>
  <si>
    <t>6812</t>
  </si>
  <si>
    <t>Kazne za devizne prekršaje</t>
  </si>
  <si>
    <t>6813</t>
  </si>
  <si>
    <t>Kazne za porezne prekršaje</t>
  </si>
  <si>
    <t>6814</t>
  </si>
  <si>
    <t>Kazne za prekršaje trgovačkih društava - privredne prijestupe</t>
  </si>
  <si>
    <t>6815</t>
  </si>
  <si>
    <r>
      <rPr>
        <sz val="9"/>
        <color theme="1"/>
        <rFont val="Arial"/>
        <family val="2"/>
      </rPr>
      <t>Kazne za prometne i ostale prekršaje</t>
    </r>
    <r>
      <rPr>
        <strike/>
        <sz val="9"/>
        <color theme="1"/>
        <rFont val="Arial"/>
        <family val="2"/>
      </rPr>
      <t xml:space="preserve"> </t>
    </r>
    <r>
      <rPr>
        <sz val="9"/>
        <color theme="1"/>
        <rFont val="Arial"/>
        <family val="2"/>
      </rPr>
      <t>u nadležnosti MUP-a</t>
    </r>
  </si>
  <si>
    <t>6816</t>
  </si>
  <si>
    <t>Kazne i druge mjere u kaznenom postupku</t>
  </si>
  <si>
    <t>6817</t>
  </si>
  <si>
    <t>Kazne za prekršaje na kulturnim dobrima</t>
  </si>
  <si>
    <t>6818</t>
  </si>
  <si>
    <t>Upravne mjere</t>
  </si>
  <si>
    <t>6819</t>
  </si>
  <si>
    <t>Ostale kazne</t>
  </si>
  <si>
    <t>683</t>
  </si>
  <si>
    <t>Ostali prihodi</t>
  </si>
  <si>
    <t xml:space="preserve">RASHODI POSLOVANJA (šifre 31+32+34+35+36+37+38) </t>
  </si>
  <si>
    <t>31</t>
  </si>
  <si>
    <t>Rashodi za zaposlene (šifre 311+312+313)</t>
  </si>
  <si>
    <t>311</t>
  </si>
  <si>
    <t xml:space="preserve">Plaće (bruto) (šifre 3111 do 3114) </t>
  </si>
  <si>
    <t>3111</t>
  </si>
  <si>
    <t>Plaće za redovan rad</t>
  </si>
  <si>
    <t>3112</t>
  </si>
  <si>
    <t>Plaće u naravi</t>
  </si>
  <si>
    <t>3113</t>
  </si>
  <si>
    <t>Plaće za prekovremeni rad</t>
  </si>
  <si>
    <t>3114</t>
  </si>
  <si>
    <t>Plaće za posebne uvjete rada</t>
  </si>
  <si>
    <t>312</t>
  </si>
  <si>
    <t>Ostali rashodi za zaposlene</t>
  </si>
  <si>
    <t>313</t>
  </si>
  <si>
    <t>Doprinosi na plaće (šifre 3131 do 3133)</t>
  </si>
  <si>
    <t>3131</t>
  </si>
  <si>
    <t>3132</t>
  </si>
  <si>
    <t>Doprinosi za obvezno zdravstveno osiguranje</t>
  </si>
  <si>
    <t>3133</t>
  </si>
  <si>
    <t>Doprinosi za obvezno osiguranje u slučaju nezaposlenosti</t>
  </si>
  <si>
    <t>32</t>
  </si>
  <si>
    <t>Materijalni rashodi (šifre 321+322+323+324+329)</t>
  </si>
  <si>
    <t>321</t>
  </si>
  <si>
    <t>Naknade troškova zaposlenima (šifre 3211 do 3214)</t>
  </si>
  <si>
    <t>3211</t>
  </si>
  <si>
    <t>Službena putovanja</t>
  </si>
  <si>
    <t>3212</t>
  </si>
  <si>
    <t>Naknade za prijevoz, za rad na terenu i odvojeni život</t>
  </si>
  <si>
    <t>3213</t>
  </si>
  <si>
    <t>Stručno usavršavanje zaposlenika</t>
  </si>
  <si>
    <t>3214</t>
  </si>
  <si>
    <t>Ostale naknade troškova zaposlenima</t>
  </si>
  <si>
    <t>322</t>
  </si>
  <si>
    <t>Rashodi za materijal i energiju (šifre 3221 do 3227)</t>
  </si>
  <si>
    <t>3221</t>
  </si>
  <si>
    <t>Uredski materijal i ostali materijalni rashodi</t>
  </si>
  <si>
    <t>3222</t>
  </si>
  <si>
    <t>Materijal i sirovine</t>
  </si>
  <si>
    <t>3223</t>
  </si>
  <si>
    <t>Energija</t>
  </si>
  <si>
    <t>3224</t>
  </si>
  <si>
    <t>Materijal i dijelovi za tekuće i investicijsko održavanje</t>
  </si>
  <si>
    <t>3225</t>
  </si>
  <si>
    <t>Sitni inventar i auto gume</t>
  </si>
  <si>
    <t>3226</t>
  </si>
  <si>
    <t>Vojna sredstva za jednokratnu upotrebu</t>
  </si>
  <si>
    <t>3227</t>
  </si>
  <si>
    <t>Službena, radna i zaštitna odjeća i obuća</t>
  </si>
  <si>
    <t>323</t>
  </si>
  <si>
    <t>Rashodi za usluge (šifre 3231 do 3239)</t>
  </si>
  <si>
    <t>3231</t>
  </si>
  <si>
    <t>Usluge telefona, pošte i prijevoza</t>
  </si>
  <si>
    <t>3232</t>
  </si>
  <si>
    <t>Usluge tekućeg i investicijskog održavanja</t>
  </si>
  <si>
    <t>3233</t>
  </si>
  <si>
    <t>Usluge promidžbe i informiranja</t>
  </si>
  <si>
    <t>3234</t>
  </si>
  <si>
    <t>Komunalne usluge</t>
  </si>
  <si>
    <t>3235</t>
  </si>
  <si>
    <t>Zakupnine i najamnine</t>
  </si>
  <si>
    <t>3236</t>
  </si>
  <si>
    <t>Zdravstvene i veterinarske usluge</t>
  </si>
  <si>
    <t>3237</t>
  </si>
  <si>
    <t>Intelektualne i osobne usluge</t>
  </si>
  <si>
    <t>3238</t>
  </si>
  <si>
    <t>Računalne usluge</t>
  </si>
  <si>
    <t>3239</t>
  </si>
  <si>
    <t>Ostale usluge</t>
  </si>
  <si>
    <t>324</t>
  </si>
  <si>
    <t>Naknade troškova osobama izvan radnog odnosa</t>
  </si>
  <si>
    <t>329</t>
  </si>
  <si>
    <t>Ostali nespomenuti rashodi poslovanja (šifre 3291 do 3299)</t>
  </si>
  <si>
    <t>3291</t>
  </si>
  <si>
    <t>Naknade za rad predstavničkih i izvršnih tijela, povjerenstava i slično</t>
  </si>
  <si>
    <t>3292</t>
  </si>
  <si>
    <t>Premije osiguranja</t>
  </si>
  <si>
    <t>3293</t>
  </si>
  <si>
    <t>Reprezentacija</t>
  </si>
  <si>
    <t>3294</t>
  </si>
  <si>
    <t>Članarine i norme</t>
  </si>
  <si>
    <t>3295</t>
  </si>
  <si>
    <t>Pristojbe i naknade</t>
  </si>
  <si>
    <t>3296</t>
  </si>
  <si>
    <t>Troškovi sudskih postupaka</t>
  </si>
  <si>
    <t>3299</t>
  </si>
  <si>
    <t xml:space="preserve">Ostali nespomenuti rashodi poslovanja </t>
  </si>
  <si>
    <t>34</t>
  </si>
  <si>
    <t xml:space="preserve">Financijski rashodi (šifre 341+342+343) </t>
  </si>
  <si>
    <t>341</t>
  </si>
  <si>
    <t>Kamate za izdane vrijednosne papire (šifre 3411 do 3419)</t>
  </si>
  <si>
    <t>3411</t>
  </si>
  <si>
    <t>Kamate za izdane trezorske zapise</t>
  </si>
  <si>
    <t>3412</t>
  </si>
  <si>
    <t>Kamate za izdane mjenice</t>
  </si>
  <si>
    <t>3413</t>
  </si>
  <si>
    <t>Kamate za izdane obveznice</t>
  </si>
  <si>
    <t>3419</t>
  </si>
  <si>
    <t>Kamate za ostale vrijednosne papire</t>
  </si>
  <si>
    <t>342</t>
  </si>
  <si>
    <t>Kamate za primljene kredite i zajmove (šifre 3421 do 3428)</t>
  </si>
  <si>
    <t>3421</t>
  </si>
  <si>
    <t>Kamate za primljene kredite i zajmove od međunarodnih organizacija, institucija i tijela EU te inozemnih vlada</t>
  </si>
  <si>
    <t>3422</t>
  </si>
  <si>
    <t>Kamate za primljene kredite i zajmove od kreditnih i ostalih financijskih institucija u javnom sektoru</t>
  </si>
  <si>
    <t>3423</t>
  </si>
  <si>
    <t>Kamate za primljene kredite i zajmove od kreditnih i ostalih financijskih institucija izvan javnog sektora</t>
  </si>
  <si>
    <t>3425</t>
  </si>
  <si>
    <t>Kamate za odobrene, a nerealizirane kredite i zajmove</t>
  </si>
  <si>
    <t>3426</t>
  </si>
  <si>
    <t>Kamate za primljene zajmove od trgovačkih društava u javnom sektoru</t>
  </si>
  <si>
    <t>3427</t>
  </si>
  <si>
    <t>Kamate za primljene zajmove od trgovačkih društava i obrtnika izvan javnog sektora</t>
  </si>
  <si>
    <t>3428</t>
  </si>
  <si>
    <t>Kamate za primljene zajmove od drugih razina vlasti</t>
  </si>
  <si>
    <t>343</t>
  </si>
  <si>
    <t>Ostali financijski rashodi (šifre 3431 do 3434)</t>
  </si>
  <si>
    <t>3431</t>
  </si>
  <si>
    <t>Bankarske usluge i usluge platnog prometa</t>
  </si>
  <si>
    <t>3432</t>
  </si>
  <si>
    <t>Negativne tečajne razlike i razlike zbog primjene valutne klauzule</t>
  </si>
  <si>
    <t>3433</t>
  </si>
  <si>
    <t xml:space="preserve">Zatezne kamate </t>
  </si>
  <si>
    <t>3434</t>
  </si>
  <si>
    <t>Ostali nespomenuti financijski rashodi</t>
  </si>
  <si>
    <t>35</t>
  </si>
  <si>
    <t>Subvencije (šifre 351+352+353)</t>
  </si>
  <si>
    <t>351</t>
  </si>
  <si>
    <t>Subvencije trgovačkim društvima u javnom sektoru (šifre 3511+3512)</t>
  </si>
  <si>
    <t>3511</t>
  </si>
  <si>
    <t>Subvencije kreditnim i ostalim financijskim institucijama u javnom sektoru</t>
  </si>
  <si>
    <t>3512</t>
  </si>
  <si>
    <t>Subvencije trgovačkim društvima u javnom sektoru</t>
  </si>
  <si>
    <t>352</t>
  </si>
  <si>
    <t>Subvencije trgovačkim društvima, zadrugama, poljoprivrednicima i obrtnicima izvan javnog sektora (šifre 3521 do 3523)</t>
  </si>
  <si>
    <t>3521</t>
  </si>
  <si>
    <t>Subvencije kreditnim i ostalim financijskim institucijama izvan javnog sektora</t>
  </si>
  <si>
    <t>3522</t>
  </si>
  <si>
    <t>Subvencije trgovačkim društvima i zadrugama izvan javnog sektora</t>
  </si>
  <si>
    <t>3523</t>
  </si>
  <si>
    <t>Subvencije poljoprivrednicima i obrtnicima</t>
  </si>
  <si>
    <t>353</t>
  </si>
  <si>
    <t xml:space="preserve">Subvencije trgovačkim društvima, zadrugama, poljoprivrednicima i obrtnicima iz EU sredstava </t>
  </si>
  <si>
    <t>36</t>
  </si>
  <si>
    <t>Pomoći dane u inozemstvo i unutar općeg proračuna (šifre 361+362+363+366+367+368+369)</t>
  </si>
  <si>
    <t>361</t>
  </si>
  <si>
    <t>Pomoći inozemnim vladama (šifre 3611+3612)</t>
  </si>
  <si>
    <t>3611</t>
  </si>
  <si>
    <t>Tekuće pomoći inozemnim vladama</t>
  </si>
  <si>
    <t>3612</t>
  </si>
  <si>
    <t>Kapitalne pomoći inozemnim vladama</t>
  </si>
  <si>
    <t>362</t>
  </si>
  <si>
    <t>Pomoći međunarodnim organizacijama te institucijama i tijelima EU (šifre 3621+3622)</t>
  </si>
  <si>
    <t>3621</t>
  </si>
  <si>
    <t>Tekuće pomoći međunarodnim organizacijama te institucijama i tijelima EU</t>
  </si>
  <si>
    <t>3622</t>
  </si>
  <si>
    <t>Kapitalne pomoći međunarodnim organizacijama te institucijama i tijelima EU</t>
  </si>
  <si>
    <t>363</t>
  </si>
  <si>
    <t>Pomoći unutar općeg proračuna (šifre 3631 do 3636)</t>
  </si>
  <si>
    <t>3631</t>
  </si>
  <si>
    <t>Tekuće pomoći unutar općeg proračuna</t>
  </si>
  <si>
    <t>3632</t>
  </si>
  <si>
    <t xml:space="preserve">Kapitalne pomoći unutar općeg proračuna </t>
  </si>
  <si>
    <t>3635</t>
  </si>
  <si>
    <t>Pomoći unutar općeg proračuna po protestiranim jamstvima</t>
  </si>
  <si>
    <t>3636</t>
  </si>
  <si>
    <t>Povrat pomoći primljenih unutar općeg proračuna po protestiranim jamstvima</t>
  </si>
  <si>
    <t>366</t>
  </si>
  <si>
    <t>Pomoći proračunskim korisnicima drugih proračuna (šifre 3661 do 3663)</t>
  </si>
  <si>
    <t>3661</t>
  </si>
  <si>
    <t>Tekuće pomoći proračunskim korisnicima drugih proračuna</t>
  </si>
  <si>
    <t>3662</t>
  </si>
  <si>
    <t>Kapitalne pomoći proračunskim korisnicima drugih proračuna</t>
  </si>
  <si>
    <t>3663</t>
  </si>
  <si>
    <t>Pomoći proračunskim korisnicima po protestiranim jamstvima</t>
  </si>
  <si>
    <t>367</t>
  </si>
  <si>
    <t>Prijenosi proračunskim korisnicima iz nadležnog proračuna za financiranje redovne djelatnosti (šifre 3672 do 3674)</t>
  </si>
  <si>
    <t>3672</t>
  </si>
  <si>
    <t>Prijenosi proračunskim korisnicima iz nadležnog proračuna za financiranje rashoda poslovanja</t>
  </si>
  <si>
    <t>3673</t>
  </si>
  <si>
    <t>Prijenosi proračunskim korisnicima iz nadležnog proračuna za nabavu nefinancijske imovine</t>
  </si>
  <si>
    <t>3674</t>
  </si>
  <si>
    <t>Prijenosi proračunskim korisnicima iz nadležnog proračuna za financijsku imovinu i otplatu zajmova</t>
  </si>
  <si>
    <t>368</t>
  </si>
  <si>
    <t>Pomoći temeljem prijenosa EU sredstava (šifre 3681+3682)</t>
  </si>
  <si>
    <t>3681</t>
  </si>
  <si>
    <t>Tekuće pomoći temeljem prijenosa EU sredstava</t>
  </si>
  <si>
    <t>3682</t>
  </si>
  <si>
    <t>Kapitalne pomoći temeljem prijenosa EU sredstava</t>
  </si>
  <si>
    <t>369</t>
  </si>
  <si>
    <t>Prijenosi između proračunskih korisnika istog proračuna (šifre 3691 do 3694)</t>
  </si>
  <si>
    <t>3691</t>
  </si>
  <si>
    <t>3692</t>
  </si>
  <si>
    <t>3693</t>
  </si>
  <si>
    <t>3694</t>
  </si>
  <si>
    <t>37</t>
  </si>
  <si>
    <t>Naknade građanima i kućanstvima na temelju osiguranja i druge naknade (šifre 371+372)</t>
  </si>
  <si>
    <t>371</t>
  </si>
  <si>
    <t>Naknade građanima i kućanstvima na temelju osiguranja (šifre 3711 do 3715)</t>
  </si>
  <si>
    <t>3711</t>
  </si>
  <si>
    <t>Naknade građanima i kućanstvima u novcu - neposredno ili putem ustanova izvan javnog sektora</t>
  </si>
  <si>
    <t>3712</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</si>
  <si>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</si>
  <si>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</si>
  <si>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</si>
  <si>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</si>
  <si>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</si>
  <si>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3715</t>
  </si>
  <si>
    <t>Naknade građanima i kućanstvima na temelju osiguranja iz EU sredstava</t>
  </si>
  <si>
    <t>372</t>
  </si>
  <si>
    <t xml:space="preserve">Ostale naknade građanima i kućanstvima iz proračuna (šifre 3721 do 3723) </t>
  </si>
  <si>
    <t>3721</t>
  </si>
  <si>
    <t xml:space="preserve">Naknade građanima i kućanstvima u novcu </t>
  </si>
  <si>
    <t>3722</t>
  </si>
  <si>
    <t>Naknade građanima i kućanstvima u naravi</t>
  </si>
  <si>
    <t>3723</t>
  </si>
  <si>
    <t>Naknade građanima i kućanstvima iz EU sredstava</t>
  </si>
  <si>
    <t>38</t>
  </si>
  <si>
    <t>Ostali rashodi (šifre 381+382+383+386)</t>
  </si>
  <si>
    <t>381</t>
  </si>
  <si>
    <t xml:space="preserve">Tekuće donacije (šifre 3811 do 3813) </t>
  </si>
  <si>
    <t>3811</t>
  </si>
  <si>
    <t>Tekuće donacije u novcu</t>
  </si>
  <si>
    <t>3812</t>
  </si>
  <si>
    <t>Tekuće donacije u naravi</t>
  </si>
  <si>
    <t>3813</t>
  </si>
  <si>
    <t>Tekuće donacije iz EU sredstava</t>
  </si>
  <si>
    <t>382</t>
  </si>
  <si>
    <t xml:space="preserve">Kapitalne donacije (šifre 3821 do 3824) </t>
  </si>
  <si>
    <t>3821</t>
  </si>
  <si>
    <t>Kapitalne donacije neprofitnim organizacijama</t>
  </si>
  <si>
    <t>3822</t>
  </si>
  <si>
    <t>Kapitalne donacije građanima i kućanstvima</t>
  </si>
  <si>
    <t>3823</t>
  </si>
  <si>
    <t>Kapitalne donacije iz EU sredstava</t>
  </si>
  <si>
    <t>3824</t>
  </si>
  <si>
    <t>Donacije neprofitnim organizacijama, građanima i kućanstvima u tuzemstvu po protestiranim jamstvima</t>
  </si>
  <si>
    <t>383</t>
  </si>
  <si>
    <t>Kazne, penali i naknade štete (šifre 3831 do 3835)</t>
  </si>
  <si>
    <t>3831</t>
  </si>
  <si>
    <t>Naknade šteta pravnim i fizičkim osobama</t>
  </si>
  <si>
    <t>3832</t>
  </si>
  <si>
    <t>Penali, ležarine i drugo</t>
  </si>
  <si>
    <t>3833</t>
  </si>
  <si>
    <t xml:space="preserve">Naknade šteta zaposlenicima </t>
  </si>
  <si>
    <t>3834</t>
  </si>
  <si>
    <t>Ugovorene kazne i ostale naknade šteta</t>
  </si>
  <si>
    <t>3835</t>
  </si>
  <si>
    <t>386</t>
  </si>
  <si>
    <t>Kapitalne pomoći (šifre 3861 do 3865)</t>
  </si>
  <si>
    <t>3861</t>
  </si>
  <si>
    <t>Kapitalne pomoći kreditnim i ostalim financijskim institucijama te trgovačkim društvima u javnom sektoru</t>
  </si>
  <si>
    <t>3862</t>
  </si>
  <si>
    <t>Kapitalne pomoći kreditnim i ostalim financijskim institucijama te trgovačkim društvima izvan javnog sektora</t>
  </si>
  <si>
    <t>3863</t>
  </si>
  <si>
    <t>Kapitalne pomoći poljoprivrednicima i obrtnicima</t>
  </si>
  <si>
    <t>3864</t>
  </si>
  <si>
    <t xml:space="preserve">Kapitalne pomoći iz EU sredstava </t>
  </si>
  <si>
    <t>3865</t>
  </si>
  <si>
    <t>Kapitalne pomoći trgovačkim društvima i obrtnicima po protestiranim jamstvima</t>
  </si>
  <si>
    <t>Stanje zaliha proizvodnje i gotovih proizvoda na početku razdoblja</t>
  </si>
  <si>
    <t>Z001</t>
  </si>
  <si>
    <t xml:space="preserve">Stanje zaliha proizvodnje i gotovih proizvoda na kraju razdoblja </t>
  </si>
  <si>
    <t>Z002</t>
  </si>
  <si>
    <t>Povećanje zaliha proizvodnje i gotovih proizvoda (šifre Z002-Z001)</t>
  </si>
  <si>
    <t>Z003</t>
  </si>
  <si>
    <t xml:space="preserve">Smanjenje zaliha proizvodnje i gotovih proizvoda (šifre Z001-Z002) </t>
  </si>
  <si>
    <t>Z004</t>
  </si>
  <si>
    <t>Ukupni rashodi poslovanja (šifre 3-Z003+Z004)</t>
  </si>
  <si>
    <t>Z005</t>
  </si>
  <si>
    <t xml:space="preserve">VIŠAK PRIHODA POSLOVANJA (šifre 6-Z005) </t>
  </si>
  <si>
    <t>X001</t>
  </si>
  <si>
    <t>MANJAK PRIHODA POSLOVANJA (šifre Z005-6)</t>
  </si>
  <si>
    <t>Y001</t>
  </si>
  <si>
    <t>92211</t>
  </si>
  <si>
    <t>Višak prihoda poslovanja - preneseni</t>
  </si>
  <si>
    <t>92221</t>
  </si>
  <si>
    <t>Manjak prihoda poslovanja - preneseni</t>
  </si>
  <si>
    <t>96</t>
  </si>
  <si>
    <t>Obračunati prihodi poslovanja - nenaplaćeni</t>
  </si>
  <si>
    <t>9661</t>
  </si>
  <si>
    <t>Obračunati prihodi od prodaje proizvoda i robe i pruženih usluga - nenaplaćeni</t>
  </si>
  <si>
    <t>9673</t>
  </si>
  <si>
    <t>Obračunati prihodi od HZZO-a na temelju ugovornih obveza</t>
  </si>
  <si>
    <t>Prihodi i rashodi od nefinancijske imovine</t>
  </si>
  <si>
    <t>7</t>
  </si>
  <si>
    <t>Prihodi od prodaje nefinancijske imovine (šifre 71+72+73+74)</t>
  </si>
  <si>
    <t>71</t>
  </si>
  <si>
    <t>Prihodi od prodaje neproizvedene dugotrajne imovine (šifre 711+712)</t>
  </si>
  <si>
    <t>711</t>
  </si>
  <si>
    <t>Prihodi od prodaje materijalne imovine - prirodnih bogatstava (šifre 7111 do 7113)</t>
  </si>
  <si>
    <t>7111</t>
  </si>
  <si>
    <t>Zemljište</t>
  </si>
  <si>
    <t>7112</t>
  </si>
  <si>
    <t>Rudna bogatstva</t>
  </si>
  <si>
    <t>7113</t>
  </si>
  <si>
    <t>Prihodi od prodaje ostale prirodne materijalne imovine</t>
  </si>
  <si>
    <t>712</t>
  </si>
  <si>
    <t>Prihodi od prodaje nematerijalne imovine (šifre 7121 do 7126)</t>
  </si>
  <si>
    <t>7121</t>
  </si>
  <si>
    <t>Patenti</t>
  </si>
  <si>
    <t>7122</t>
  </si>
  <si>
    <t>Koncesije</t>
  </si>
  <si>
    <t>7123</t>
  </si>
  <si>
    <t>Licence</t>
  </si>
  <si>
    <t>7124</t>
  </si>
  <si>
    <t>Ostala prava</t>
  </si>
  <si>
    <t>7125</t>
  </si>
  <si>
    <t>Goodwill</t>
  </si>
  <si>
    <t>7126</t>
  </si>
  <si>
    <t>Ostala nematerijalna imovina</t>
  </si>
  <si>
    <t>72</t>
  </si>
  <si>
    <t>Prihodi od prodaje proizvedene dugotrajne imovine (šifre 721+722+723+724+725+726)</t>
  </si>
  <si>
    <t>721</t>
  </si>
  <si>
    <t>Prihodi od prodaje građevinskih objekata (šifre 7211 do 7214)</t>
  </si>
  <si>
    <t>7211</t>
  </si>
  <si>
    <t>Stambeni objekti</t>
  </si>
  <si>
    <t>7212</t>
  </si>
  <si>
    <t>Poslovni objekti</t>
  </si>
  <si>
    <t>7213</t>
  </si>
  <si>
    <t>Ceste, željeznice i ostali prometni objekti</t>
  </si>
  <si>
    <t>7214</t>
  </si>
  <si>
    <t>Ostali građevinski objekti</t>
  </si>
  <si>
    <t>722</t>
  </si>
  <si>
    <t>Prihodi od prodaje postrojenja i opreme (šifre 7221 do 7228)</t>
  </si>
  <si>
    <t>7221</t>
  </si>
  <si>
    <t>Uredska oprema i namještaj</t>
  </si>
  <si>
    <t>7222</t>
  </si>
  <si>
    <t xml:space="preserve">Komunikacijska oprema </t>
  </si>
  <si>
    <t>7223</t>
  </si>
  <si>
    <t>Oprema za održavanje i zaštitu</t>
  </si>
  <si>
    <t>7224</t>
  </si>
  <si>
    <t>Medicinska i laboratorijska oprema</t>
  </si>
  <si>
    <t>7225</t>
  </si>
  <si>
    <t xml:space="preserve">Instrumenti, uređaji i strojevi </t>
  </si>
  <si>
    <t>7226</t>
  </si>
  <si>
    <t>Sportska i glazbena oprema</t>
  </si>
  <si>
    <t>7227</t>
  </si>
  <si>
    <t>Uređaji, strojevi i oprema za ostale namjene</t>
  </si>
  <si>
    <t>7228</t>
  </si>
  <si>
    <t>Vojna oprema</t>
  </si>
  <si>
    <t>723</t>
  </si>
  <si>
    <t>Prihodi od prodaje prijevoznih sredstava (šifre 7231 do 7234)</t>
  </si>
  <si>
    <t>7231</t>
  </si>
  <si>
    <t>Prijevozna sredstva u cestovnom prometu</t>
  </si>
  <si>
    <t>7232</t>
  </si>
  <si>
    <t>Prijevozna sredstva u željezničkom prometu</t>
  </si>
  <si>
    <t>7233</t>
  </si>
  <si>
    <t>Prijevozna sredstva u pomorskom i riječnom prometu</t>
  </si>
  <si>
    <t>7234</t>
  </si>
  <si>
    <t>Prijevozna sredstva u zračnom prometu</t>
  </si>
  <si>
    <t>724</t>
  </si>
  <si>
    <t>Prihodi od prodaje knjiga, umjetničkih djela i ostalih izložbenih vrijednosti (šifre 7241 do 7244)</t>
  </si>
  <si>
    <t>7241</t>
  </si>
  <si>
    <t>Knjige</t>
  </si>
  <si>
    <t>7242</t>
  </si>
  <si>
    <t>Umjetnička djela (izložena u galerijama, muzejima i slično)</t>
  </si>
  <si>
    <t>7243</t>
  </si>
  <si>
    <t>Muzejski izlošci i predmeti prirodnih rijetkosti</t>
  </si>
  <si>
    <t>7244</t>
  </si>
  <si>
    <t>Ostale nespomenute izložbene vrijednosti</t>
  </si>
  <si>
    <t>725</t>
  </si>
  <si>
    <t>Prihodi od prodaje višegodišnjih nasada i osnovnog stada (šifre 7251+7252)</t>
  </si>
  <si>
    <t>7251</t>
  </si>
  <si>
    <t>Višegodišnji nasadi</t>
  </si>
  <si>
    <t>7252</t>
  </si>
  <si>
    <t>Osnovno stado</t>
  </si>
  <si>
    <t>726</t>
  </si>
  <si>
    <t>Prihodi od prodaje nematerijalne proizvedene imovine (šifre 7261 do 7264)</t>
  </si>
  <si>
    <t>7261</t>
  </si>
  <si>
    <t>Istraživanje rudnih bogatstava</t>
  </si>
  <si>
    <t>7262</t>
  </si>
  <si>
    <t xml:space="preserve">Ulaganja u računalne programe </t>
  </si>
  <si>
    <t>7263</t>
  </si>
  <si>
    <t>Umjetnička, literarna i znanstvena djela</t>
  </si>
  <si>
    <t>7264</t>
  </si>
  <si>
    <t>Ostala nematerijalna proizvedena imovina</t>
  </si>
  <si>
    <t>73</t>
  </si>
  <si>
    <t>Prihodi od prodaje plemenitih metala i ostalih pohranjenih vrijednosti (šifra 731)</t>
  </si>
  <si>
    <t>731</t>
  </si>
  <si>
    <t>Prihodi od prodaje plemenitih metala i ostalih pohranjenih vrijednosti (šifre 7311+7312)</t>
  </si>
  <si>
    <t>7311</t>
  </si>
  <si>
    <t>Plemeniti metali i drago kamenje</t>
  </si>
  <si>
    <t>7312</t>
  </si>
  <si>
    <t>Pohranjene knjige, umjetnička djela i slične vrijednosti</t>
  </si>
  <si>
    <t>74</t>
  </si>
  <si>
    <t>Prihodi od prodaje proizvedene kratkotrajne imovine (šifra 741)</t>
  </si>
  <si>
    <t>741</t>
  </si>
  <si>
    <t>Prihodi od prodaje zaliha</t>
  </si>
  <si>
    <t>4</t>
  </si>
  <si>
    <t>Rashodi za nabavu nefinancijske imovine (šifre 41+42+43+44+45)</t>
  </si>
  <si>
    <t>41</t>
  </si>
  <si>
    <t>Rashodi za nabavu neproizvedene dugotrajne imovine (šifre 411+412)</t>
  </si>
  <si>
    <t>411</t>
  </si>
  <si>
    <t>Materijalna imovina - prirodna bogatstva (šifre 4111 do 4113)</t>
  </si>
  <si>
    <t>4111</t>
  </si>
  <si>
    <t>4112</t>
  </si>
  <si>
    <t>4113</t>
  </si>
  <si>
    <t>Ostala prirodna materijalna imovina</t>
  </si>
  <si>
    <t>412</t>
  </si>
  <si>
    <t>Nematerijalna imovina (šifre 4121 do 4126)</t>
  </si>
  <si>
    <t>4121</t>
  </si>
  <si>
    <t>4122</t>
  </si>
  <si>
    <t>4123</t>
  </si>
  <si>
    <t>4124</t>
  </si>
  <si>
    <t>4125</t>
  </si>
  <si>
    <t>4126</t>
  </si>
  <si>
    <t>42</t>
  </si>
  <si>
    <t>Rashodi za nabavu proizvedene dugotrajne imovine (šifre 421+422+423+424+425+426)</t>
  </si>
  <si>
    <t>421</t>
  </si>
  <si>
    <t>Građevinski objekti (šifre 4211 do 4214)</t>
  </si>
  <si>
    <t>4211</t>
  </si>
  <si>
    <t>4212</t>
  </si>
  <si>
    <t>4213</t>
  </si>
  <si>
    <t>4214</t>
  </si>
  <si>
    <t>422</t>
  </si>
  <si>
    <t>Postrojenja i oprema (šifre 4221 do 4228)</t>
  </si>
  <si>
    <t>4221</t>
  </si>
  <si>
    <t>4222</t>
  </si>
  <si>
    <t>Komunikacijska oprema</t>
  </si>
  <si>
    <t>4223</t>
  </si>
  <si>
    <t>4224</t>
  </si>
  <si>
    <t>4225</t>
  </si>
  <si>
    <t>4226</t>
  </si>
  <si>
    <t>4227</t>
  </si>
  <si>
    <t>4228</t>
  </si>
  <si>
    <t>423</t>
  </si>
  <si>
    <t>Prijevozna sredstva (šifre 4231 do 4234)</t>
  </si>
  <si>
    <t>4231</t>
  </si>
  <si>
    <t>4232</t>
  </si>
  <si>
    <t>4233</t>
  </si>
  <si>
    <t>4234</t>
  </si>
  <si>
    <t>424</t>
  </si>
  <si>
    <t>Knjige, umjetnička djela i ostale izložbene vrijednosti (šifre 4241 do 4244)</t>
  </si>
  <si>
    <t>4241</t>
  </si>
  <si>
    <t xml:space="preserve">Knjige </t>
  </si>
  <si>
    <t>4242</t>
  </si>
  <si>
    <t>4243</t>
  </si>
  <si>
    <t>4244</t>
  </si>
  <si>
    <t>425</t>
  </si>
  <si>
    <t>Višegodišnji nasadi i osnovno stado (šifre 4251+4252)</t>
  </si>
  <si>
    <t>4251</t>
  </si>
  <si>
    <t xml:space="preserve">Višegodišnji nasadi </t>
  </si>
  <si>
    <t>4252</t>
  </si>
  <si>
    <t>426</t>
  </si>
  <si>
    <t>Nematerijalna proizvedena imovina (šifre 4261 do 4264)</t>
  </si>
  <si>
    <t>4261</t>
  </si>
  <si>
    <t>4262</t>
  </si>
  <si>
    <t>4263</t>
  </si>
  <si>
    <t>4264</t>
  </si>
  <si>
    <t>43</t>
  </si>
  <si>
    <t>Rashodi za nabavu plemenitih metala i ostalih pohranjenih vrijednosti (šifra 431)</t>
  </si>
  <si>
    <t>431</t>
  </si>
  <si>
    <t>Plemeniti metali i ostale pohranjene vrijednosti (šifre 4311+4312)</t>
  </si>
  <si>
    <t>4311</t>
  </si>
  <si>
    <t>4312</t>
  </si>
  <si>
    <t>44</t>
  </si>
  <si>
    <t>Rashodi za nabavu proizvedene kratkotrajne imovine (šifra 441)</t>
  </si>
  <si>
    <t>441</t>
  </si>
  <si>
    <t>Rashodi za nabavu zaliha</t>
  </si>
  <si>
    <t>45</t>
  </si>
  <si>
    <t>Rashodi za dodatna ulaganja na nefinancijskoj imovini (šifre 451 do 454)</t>
  </si>
  <si>
    <t>451</t>
  </si>
  <si>
    <t>Dodatna ulaganja na građevinskim objektima</t>
  </si>
  <si>
    <t>452</t>
  </si>
  <si>
    <t>Dodatna ulaganja na postrojenjima i opremi</t>
  </si>
  <si>
    <t>453</t>
  </si>
  <si>
    <t>Dodatna ulaganja na prijevoznim sredstvima</t>
  </si>
  <si>
    <t>454</t>
  </si>
  <si>
    <t>Dodatna ulaganja za ostalu nefinancijsku imovinu</t>
  </si>
  <si>
    <t>VIŠAK PRIHODA OD NEFINANCIJSKE IMOVINE (šifre 7-4)</t>
  </si>
  <si>
    <t>X002</t>
  </si>
  <si>
    <t>MANJAK PRIHODA OD NEFINANCIJSKE IMOVINE (šifre 4-7)</t>
  </si>
  <si>
    <t>Y002</t>
  </si>
  <si>
    <t>92212</t>
  </si>
  <si>
    <t xml:space="preserve">Višak prihoda od nefinancijske imovine - preneseni </t>
  </si>
  <si>
    <t>92222</t>
  </si>
  <si>
    <t xml:space="preserve">Manjak prihoda od nefinancijske imovine - preneseni </t>
  </si>
  <si>
    <t>97</t>
  </si>
  <si>
    <t>Obračunati prihodi od prodaje nefinancijske imovine - nenaplaćeni</t>
  </si>
  <si>
    <t>UKUPNI PRIHODI (šifre 6+7)</t>
  </si>
  <si>
    <t>X067</t>
  </si>
  <si>
    <t>UKUPNI RASHODI (šifre Z005+4)</t>
  </si>
  <si>
    <t>Y034</t>
  </si>
  <si>
    <t>UKUPAN VIŠAK PRIHODA (šifre X067-Y034)</t>
  </si>
  <si>
    <t>X004</t>
  </si>
  <si>
    <t>UKUPAN MANJAK PRIHODA (šifre Y034-X067)</t>
  </si>
  <si>
    <t>Y004</t>
  </si>
  <si>
    <t>9221x, 9222x</t>
  </si>
  <si>
    <t>Višak prihoda - preneseni (šifre 92211+92212-92221-92222)</t>
  </si>
  <si>
    <t>9221x,9222x VP</t>
  </si>
  <si>
    <t>Manjak prihoda - preneseni (šifre 92221+92222-92211-92212)</t>
  </si>
  <si>
    <t>9221x,9222x MP</t>
  </si>
  <si>
    <t>96, 97</t>
  </si>
  <si>
    <t>Obračunati prihodi - nenaplaćeni (šifre 96+97)</t>
  </si>
  <si>
    <t>96,97</t>
  </si>
  <si>
    <t>Primici i izdaci</t>
  </si>
  <si>
    <t>8</t>
  </si>
  <si>
    <t>Primici od financijske imovine i zaduživanja (šifre 81+82+83+84+85)</t>
  </si>
  <si>
    <t>81</t>
  </si>
  <si>
    <t>Primljeni povrati glavnica danih zajmova i depozita (šifre 811+812+813+814+815+816+817+818)</t>
  </si>
  <si>
    <t>811</t>
  </si>
  <si>
    <t>Primici (povrati) glavnice zajmova danih međunarodnim organizacijama, institucijama i tijelima EU te inozemnim vladama (šifre 8113 do 8116)</t>
  </si>
  <si>
    <t>8113</t>
  </si>
  <si>
    <t>Povrat zajmova danih međunarodnim organizacijama</t>
  </si>
  <si>
    <t>8114</t>
  </si>
  <si>
    <t>Povrat zajmova danih institucijama i tijelima EU</t>
  </si>
  <si>
    <t>8115</t>
  </si>
  <si>
    <t>Povrat zajmova danih inozemnim vladama u EU</t>
  </si>
  <si>
    <t>8116</t>
  </si>
  <si>
    <t>Povrat zajmova danih inozemnim vladama izvan EU</t>
  </si>
  <si>
    <t>812</t>
  </si>
  <si>
    <t>Primici (povrati) glavnice zajmova danih neprofitnim organizacijama, građanima i kućanstvima (šifre 8121+8122)</t>
  </si>
  <si>
    <t>8121</t>
  </si>
  <si>
    <t>Povrat zajmova danih neprofitnim organizacijama, građanima i kućanstvima u tuzemstvu</t>
  </si>
  <si>
    <t>8122</t>
  </si>
  <si>
    <t>Povrat zajmova danih neprofitnim organizacijama, građanima i kućanstvima u inozemstvu</t>
  </si>
  <si>
    <t>813</t>
  </si>
  <si>
    <t>Primici (povrati) glavnice zajmova danih kreditnim i ostalim financijskim institucijama u javnom sektoru (šifre 8132 do 8134)</t>
  </si>
  <si>
    <t>8132</t>
  </si>
  <si>
    <t>Povrat zajmova danih kreditnim institucijama u javnom sektoru</t>
  </si>
  <si>
    <t>8133</t>
  </si>
  <si>
    <t>Povrat zajmova danih osiguravajućim društvima u javnom sektoru</t>
  </si>
  <si>
    <t>8134</t>
  </si>
  <si>
    <t>Povrat zajmova danih ostalim financijskim institucijama u javnom sektoru</t>
  </si>
  <si>
    <t>814</t>
  </si>
  <si>
    <t>Primici (povrati) glavnice zajmova danih trgovačkim društvima u javnom sektoru</t>
  </si>
  <si>
    <t>815</t>
  </si>
  <si>
    <t>Primici (povrati) glavnice zajmova danih kreditnim i ostalim financijskim institucijama izvan javnog sektora (šifre 8153 do 8158)</t>
  </si>
  <si>
    <t>8153</t>
  </si>
  <si>
    <t>Povrat zajmova danih tuzemnim kreditnim institucijama izvan javnog sektora</t>
  </si>
  <si>
    <t>8154</t>
  </si>
  <si>
    <t>Povrat zajmova danih tuzemnim osiguravajućim društvima izvan javnog sektora</t>
  </si>
  <si>
    <t>8155</t>
  </si>
  <si>
    <t>Povrat zajmova danih ostalim tuzemnim financijskim institucijama izvan javnog sektora</t>
  </si>
  <si>
    <t>8156</t>
  </si>
  <si>
    <t>Povrat zajmova danih inozemnim kreditnim institucijama</t>
  </si>
  <si>
    <t>8157</t>
  </si>
  <si>
    <t>Povrat zajmova danih inozemnim osiguravajućim društvima</t>
  </si>
  <si>
    <t>8158</t>
  </si>
  <si>
    <t>Povrat zajmova danih ostalim inozemnim financijskim institucijama</t>
  </si>
  <si>
    <t>816</t>
  </si>
  <si>
    <t>Primici (povrati) glavnice zajmova danih trgovačkim društvima i obrtnicima izvan javnog sektora (šifre 8163 do 8166)</t>
  </si>
  <si>
    <t>8163</t>
  </si>
  <si>
    <t>Povrat zajmova danih tuzemnim trgovačkim društvima izvan javnog sektora</t>
  </si>
  <si>
    <t>8164</t>
  </si>
  <si>
    <t>Povrat zajmova danih tuzemnim obrtnicima</t>
  </si>
  <si>
    <t>8165</t>
  </si>
  <si>
    <t>Povrat zajmova danih inozemnim trgovačkim društvima</t>
  </si>
  <si>
    <t>8166</t>
  </si>
  <si>
    <t>Povrat zajmova danih inozemnim obrtnicima</t>
  </si>
  <si>
    <t>817</t>
  </si>
  <si>
    <t>Povrat zajmova danih drugim razinama vlasti (šifre 8171 do 8177)</t>
  </si>
  <si>
    <t>8171</t>
  </si>
  <si>
    <t>Povrat zajmova danih državnom proračunu</t>
  </si>
  <si>
    <t>8172</t>
  </si>
  <si>
    <t>Povrat zajmova danih županijskim proračunima</t>
  </si>
  <si>
    <t>8173</t>
  </si>
  <si>
    <t>Povrat zajmova danih gradskim proračunima</t>
  </si>
  <si>
    <t>8174</t>
  </si>
  <si>
    <t>Povrat zajmova danih općinskim proračunima</t>
  </si>
  <si>
    <t>8175</t>
  </si>
  <si>
    <t>Povrat zajmova danih HZMO-u, HZZ-u i HZZO-u</t>
  </si>
  <si>
    <t>8176</t>
  </si>
  <si>
    <t>Povrat zajmova danih ostalim izvanproračunskim korisnicima državnog proračuna</t>
  </si>
  <si>
    <t>8177</t>
  </si>
  <si>
    <t>Povrat zajmova danih izvanproračunskim korisnicima županijskih, gradskih i općinskih proračuna</t>
  </si>
  <si>
    <t>818</t>
  </si>
  <si>
    <t>Primici od povrata depozita i jamčevnih pologa (šifre 8181 do 8183)</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</si>
  <si>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</si>
  <si>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</si>
  <si>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</si>
  <si>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</si>
  <si>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</si>
  <si>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</si>
  <si>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82</t>
  </si>
  <si>
    <t>Primici od izdanih vrijednosnih papira (šifre 821+822+823+824)</t>
  </si>
  <si>
    <t>821</t>
  </si>
  <si>
    <t>Trezorski zapisi (šifre 8211+8212)</t>
  </si>
  <si>
    <t>8211</t>
  </si>
  <si>
    <t>Trezorski zapisi - tuzemni</t>
  </si>
  <si>
    <t>8212</t>
  </si>
  <si>
    <t>Trezorski zapisi - inozemni</t>
  </si>
  <si>
    <t>822</t>
  </si>
  <si>
    <t>Obveznice (šifre 8221+8222)</t>
  </si>
  <si>
    <t>8221</t>
  </si>
  <si>
    <t>Obveznice - tuzemne</t>
  </si>
  <si>
    <t>8222</t>
  </si>
  <si>
    <t>Obveznice - inozemne</t>
  </si>
  <si>
    <t>823</t>
  </si>
  <si>
    <t>Opcije i drugi financijski derivati (šifre 8231+8232)</t>
  </si>
  <si>
    <t>8231</t>
  </si>
  <si>
    <t>Opcije i drugi financijski derivati - tuzemni</t>
  </si>
  <si>
    <t>8232</t>
  </si>
  <si>
    <t>Opcije i drugi financijski derivati - inozemni</t>
  </si>
  <si>
    <t>824</t>
  </si>
  <si>
    <t>Ostali vrijednosni papiri (šifre 8241+8242)</t>
  </si>
  <si>
    <t>8241</t>
  </si>
  <si>
    <t>Ostali vrijednosni papiri - tuzemni</t>
  </si>
  <si>
    <t>8242</t>
  </si>
  <si>
    <t>Ostali vrijednosni papiri - inozemni</t>
  </si>
  <si>
    <t>83</t>
  </si>
  <si>
    <t>Primici od prodaje dionica i udjela u glavnici (šifre 831+832+833+834)</t>
  </si>
  <si>
    <t>831</t>
  </si>
  <si>
    <t>Primici od prodaje dionica i udjela u glavnici kreditnih i ostalih financijskih institucija u javnom sektoru (šifre 8312 do 8314)</t>
  </si>
  <si>
    <t>8312</t>
  </si>
  <si>
    <t>Dionice i udjeli u glavnici kreditnih institucija u javnom sektoru</t>
  </si>
  <si>
    <t>8313</t>
  </si>
  <si>
    <t>Dionice i udjeli u glavnici osiguravajućih društava u javnom sektoru</t>
  </si>
  <si>
    <t>8314</t>
  </si>
  <si>
    <t>Dionice i udjeli u glavnici ostalih financijskih institucija u javnom sektoru</t>
  </si>
  <si>
    <t>832</t>
  </si>
  <si>
    <t>Primici od prodaje dionica i udjela u glavnici trgovačkih društava u javnom sektoru</t>
  </si>
  <si>
    <t>833</t>
  </si>
  <si>
    <t>Primici od prodaje dionica i udjela u glavnici kreditnih i ostalih financijskih institucija izvan javnog sektora (šifre 8331+8332)</t>
  </si>
  <si>
    <t>8331</t>
  </si>
  <si>
    <t xml:space="preserve">Dionice i udjeli u glavnici tuzemnih kreditnih i ostalih financijskih institucija izvan javnog sektora </t>
  </si>
  <si>
    <t>8332</t>
  </si>
  <si>
    <t xml:space="preserve">Dionice i udjeli u glavnici inozemnih kreditnih i ostalih financijskih institucija </t>
  </si>
  <si>
    <t>834</t>
  </si>
  <si>
    <t>Primici od prodaje dionica i udjela u glavnici trgovačkih društava izvan javnog sektora (šifre 8341+8342)</t>
  </si>
  <si>
    <t>8341</t>
  </si>
  <si>
    <t>Dionice i udjeli u glavnici tuzemnih trgovačkih društva izvan javnog sektora</t>
  </si>
  <si>
    <t>8342</t>
  </si>
  <si>
    <t>Dionice i udjeli u glavnici inozemnih trgovačkih društava</t>
  </si>
  <si>
    <t>84</t>
  </si>
  <si>
    <t>Primici od zaduživanja (šifre 841+842+843+844+845+847)</t>
  </si>
  <si>
    <t>841</t>
  </si>
  <si>
    <t>Primljeni krediti i zajmovi od međunarodnih organizacija, institucija i tijela EU te inozemnih vlada (šifre 8413 do 8416)</t>
  </si>
  <si>
    <t>8413</t>
  </si>
  <si>
    <t>Primljeni zajmovi od međunarodnih organizacija</t>
  </si>
  <si>
    <t>8414</t>
  </si>
  <si>
    <t>Primljeni krediti i zajmovi od institucija i tijela EU</t>
  </si>
  <si>
    <t>8415</t>
  </si>
  <si>
    <t>Primljeni zajmovi od inozemnih vlada u EU</t>
  </si>
  <si>
    <t>8416</t>
  </si>
  <si>
    <t>Primljeni zajmovi od inozemnih vlada izvan EU</t>
  </si>
  <si>
    <t>842</t>
  </si>
  <si>
    <t>Primljeni krediti i zajmovi od kreditnih i ostalih financijskih institucija u javnom sektoru (šifre 8422 do 8424)</t>
  </si>
  <si>
    <t>8422</t>
  </si>
  <si>
    <t>Primljeni krediti od kreditnih institucija u javnom sektoru</t>
  </si>
  <si>
    <t>8423</t>
  </si>
  <si>
    <t>Primljeni zajmovi od osiguravajućih društava u javnom sektoru</t>
  </si>
  <si>
    <t>8424</t>
  </si>
  <si>
    <t>Primljeni zajmovi od ostalih financijskih institucija u javnom sektoru</t>
  </si>
  <si>
    <t>843</t>
  </si>
  <si>
    <t>Primljeni zajmovi od trgovačkih društava u javnom sektoru</t>
  </si>
  <si>
    <t>844</t>
  </si>
  <si>
    <t>Primljeni krediti i zajmovi od kreditnih i ostalih financijskih institucija izvan javnog sektora (šifre 8443 do 8448)</t>
  </si>
  <si>
    <t>8443</t>
  </si>
  <si>
    <t>Primljeni krediti od tuzemnih kreditnih institucija izvan javnog sektora</t>
  </si>
  <si>
    <t>8444</t>
  </si>
  <si>
    <t>Primljeni zajmovi od tuzemnih osiguravajućih društava izvan javnog sektora</t>
  </si>
  <si>
    <t>8445</t>
  </si>
  <si>
    <t>Primljeni zajmovi od ostalih tuzemnih financijskih institucija izvan javnog sektora</t>
  </si>
  <si>
    <t>8446</t>
  </si>
  <si>
    <t>Primljeni krediti od inozemnih kreditnih institucija</t>
  </si>
  <si>
    <t>8447</t>
  </si>
  <si>
    <t>Primljeni zajmovi od inozemnih osiguravajućih društava</t>
  </si>
  <si>
    <t>8448</t>
  </si>
  <si>
    <t>Primljeni zajmovi od ostalih inozemnih financijskih institucija</t>
  </si>
  <si>
    <t>845</t>
  </si>
  <si>
    <t>Primljeni zajmovi od trgovačkih društava i obrtnika izvan javnog sektora (šifre 8453 do 8456)</t>
  </si>
  <si>
    <t>8453</t>
  </si>
  <si>
    <t>Primljeni zajmovi od tuzemnih trgovačkih društava izvan javnog sektora</t>
  </si>
  <si>
    <t>8454</t>
  </si>
  <si>
    <t>Primljeni zajmovi od tuzemnih obrtnika</t>
  </si>
  <si>
    <t>8455</t>
  </si>
  <si>
    <t>Primljeni zajmovi od inozemnih trgovačkih društava</t>
  </si>
  <si>
    <t>8456</t>
  </si>
  <si>
    <t>Primljeni zajmovi od inozemnih obrtnika</t>
  </si>
  <si>
    <t>847</t>
  </si>
  <si>
    <t>Primljeni zajmovi od drugih razina vlasti (šifre 8471 do 8477)</t>
  </si>
  <si>
    <t>8471</t>
  </si>
  <si>
    <t>Primljeni zajmovi od državnog proračuna</t>
  </si>
  <si>
    <t>8472</t>
  </si>
  <si>
    <t>Primljeni zajmovi od županijskih proračuna</t>
  </si>
  <si>
    <t>8473</t>
  </si>
  <si>
    <t>Primljeni zajmovi od gradskih proračuna</t>
  </si>
  <si>
    <t>8474</t>
  </si>
  <si>
    <t>Primljeni zajmovi od općinskih proračuna</t>
  </si>
  <si>
    <t>8475</t>
  </si>
  <si>
    <t>Primljeni zajmovi od HZMO-a, HZZ-a i HZZO-a</t>
  </si>
  <si>
    <t>8476</t>
  </si>
  <si>
    <t>Primljeni zajmovi od ostalih izvanproračunskih korisnika državnog proračuna</t>
  </si>
  <si>
    <t>8477</t>
  </si>
  <si>
    <t>Primljeni zajmovi od izvanproračunskih korisnika županijskih, gradskih i općinskih proračuna</t>
  </si>
  <si>
    <t>85</t>
  </si>
  <si>
    <t>Primici od prodaje vrijednosnih papira iz portfelja (šifre 851+852+853+854)</t>
  </si>
  <si>
    <t>851</t>
  </si>
  <si>
    <t>Primici za komercijalne i blagajničke zapise (šifre 8511+8512)</t>
  </si>
  <si>
    <t>8511</t>
  </si>
  <si>
    <t>Komercijalni i blagajnički zapisi – tuzemni</t>
  </si>
  <si>
    <t>8512</t>
  </si>
  <si>
    <t>Komercijalni i blagajnički zapisi – inozemni</t>
  </si>
  <si>
    <t>852</t>
  </si>
  <si>
    <t>Primici za obveznice (šifre 8521+8522)</t>
  </si>
  <si>
    <t>8521</t>
  </si>
  <si>
    <t>Obveznice – tuzemne</t>
  </si>
  <si>
    <t>8522</t>
  </si>
  <si>
    <t>Obveznice – inozemne</t>
  </si>
  <si>
    <t>853</t>
  </si>
  <si>
    <t>Primici za opcije i druge financijske derivate (šifre 8531+8532)</t>
  </si>
  <si>
    <t>8531</t>
  </si>
  <si>
    <t>Opcije i drugi financijski derivati – tuzemni</t>
  </si>
  <si>
    <t>8532</t>
  </si>
  <si>
    <t>Opcije i drugi financijski derivati – inozemni</t>
  </si>
  <si>
    <t>854</t>
  </si>
  <si>
    <t>Primici za ostale vrijednosne papire (šifre 8541+8542)</t>
  </si>
  <si>
    <t>8541</t>
  </si>
  <si>
    <t>Ostali tuzemni vrijednosni papiri</t>
  </si>
  <si>
    <t>8542</t>
  </si>
  <si>
    <t>Ostali inozemni vrijednosni papiri</t>
  </si>
  <si>
    <t>5</t>
  </si>
  <si>
    <t>Izdaci za financijsku imovinu i otplate zajmova (šifre 51+52+53+54+55)</t>
  </si>
  <si>
    <t>51</t>
  </si>
  <si>
    <t>Izdaci za dane zajmove i depozite (šifre 511+512+513+514+515+516+517+518)</t>
  </si>
  <si>
    <t>511</t>
  </si>
  <si>
    <t>Izdaci za dane zajmove međunarodnim organizacijama, institucijama i tijelima EU te inozemnim vladama (šifre 5113 do 5116)</t>
  </si>
  <si>
    <t>5113</t>
  </si>
  <si>
    <t>Dani zajmovi međunarodnim organizacijama</t>
  </si>
  <si>
    <t>5114</t>
  </si>
  <si>
    <t>Dani zajmovi institucijama i tijelima EU</t>
  </si>
  <si>
    <t>5115</t>
  </si>
  <si>
    <t>Dani zajmovi inozemnim vladama u EU</t>
  </si>
  <si>
    <t>5116</t>
  </si>
  <si>
    <t>Dani zajmovi inozemnim vladama izvan EU</t>
  </si>
  <si>
    <t>512</t>
  </si>
  <si>
    <t>Izdaci za dane zajmove neprofitnim organizacijama, građanima i kućanstvima (šifre 5121+5122)</t>
  </si>
  <si>
    <t>5121</t>
  </si>
  <si>
    <t>Dani zajmovi neprofitnim organizacijama, građanima i kućanstvima u tuzemstvu</t>
  </si>
  <si>
    <t>5122</t>
  </si>
  <si>
    <t>Dani zajmovi neprofitnim organizacijama, građanima i kućanstvima u inozemstvu</t>
  </si>
  <si>
    <t>513</t>
  </si>
  <si>
    <t>Izdaci za dane zajmove kreditnim i ostalim financijskim institucijama u javnom sektoru (šifre 5132 do 5134)</t>
  </si>
  <si>
    <t>5132</t>
  </si>
  <si>
    <t>Dani zajmovi kreditnim institucijama u javnom sektoru</t>
  </si>
  <si>
    <t>5133</t>
  </si>
  <si>
    <t>Dani zajmovi osiguravajućim društvima u javnom sektoru</t>
  </si>
  <si>
    <t>5134</t>
  </si>
  <si>
    <t>Dani zajmovi ostalim financijskim institucijama u javnom sektoru</t>
  </si>
  <si>
    <t>514</t>
  </si>
  <si>
    <t>Izdaci za dane zajmove trgovačkim društvima u javnom sektoru</t>
  </si>
  <si>
    <t>515</t>
  </si>
  <si>
    <t>Izdaci za dane zajmove kreditnim i ostalim financijskim institucijama izvan javnog sektora (šifre 5153 do 5158)</t>
  </si>
  <si>
    <t>5153</t>
  </si>
  <si>
    <t>Dani zajmovi tuzemnim kreditnim institucijama izvan javnog sektora</t>
  </si>
  <si>
    <t>5154</t>
  </si>
  <si>
    <t>Dani zajmovi tuzemnim osiguravajućim društvima izvan javnog sektora</t>
  </si>
  <si>
    <t>5155</t>
  </si>
  <si>
    <t>Dani zajmovi ostalim tuzemnim financijskim institucijama izvan javnog sektora</t>
  </si>
  <si>
    <t>5156</t>
  </si>
  <si>
    <t>Dani zajmovi inozemnim kreditnim institucijama</t>
  </si>
  <si>
    <t>5157</t>
  </si>
  <si>
    <t>Dani zajmovi inozemnim osiguravajućim društvima</t>
  </si>
  <si>
    <t>5158</t>
  </si>
  <si>
    <t>Dani zajmovi ostalim inozemnim financijskim institucijama</t>
  </si>
  <si>
    <t>516</t>
  </si>
  <si>
    <t>Izdaci za dane zajmove trgovačkim društvima i obrtnicima izvan javnog sektora (šifre 5163 do 5166)</t>
  </si>
  <si>
    <t>5163</t>
  </si>
  <si>
    <t>Dani zajmovi tuzemnim trgovačkim društvima izvan javnog sektora</t>
  </si>
  <si>
    <t>5164</t>
  </si>
  <si>
    <t>Dani zajmovi tuzemnim obrtnicima</t>
  </si>
  <si>
    <t>5165</t>
  </si>
  <si>
    <t>Dani zajmovi inozemnim trgovačkim društvima</t>
  </si>
  <si>
    <t>5166</t>
  </si>
  <si>
    <t>Dani zajmovi inozemnim obrtnicima</t>
  </si>
  <si>
    <t>517</t>
  </si>
  <si>
    <t>Dani zajmovi drugim razinama vlasti (šifre 5171 do 5177)</t>
  </si>
  <si>
    <t>5171</t>
  </si>
  <si>
    <t>Dani zajmovi državnom proračunu</t>
  </si>
  <si>
    <t>5172</t>
  </si>
  <si>
    <t>Dani zajmovi županijskim proračunima</t>
  </si>
  <si>
    <t>5173</t>
  </si>
  <si>
    <t>Dani zajmovi gradskim proračunima</t>
  </si>
  <si>
    <t>5174</t>
  </si>
  <si>
    <t>Dani zajmovi općinskim proračunima</t>
  </si>
  <si>
    <t>5175</t>
  </si>
  <si>
    <t>Dani zajmovi HZMO-u, HZZ-u i HZZO-u</t>
  </si>
  <si>
    <t>5176</t>
  </si>
  <si>
    <t>Dani zajmovi ostalim izvanproračunskim korisnicima državnog proračuna</t>
  </si>
  <si>
    <t>5177</t>
  </si>
  <si>
    <t>Dani zajmovi izvanproračunskim korisnicima županijskih, gradskih i općinskih proračuna</t>
  </si>
  <si>
    <t>518</t>
  </si>
  <si>
    <t>Izdaci za depozite i jamčevne pologe (šifre 5181 do 5183)</t>
  </si>
  <si>
    <t>5181</t>
  </si>
  <si>
    <t>Izdaci za depozite u kreditnim i ostalim financijskim institucijama - tuzemni</t>
  </si>
  <si>
    <t>5182</t>
  </si>
  <si>
    <t>Izdaci za depozite u kreditnim i ostalim financijskim institucijama - inozemni</t>
  </si>
  <si>
    <t>5183</t>
  </si>
  <si>
    <t xml:space="preserve">Izdaci za jamčevne pologe </t>
  </si>
  <si>
    <t>52</t>
  </si>
  <si>
    <t>Izdaci za ulaganja u vrijednosne papire (šifre 521+522+523+524)</t>
  </si>
  <si>
    <t>521</t>
  </si>
  <si>
    <t>Izdaci za komercijalne i blagajničke zapise (šifre 5211+5212)</t>
  </si>
  <si>
    <t>5211</t>
  </si>
  <si>
    <t xml:space="preserve">Komercijalni i blagajnički zapisi - tuzemni </t>
  </si>
  <si>
    <t>5212</t>
  </si>
  <si>
    <t>Komercijalni i blagajnički zapisi - inozemni</t>
  </si>
  <si>
    <t>522</t>
  </si>
  <si>
    <t>Izdaci za obveznice (šifre 5221+5222)</t>
  </si>
  <si>
    <t>5221</t>
  </si>
  <si>
    <t>5222</t>
  </si>
  <si>
    <t>523</t>
  </si>
  <si>
    <t>Izdaci za opcije i druge financijske derivate (šifre 5231+5232)</t>
  </si>
  <si>
    <t>5231</t>
  </si>
  <si>
    <t>5232</t>
  </si>
  <si>
    <t>524</t>
  </si>
  <si>
    <t>Izdaci za ostale vrijednosne papire (šifre 5241+5242)</t>
  </si>
  <si>
    <t>5241</t>
  </si>
  <si>
    <t xml:space="preserve">Ostali tuzemni vrijednosni papiri </t>
  </si>
  <si>
    <t>5242</t>
  </si>
  <si>
    <t>53</t>
  </si>
  <si>
    <t>Izdaci za dionice i udjele u glavnici (šifre 531+532+533+534)</t>
  </si>
  <si>
    <t>531</t>
  </si>
  <si>
    <t>Dionice i udjeli u glavnici kreditnih i ostalih financijskih institucija u javnom sektoru (šifre 5312 do 5314)</t>
  </si>
  <si>
    <t>5312</t>
  </si>
  <si>
    <t>5313</t>
  </si>
  <si>
    <t>5314</t>
  </si>
  <si>
    <t>532</t>
  </si>
  <si>
    <t>Dionice i udjeli u glavnici trgovačkih društava u javnom sektoru (šifra 5321)</t>
  </si>
  <si>
    <t>5321</t>
  </si>
  <si>
    <t>Dionice i udjeli u glavnici trgovačkih društava u javnom sektoru</t>
  </si>
  <si>
    <t>533</t>
  </si>
  <si>
    <t>Dionice i udjeli u glavnici kreditnih i ostalih financijskih institucija izvan javnog sektora (šifre 5331+5332)</t>
  </si>
  <si>
    <t>5331</t>
  </si>
  <si>
    <t>Dionice i udjeli u glavnici tuzemnih kreditnih i ostalih financijskih institucija izvan javnog sektora</t>
  </si>
  <si>
    <t>5332</t>
  </si>
  <si>
    <t>Dionice i udjeli u glavnici inozemnih kreditnih i ostalih financijskih institucija</t>
  </si>
  <si>
    <t>534</t>
  </si>
  <si>
    <t>Dionice i udjeli u glavnici trgovačkih društava izvan javnog sektora (šifre 5341+5342)</t>
  </si>
  <si>
    <t>5341</t>
  </si>
  <si>
    <t>Dionice i udjeli u glavnici tuzemnih trgovačkih društava izvan javnog sektora</t>
  </si>
  <si>
    <t>5342</t>
  </si>
  <si>
    <t>54</t>
  </si>
  <si>
    <t>Izdaci za otplatu glavnice primljenih kredita i zajmova (šifre 541+542+543+544+545+547)</t>
  </si>
  <si>
    <t>541</t>
  </si>
  <si>
    <t>Otplata glavnice primljenih kredita i zajmova od međunarodnih organizacija, institucija i tijela EU te inozemnih vlada (šifre 5413 do 5416)</t>
  </si>
  <si>
    <t>5413</t>
  </si>
  <si>
    <t>Otplata glavnice primljenih zajmova od međunarodnih organizacija</t>
  </si>
  <si>
    <t>5414</t>
  </si>
  <si>
    <t>Otplata glavnice primljenih kredita i zajmova od institucija i tijela EU</t>
  </si>
  <si>
    <t>5415</t>
  </si>
  <si>
    <t>Otplata glavnice primljenih zajmova od inozemnih vlada u EU</t>
  </si>
  <si>
    <t>5416</t>
  </si>
  <si>
    <t>Otplata glavnice primljenih zajmova od inozemnih vlada izvan EU</t>
  </si>
  <si>
    <t>542</t>
  </si>
  <si>
    <t>Otplata glavnice primljenih kredita i zajmova od kreditnih i ostalih financijskih institucija u javnom sektoru (šifre 5422 do 5424)</t>
  </si>
  <si>
    <t>5422</t>
  </si>
  <si>
    <t>Otplata glavnice primljenih kredita od kreditnih institucija u javnom sektoru</t>
  </si>
  <si>
    <t>5423</t>
  </si>
  <si>
    <t>Otplata glavnice primljenih zajmova od osiguravajućih društava u javnom sektoru</t>
  </si>
  <si>
    <t>5424</t>
  </si>
  <si>
    <t>Otplata glavnice primljenih zajmova od ostalih financijskih institucija u javnom sektoru</t>
  </si>
  <si>
    <t>543</t>
  </si>
  <si>
    <t>Otplata glavnice primljenih zajmova od trgovačkih društava u javnom sektoru (šifra 5431)</t>
  </si>
  <si>
    <t>5431</t>
  </si>
  <si>
    <t>Otplata glavnice primljenih zajmova od trgovačkih društava u javnom sektoru</t>
  </si>
  <si>
    <t>544</t>
  </si>
  <si>
    <t>Otplata glavnice primljenih kredita i zajmova od kreditnih i ostalih financijskih institucija izvan javnog sektora (šifre 5443 do 5448)</t>
  </si>
  <si>
    <t>5443</t>
  </si>
  <si>
    <t>Otplata glavnice primljenih kredita od tuzemnih kreditnih institucija izvan javnog sektora</t>
  </si>
  <si>
    <t>5444</t>
  </si>
  <si>
    <t>Otplata glavnice primljenih zajmova od tuzemnih osiguravajućih društava izvan javnog sektora</t>
  </si>
  <si>
    <t>5445</t>
  </si>
  <si>
    <t>Otplata glavnice primljenih zajmova od ostalih tuzemnih financijskih institucija izvan javnog sektora</t>
  </si>
  <si>
    <t>5446</t>
  </si>
  <si>
    <t>Otplata glavnice primljenih kredita od inozemnih kreditnih institucija</t>
  </si>
  <si>
    <t>5447</t>
  </si>
  <si>
    <t>Otplata glavnice primljenih zajmova od inozemnih osiguravajućih društava</t>
  </si>
  <si>
    <t>5448</t>
  </si>
  <si>
    <t>Otplata glavnice primljenih zajmova od ostalih inozemnih financijskih institucija</t>
  </si>
  <si>
    <t>545</t>
  </si>
  <si>
    <t>Otplata glavnice primljenih zajmova od trgovačkih društava i obrtnika izvan javnog sektora (šifre 5453 do 5456)</t>
  </si>
  <si>
    <t>5453</t>
  </si>
  <si>
    <t>Otplata glavnice primljenih zajmova od tuzemnih trgovačkih društava izvan javnog sektora</t>
  </si>
  <si>
    <t>5454</t>
  </si>
  <si>
    <t>Otplata glavnice primljenih zajmova od tuzemnih obrtnika</t>
  </si>
  <si>
    <t>5455</t>
  </si>
  <si>
    <t>Otplata glavnice primljenih zajmova od inozemnih trgovačkih društava</t>
  </si>
  <si>
    <t>5456</t>
  </si>
  <si>
    <t>Otplata glavnice primljenih zajmova od inozemnih obrtnika</t>
  </si>
  <si>
    <t>547</t>
  </si>
  <si>
    <t>Otplata glavnice primljenih zajmova od drugih razina vlasti (šifre 5471 do 5477)</t>
  </si>
  <si>
    <t>5471</t>
  </si>
  <si>
    <t>Otplata glavnice primljenih zajmova od državnog proračuna</t>
  </si>
  <si>
    <t>5472</t>
  </si>
  <si>
    <t>Otplata glavnice primljenih zajmova od županijskih proračuna</t>
  </si>
  <si>
    <t>5473</t>
  </si>
  <si>
    <t>Otplata glavnice primljenih zajmova od gradskih proračuna</t>
  </si>
  <si>
    <t>5474</t>
  </si>
  <si>
    <t>Otplata glavnice primljenih zajmova od općinskih proračuna</t>
  </si>
  <si>
    <t>5475</t>
  </si>
  <si>
    <t>Otplata glavnice primljenih zajmova od HZMO-a, HZZ-a i HZZO-a</t>
  </si>
  <si>
    <t>5476</t>
  </si>
  <si>
    <t>Otplata glavnice primljenih zajmova od ostalih izvanproračunskih korisnika državnog proračuna</t>
  </si>
  <si>
    <t>5477</t>
  </si>
  <si>
    <t>Otplata glavnice primljenih zajmova od izvanproračunskih korisnika županijskih, gradskih i općinskih proračuna</t>
  </si>
  <si>
    <t>55</t>
  </si>
  <si>
    <t>Izdaci za otplatu glavnice za izdane vrijednosne papire (šifre 551+552+553)</t>
  </si>
  <si>
    <t>551</t>
  </si>
  <si>
    <t>Izdaci za otplatu glavnice za izdane trezorske zapise (šifre 5511+5512)</t>
  </si>
  <si>
    <t>5511</t>
  </si>
  <si>
    <t>Izdaci za otplatu glavnice za izdane trezorske zapise u zemlji</t>
  </si>
  <si>
    <t>5512</t>
  </si>
  <si>
    <t>Izdaci za otplatu glavnice za izdane trezorske zapise u inozemstvu</t>
  </si>
  <si>
    <t>552</t>
  </si>
  <si>
    <t>Izdaci za otplatu glavnice za izdane obveznice (šifre 5521+5522)</t>
  </si>
  <si>
    <t>5521</t>
  </si>
  <si>
    <t>Izdaci za otplatu glavnice za izdane obveznice u zemlji</t>
  </si>
  <si>
    <t>5522</t>
  </si>
  <si>
    <t>Izdaci za otplatu glavnice za izdane obveznice u inozemstvu</t>
  </si>
  <si>
    <t>553</t>
  </si>
  <si>
    <t>Izdaci za otplatu glavnice za izdane ostale vrijednosne papire (šifre 5531+5532)</t>
  </si>
  <si>
    <t>5531</t>
  </si>
  <si>
    <t>Izdaci za otplatu glavnice za izdane ostale vrijednosne papire u zemlji</t>
  </si>
  <si>
    <t>5532</t>
  </si>
  <si>
    <t>Izdaci za otplatu glavnice za izdane ostale vrijednosne papire u inozemstvu</t>
  </si>
  <si>
    <t>VIŠAK PRIMITAKA OD FINANCIJSKE IMOVINE I ZADUŽIVANJA (šifre 8-5)</t>
  </si>
  <si>
    <t>X003</t>
  </si>
  <si>
    <t>MANJAK PRIMITAKA OD FINANCIJSKE IMOVINE I ZADUŽIVANJA (šifre 5-8)</t>
  </si>
  <si>
    <t>Y003</t>
  </si>
  <si>
    <t>92213</t>
  </si>
  <si>
    <t xml:space="preserve">Višak primitaka od financijske imovine - preneseni </t>
  </si>
  <si>
    <t>92223</t>
  </si>
  <si>
    <t>Manjak primitaka od financijske imovine - preneseni</t>
  </si>
  <si>
    <t>UKUPNI PRIHODI I PRIMICI (šifre X067+8)</t>
  </si>
  <si>
    <t>X678</t>
  </si>
  <si>
    <t>UKUPNI RASHODI I IZDACI (šifre Y034+5)</t>
  </si>
  <si>
    <t>Y345</t>
  </si>
  <si>
    <t>VIŠAK PRIHODA I PRIMITAKA (šifre X678-Y345)</t>
  </si>
  <si>
    <t>X005</t>
  </si>
  <si>
    <t>MANJAK PRIHODA I PRIMITAKA (šifre Y345-X678)</t>
  </si>
  <si>
    <t>Y005</t>
  </si>
  <si>
    <t>9221-9222</t>
  </si>
  <si>
    <t>Višak prihoda i primitaka - preneseni (šifre '9221x,9222x VP' - '9221x,9222x MP' + 92213 - 92223)</t>
  </si>
  <si>
    <t>9222-9221</t>
  </si>
  <si>
    <t>Manjak prihoda i primitaka - preneseni (šifre '9221x,9222x MP' - '9221x,9222x VP' + 92223 - 92213)</t>
  </si>
  <si>
    <t>Višak prihoda i primitaka raspoloživ u sljedećem razdoblju (šifre X005 + '9221-9222' - Y005 - '9222-9221')</t>
  </si>
  <si>
    <t>X006</t>
  </si>
  <si>
    <t>Manjak prihoda i primitaka za pokriće u sljedećem razdoblju (šifre Y005 + '9222-9221' - X005 - '9221-9222' )</t>
  </si>
  <si>
    <t>Y006</t>
  </si>
  <si>
    <t>19</t>
  </si>
  <si>
    <t>Rashodi budućih razdoblja i nedospjela naplata prihoda (aktivna vremenska razgraničenja)</t>
  </si>
  <si>
    <t>Obvezni analitički podaci</t>
  </si>
  <si>
    <t>11</t>
  </si>
  <si>
    <t>Stanje novčanih sredstava na početku izvještajnog razdoblja</t>
  </si>
  <si>
    <t>11P</t>
  </si>
  <si>
    <t>11-dugov.</t>
  </si>
  <si>
    <t>Ukupni priljevi na novčane račune i blagajne</t>
  </si>
  <si>
    <t>11-potraž.</t>
  </si>
  <si>
    <t>Ukupni odljevi s novčanih računa i blagajni</t>
  </si>
  <si>
    <t>Stanje novčanih sredstava na kraju izvještajnog razdoblja (šifre 11P + '11-dugov.' - '11-potraž.')</t>
  </si>
  <si>
    <t>11K</t>
  </si>
  <si>
    <t>Prosječan broj zaposlenih u tijelima na osnovi stanja na početku i na kraju izvještajnog razdoblja (cijeli broj)</t>
  </si>
  <si>
    <t>Z006</t>
  </si>
  <si>
    <t>Prosječan broj zaposlenih kod korisnika na osnovi stanja na početku i na kraju izvještajnog razdoblja (cijeli broj)</t>
  </si>
  <si>
    <t>Z007</t>
  </si>
  <si>
    <t>Prosječan broj zaposlenih u tijelima na osnovi sati rada (cijeli broj)</t>
  </si>
  <si>
    <t>Z008</t>
  </si>
  <si>
    <t>Prosječan broj zaposlenih kod korisnika na osnovi sati rada (cijeli broj)</t>
  </si>
  <si>
    <t>Z009</t>
  </si>
  <si>
    <t>dio 611</t>
  </si>
  <si>
    <t>Ostvareni prihodi iz dodatnog udjela poreza na dohodak za decentralizirane funkcije</t>
  </si>
  <si>
    <t>dio611</t>
  </si>
  <si>
    <t>61315</t>
  </si>
  <si>
    <t>Porez na korištenje javnih površina</t>
  </si>
  <si>
    <t>61451</t>
  </si>
  <si>
    <t>Porez na cestovna motorna vozila</t>
  </si>
  <si>
    <t>61453</t>
  </si>
  <si>
    <t>Porez na tvrtku odnosno naziv tvrtke</t>
  </si>
  <si>
    <t>63311</t>
  </si>
  <si>
    <t>Tekuće pomoći iz državnog proračuna</t>
  </si>
  <si>
    <t>63312</t>
  </si>
  <si>
    <t>Tekuće pomoći iz županijskih proračuna</t>
  </si>
  <si>
    <t>63313</t>
  </si>
  <si>
    <t>Tekuće pomoći iz gradskih proračuna</t>
  </si>
  <si>
    <t>63314</t>
  </si>
  <si>
    <t>Tekuće pomoći iz općinskih proračuna</t>
  </si>
  <si>
    <t>63321</t>
  </si>
  <si>
    <t>Kapitalne pomoći iz državnog proračuna</t>
  </si>
  <si>
    <t>63322</t>
  </si>
  <si>
    <t>Kapitalne pomoći iz županijskih proračuna</t>
  </si>
  <si>
    <t>63323</t>
  </si>
  <si>
    <t>Kapitalne pomoći iz gradskih proračuna</t>
  </si>
  <si>
    <t>63324</t>
  </si>
  <si>
    <t>Kapitalne pomoći iz općinskih proračuna</t>
  </si>
  <si>
    <t>63414</t>
  </si>
  <si>
    <t xml:space="preserve">Tekuće pomoći od HZMO-a, HZZ-a i HZZO-a </t>
  </si>
  <si>
    <t>63415</t>
  </si>
  <si>
    <t>Tekuće pomoći od ostalih izvanproračunskih korisnika državnog proračuna</t>
  </si>
  <si>
    <t>63416</t>
  </si>
  <si>
    <t>Tekuće pomoći od izvanproračunskih korisnika županijskih, gradskih i općinskih proračuna</t>
  </si>
  <si>
    <t>63424</t>
  </si>
  <si>
    <t xml:space="preserve">Kapitalne pomoći od HZMO-a, HZZ-a i HZZO-a </t>
  </si>
  <si>
    <t>63425</t>
  </si>
  <si>
    <t>Kapitalne pomoći od ostalih izvanproračunskih korisnika državnog proračuna</t>
  </si>
  <si>
    <t>63426</t>
  </si>
  <si>
    <t>Kapitalne pomoći od izvanproračunskih korisnika županijskih, gradskih i općinskih proračuna</t>
  </si>
  <si>
    <t>63612</t>
  </si>
  <si>
    <t>Tekuće pomoći iz državnog proračuna proračunskim korisnicima proračuna JLP(R)S</t>
  </si>
  <si>
    <t>63613</t>
  </si>
  <si>
    <t>Tekuće pomoći proračunskim korisnicima iz proračuna JLP(R)S koji im nije nadležan</t>
  </si>
  <si>
    <t>63622</t>
  </si>
  <si>
    <t>Kapitalne pomoći iz državnog proračuna proračunskim korisnicima proračuna JLP(R)S</t>
  </si>
  <si>
    <t>63623</t>
  </si>
  <si>
    <t>Kapitalne pomoći proračunskim korisnicima iz proračuna JLP(R)S koji im nije nadležan</t>
  </si>
  <si>
    <t>63711</t>
  </si>
  <si>
    <t>Pomoći iz državnog proračuna po protestiranim jamstvima</t>
  </si>
  <si>
    <t>63712</t>
  </si>
  <si>
    <t>Pomoći iz županijskih proračuna po protestiranim jamstvima</t>
  </si>
  <si>
    <t>63713</t>
  </si>
  <si>
    <t>Pomoći iz gradskih proračuna po protestiranim jamstvima</t>
  </si>
  <si>
    <t>63714</t>
  </si>
  <si>
    <t>Pomoći iz općinskih proračuna po protestiranim jamstvima</t>
  </si>
  <si>
    <t>63715</t>
  </si>
  <si>
    <t>Pomoći od HZMO-a, HZZ-a i HZZO-a po protestiranim jamstvima</t>
  </si>
  <si>
    <t>63716</t>
  </si>
  <si>
    <t>Pomoći od ostalih izvanproračunskih korisnika državnog proračuna po protestiranim jamstvima</t>
  </si>
  <si>
    <t>63717</t>
  </si>
  <si>
    <t>Pomoći od izvanproračunskih korisnika županijskih, gradskih i općinskih proračuna po protestiranim jamstvima</t>
  </si>
  <si>
    <t>63721</t>
  </si>
  <si>
    <t>Povrat pomoći danih proračunskim korisnicima državnog proračuna po protestiranim jamstvima</t>
  </si>
  <si>
    <t>63722</t>
  </si>
  <si>
    <t>Povrat pomoći danih proračunskim korisnicima županijskih, gradskih i općinskih proračuna po protestiranim jamstvima</t>
  </si>
  <si>
    <t>63723</t>
  </si>
  <si>
    <t>Povrat pomoći danih županijskim proračunima po protestiranim jamstvima</t>
  </si>
  <si>
    <t>63724</t>
  </si>
  <si>
    <t>Povrat pomoći danih gradskim proračunima po protestiranim jamstvima</t>
  </si>
  <si>
    <t>63725</t>
  </si>
  <si>
    <t>Povrat pomoći danih općinskim proračunima po protestiranim jamstvima</t>
  </si>
  <si>
    <t>63726</t>
  </si>
  <si>
    <t>Povrat pomoći danih HZMO-u, HZZ-u i HZZO-u po protestiranim jamstvima</t>
  </si>
  <si>
    <t>63727</t>
  </si>
  <si>
    <t>Povrat pomoći danih ostalim izvanproračunskim korisnicima državnog proračuna po protestiranim jamstvima</t>
  </si>
  <si>
    <t>63728</t>
  </si>
  <si>
    <t>Povrat pomoći danih izvanproračunskim korisnicima županijskih, gradskih i općinskih proračuna po protestiranim jamstvima</t>
  </si>
  <si>
    <t>63811</t>
  </si>
  <si>
    <t>Tekuće pomoći iz državnog proračuna temeljem prijenosa EU sredstava</t>
  </si>
  <si>
    <t>63812</t>
  </si>
  <si>
    <t>Tekuće pomoći iz proračuna JLP(R)S temeljem prijenosa EU sredstava</t>
  </si>
  <si>
    <t>63813</t>
  </si>
  <si>
    <t>Tekuće pomoći od proračunskog korisnika drugog proračuna temeljem prijenosa EU sredstava</t>
  </si>
  <si>
    <t>63814</t>
  </si>
  <si>
    <t>Tekuće pomoći od izvanproračunskog korisnika temeljem prijenosa EU sredstava</t>
  </si>
  <si>
    <t>63821</t>
  </si>
  <si>
    <t>Kapitalne pomoći iz državnog proračuna temeljem prijenosa EU sredstava</t>
  </si>
  <si>
    <t>63822</t>
  </si>
  <si>
    <t>Kapitalne pomoći iz proračuna JLP(R)S temeljem prijenosa EU sredstava</t>
  </si>
  <si>
    <t>63823</t>
  </si>
  <si>
    <t>Kapitalne pomoći od proračunskog korisnika drugog proračuna temeljem prijenosa EU sredstava</t>
  </si>
  <si>
    <t>63824</t>
  </si>
  <si>
    <t>Kapitalne pomoći od izvanproračunskog korisnika temeljem prijenosa EU sredstava</t>
  </si>
  <si>
    <t>64191</t>
  </si>
  <si>
    <t>Premije na izdane vrijednosne papire</t>
  </si>
  <si>
    <t>64371</t>
  </si>
  <si>
    <t>Prihodi od kamata na dane zajmove državnom proračunu</t>
  </si>
  <si>
    <t>64372</t>
  </si>
  <si>
    <t>Prihodi od kamata na dane zajmove županijskim proračunima</t>
  </si>
  <si>
    <t>64373</t>
  </si>
  <si>
    <t>Prihodi od kamata na dane zajmove gradskim proračunima</t>
  </si>
  <si>
    <t>64374</t>
  </si>
  <si>
    <t>Prihodi od kamata na dane zajmove općinskim proračunima</t>
  </si>
  <si>
    <t>64375</t>
  </si>
  <si>
    <t>Prihodi od kamata na dane zajmove HZMO-u, HZZ-u i HZZO-u</t>
  </si>
  <si>
    <t>64376</t>
  </si>
  <si>
    <t>Prihodi od kamata na dane zajmove ostalim izvanproračunskim korisnicima državnog proračuna</t>
  </si>
  <si>
    <t>64377</t>
  </si>
  <si>
    <t>Prihodi od kamata na dane zajmove izvanproračunskim korisnicima županijskih, gradskih i općinskih proračuna</t>
  </si>
  <si>
    <t>65264</t>
  </si>
  <si>
    <t>Sufinanciranje cijene usluge, participacije i slično</t>
  </si>
  <si>
    <t>65265</t>
  </si>
  <si>
    <t>Dopunsko zdravstveno osiguranje</t>
  </si>
  <si>
    <t>65267</t>
  </si>
  <si>
    <t>Prihodi s naslova osiguranja, refundacije štete i totalne štete</t>
  </si>
  <si>
    <t>66341</t>
  </si>
  <si>
    <t>Povrat kapitalnih pomoći danih trgovačkim društvima u javnom sektoru po protestiranim jamstvima</t>
  </si>
  <si>
    <t>66342</t>
  </si>
  <si>
    <t>Povrat kapitalnih pomoći danih tuzemnim trgovačkim društvima izvan javnog sektora po protestiranim jamstvima</t>
  </si>
  <si>
    <t>66343</t>
  </si>
  <si>
    <t>Povrat kapitalnih pomoći danih tuzemnim obrtnicima po protestiranim jamstvima</t>
  </si>
  <si>
    <t>31214</t>
  </si>
  <si>
    <t>Otpremnine</t>
  </si>
  <si>
    <t>31215</t>
  </si>
  <si>
    <t>Naknade za bolest, invalidnost i smrtni slučaj</t>
  </si>
  <si>
    <t>32121</t>
  </si>
  <si>
    <t>Naknade za prijevoz na posao i s posla</t>
  </si>
  <si>
    <t>32351</t>
  </si>
  <si>
    <t>Zakupnine za zemljišta</t>
  </si>
  <si>
    <t>32361</t>
  </si>
  <si>
    <t>Obvezni i preventivni zdravstveni pregledi zaposlenika</t>
  </si>
  <si>
    <t>32371</t>
  </si>
  <si>
    <t>Autorski honorari</t>
  </si>
  <si>
    <t>32372</t>
  </si>
  <si>
    <t>Ugovori o djelu</t>
  </si>
  <si>
    <t>32377</t>
  </si>
  <si>
    <t>Usluge agencija, studentskog servisa (prijepisi, prijevodi i drugo)</t>
  </si>
  <si>
    <t>32398</t>
  </si>
  <si>
    <t>Naknada za energetsku uslugu</t>
  </si>
  <si>
    <t>32911</t>
  </si>
  <si>
    <t>Naknade za rad članovima predstavničkih i izvršnih tijela i upravnih vijeća</t>
  </si>
  <si>
    <t>32923</t>
  </si>
  <si>
    <t>Premije osiguranja zaposlenih</t>
  </si>
  <si>
    <t>34111</t>
  </si>
  <si>
    <t>Kamate za izdane trezorske zapise u zemlji</t>
  </si>
  <si>
    <t>34112</t>
  </si>
  <si>
    <t>Kamate za izdane trezorske zapise u inozemstvu</t>
  </si>
  <si>
    <t>34121</t>
  </si>
  <si>
    <t>Kamate za izdane mjenice u domaćoj valuti</t>
  </si>
  <si>
    <t>34122</t>
  </si>
  <si>
    <t>Kamate za izdane mjenice u stranoj valuti</t>
  </si>
  <si>
    <t>34131</t>
  </si>
  <si>
    <t>Kamate za izdane obveznice u zemlji</t>
  </si>
  <si>
    <t>34132</t>
  </si>
  <si>
    <t>Kamate za izdane obveznice u inozemstvu</t>
  </si>
  <si>
    <t>34191</t>
  </si>
  <si>
    <t>Kamate za ostale vrijednosne papire u zemlji</t>
  </si>
  <si>
    <t>34192</t>
  </si>
  <si>
    <t>Kamate za ostale vrijednosne papire u inozemstvu</t>
  </si>
  <si>
    <t>34213</t>
  </si>
  <si>
    <t>Kamate za primljene zajmove od međunarodnih organizacija</t>
  </si>
  <si>
    <t>34214</t>
  </si>
  <si>
    <t>Kamate za primljene kredite i zajmove od institucija i tijela EU</t>
  </si>
  <si>
    <t>34215</t>
  </si>
  <si>
    <t>Kamate za primljene zajmove od inozemnih vlada u EU</t>
  </si>
  <si>
    <t>34216</t>
  </si>
  <si>
    <t>Kamate za primljene zajmove od inozemnih vlada izvan EU</t>
  </si>
  <si>
    <t>34222</t>
  </si>
  <si>
    <t>Kamate za primljene kredite od kreditnih institucija u javnom sektoru</t>
  </si>
  <si>
    <t>34223</t>
  </si>
  <si>
    <t>Kamate za primljene zajmove od osiguravajućih društava u javnom sektoru</t>
  </si>
  <si>
    <t>34224</t>
  </si>
  <si>
    <t>Kamate za primljene zajmove od ostalih financijskih institucija u javnom sektoru</t>
  </si>
  <si>
    <t>34233</t>
  </si>
  <si>
    <t>Kamate za primljene kredite od tuzemnih kreditnih institucija izvan javnog sektora</t>
  </si>
  <si>
    <t>34234</t>
  </si>
  <si>
    <t>Kamate za primljene zajmove od tuzemnih osiguravajućih društava izvan javnog sektora</t>
  </si>
  <si>
    <t>34235</t>
  </si>
  <si>
    <t>Kamate za primljene zajmove od ostalih tuzemnih financijskih institucija izvan javnog sektora</t>
  </si>
  <si>
    <t>34236</t>
  </si>
  <si>
    <t>Kamate za primljene kredite od inozemnih kreditnih institucija</t>
  </si>
  <si>
    <t>34237</t>
  </si>
  <si>
    <t>Kamate za primljene zajmove od inozemnih osiguravajućih društava</t>
  </si>
  <si>
    <t>34238</t>
  </si>
  <si>
    <t>Kamate za primljene zajmove od ostalih inozemnih financijskih institucija</t>
  </si>
  <si>
    <t>34273</t>
  </si>
  <si>
    <t>Kamate za primljene zajmove od tuzemnih trgovačkih društava izvan javnog sektora</t>
  </si>
  <si>
    <t>34274</t>
  </si>
  <si>
    <t>Kamate za primljene zajmove od tuzemnih obrtnika</t>
  </si>
  <si>
    <t>34275</t>
  </si>
  <si>
    <t>Kamate za primljene zajmove od inozemnih trgovačkih društava</t>
  </si>
  <si>
    <t>34281</t>
  </si>
  <si>
    <t>Kamate za primljene zajmove od državnog proračuna</t>
  </si>
  <si>
    <t>34282</t>
  </si>
  <si>
    <t>Kamate za primljene zajmove od županijskih proračuna</t>
  </si>
  <si>
    <t>34283</t>
  </si>
  <si>
    <t>Kamate za primljene zajmove od gradskih proračuna</t>
  </si>
  <si>
    <t>34284</t>
  </si>
  <si>
    <t>Kamate za primljene zajmove od općinskih proračuna</t>
  </si>
  <si>
    <t>34285</t>
  </si>
  <si>
    <t>Kamate za primljene zajmove od HZMO-a, HZZ-a, HZZO-a</t>
  </si>
  <si>
    <t>34286</t>
  </si>
  <si>
    <t>Kamate za primljene zajmove od ostalih izvanproračunskih korisnika državnog proračuna</t>
  </si>
  <si>
    <t>34287</t>
  </si>
  <si>
    <t>Kamate za primljene zajmove od izvanproračunskih korisnika županijskih, gradskih i općinskih proračuna</t>
  </si>
  <si>
    <t>34341</t>
  </si>
  <si>
    <t>Diskont na izdane vrijednosne papire</t>
  </si>
  <si>
    <t>35231</t>
  </si>
  <si>
    <t>Subvencije poljoprivrednicima</t>
  </si>
  <si>
    <t>35232</t>
  </si>
  <si>
    <t>Subvencije obrtnicima</t>
  </si>
  <si>
    <t>36313</t>
  </si>
  <si>
    <t>Tekuće pomoći državnom proračunu</t>
  </si>
  <si>
    <t>36314</t>
  </si>
  <si>
    <t>Tekuće pomoći županijskim proračunima</t>
  </si>
  <si>
    <t>36315</t>
  </si>
  <si>
    <t>Tekuće pomoći gradskim proračunima</t>
  </si>
  <si>
    <t>36316</t>
  </si>
  <si>
    <t>Tekuće pomoći općinskim proračunima</t>
  </si>
  <si>
    <t>36317</t>
  </si>
  <si>
    <t>Tekuće pomoći HZMO-u, HZZ-u i HZZO-u</t>
  </si>
  <si>
    <t>36318</t>
  </si>
  <si>
    <t>Tekuće pomoći ostalim izvanproračunskim korisnicima državnog proračuna</t>
  </si>
  <si>
    <t>36319</t>
  </si>
  <si>
    <t>Tekuće pomoći izvanproračunskim korisnicima županijskih, gradskih i općinskih proračuna</t>
  </si>
  <si>
    <t>36323</t>
  </si>
  <si>
    <t>Kapitalne pomoći državnom proračunu</t>
  </si>
  <si>
    <t>36324</t>
  </si>
  <si>
    <t>Kapitalne pomoći županijskim proračunima</t>
  </si>
  <si>
    <t>36325</t>
  </si>
  <si>
    <t>Kapitalne pomoći gradskim proračunima</t>
  </si>
  <si>
    <t>36326</t>
  </si>
  <si>
    <t>Kapitalne pomoći općinskim proračunima</t>
  </si>
  <si>
    <t>36327</t>
  </si>
  <si>
    <t>Kapitalne pomoći HZMO-u, HZZ-u i HZZO-u</t>
  </si>
  <si>
    <t>36328</t>
  </si>
  <si>
    <t>Kapitalne pomoći ostalim izvanproračunskim korisnicima državnog proračuna</t>
  </si>
  <si>
    <t>36329</t>
  </si>
  <si>
    <t>Kapitalne pomoći izvanproračunskim korisnicima županijskih, gradskih i općinskih proračuna</t>
  </si>
  <si>
    <t>36351</t>
  </si>
  <si>
    <t>Pomoći županijskim proračunima po protestiranim jamstvima</t>
  </si>
  <si>
    <t>36352</t>
  </si>
  <si>
    <t>Pomoći gradskim proračunima po protestiranim jamstvima</t>
  </si>
  <si>
    <t>36353</t>
  </si>
  <si>
    <t>Pomoći općinskim proračunima po protestiranim jamstvima</t>
  </si>
  <si>
    <t>36354</t>
  </si>
  <si>
    <t>Pomoći HZMO-u, HZZ-u i HZZO-u po protestiranim jamstvima</t>
  </si>
  <si>
    <t>36355</t>
  </si>
  <si>
    <t>Pomoći ostalim izvanproračunskim korisnicima državnog proračuna po protestiranim jamstvima</t>
  </si>
  <si>
    <t>36356</t>
  </si>
  <si>
    <t>Pomoći izvanproračunskim korisnicima županijskih, gradskih i općinskih proračuna po protestiranim jamstvima</t>
  </si>
  <si>
    <t>36361</t>
  </si>
  <si>
    <t>Povrat pomoći primljenih iz državnog proračuna po protestiranim jamstvima</t>
  </si>
  <si>
    <t>36362</t>
  </si>
  <si>
    <t>Povrat pomoći primljenih iz županijskih proračuna po protestiranim jamstvima</t>
  </si>
  <si>
    <t>36363</t>
  </si>
  <si>
    <t>Povrat pomoći primljenih iz gradskih proračuna po protestiranim jamstvima</t>
  </si>
  <si>
    <t>36364</t>
  </si>
  <si>
    <t>Povrat pomoći primljenih iz općinskih proračuna po protestiranim jamstvima</t>
  </si>
  <si>
    <t>36365</t>
  </si>
  <si>
    <t>Povrat pomoći primljenih od  HZMO-a, HZZ-a i HZZO-a po protestiranim jamstvima</t>
  </si>
  <si>
    <t>36366</t>
  </si>
  <si>
    <t>Povrat pomoći primljenih od ostalih izvanproračunskih korisnika državnog proračuna po protestiranim jamstvima</t>
  </si>
  <si>
    <t>36367</t>
  </si>
  <si>
    <t>Povrat pomoći primljenih od izvanproračunskih korisnika županijskih, gradskih i općinskih proračuna po protestiranim jamstvima</t>
  </si>
  <si>
    <t>36631</t>
  </si>
  <si>
    <t>Pomoći proračunskim korisnicima državnog proračuna po protestiranim jamstvima</t>
  </si>
  <si>
    <t>36632</t>
  </si>
  <si>
    <t>Pomoći proračunskim korisnicima županijskih, gradskih i općinskih proračuna po protestiranim jamstvima</t>
  </si>
  <si>
    <t>36811</t>
  </si>
  <si>
    <t>Tekuće pomoći proračunskim korisnicima državnog proračuna temeljem prijenosa sredstava EU</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</si>
  <si>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</si>
  <si>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</si>
  <si>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</si>
  <si>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</si>
  <si>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</si>
  <si>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</si>
  <si>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</si>
  <si>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</si>
  <si>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</si>
  <si>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</si>
  <si>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</si>
  <si>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</si>
  <si>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</si>
  <si>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izvanproračunskim korisnicima državnog proračuna temeljem prijenosa EU sredstava</t>
  </si>
  <si>
    <t>36819</t>
  </si>
  <si>
    <t>Tekuće pomoći izvanproračunskim korisnicima županijskih, gradskih i općinskih proračuna temeljem prijenosa EU sredstava</t>
  </si>
  <si>
    <t>36821</t>
  </si>
  <si>
    <t>Kapitalne pomoći proračunskim korisnicima državnog proračuna temeljem prijenosa sredstava EU</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</si>
  <si>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</si>
  <si>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</si>
  <si>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</si>
  <si>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</si>
  <si>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</si>
  <si>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</si>
  <si>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</si>
  <si>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</si>
  <si>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</si>
  <si>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</si>
  <si>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</si>
  <si>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</si>
  <si>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</si>
  <si>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</si>
  <si>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</si>
  <si>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</si>
  <si>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</si>
  <si>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</si>
  <si>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</si>
  <si>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</si>
  <si>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</si>
  <si>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</si>
  <si>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</si>
  <si>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</si>
  <si>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</si>
  <si>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Farmaceutski proizvodi</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</si>
  <si>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</si>
  <si>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</si>
  <si>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</si>
  <si>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</si>
  <si>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</si>
  <si>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</si>
  <si>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</si>
  <si>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</si>
  <si>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</si>
  <si>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</si>
  <si>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</si>
  <si>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</si>
  <si>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37215</t>
  </si>
  <si>
    <t>Stipendije i školarine</t>
  </si>
  <si>
    <t>37216</t>
  </si>
  <si>
    <t>Naknade za pomoć bivšim političkim zatvorenicima i neosnovano pritvorenim osobama</t>
  </si>
  <si>
    <t>37217</t>
  </si>
  <si>
    <t>Porodiljne naknade i oprema za novorođenčad</t>
  </si>
  <si>
    <t>37218</t>
  </si>
  <si>
    <t>Pomoć nezaposlenim osobama</t>
  </si>
  <si>
    <t>37219</t>
  </si>
  <si>
    <t>Ostale naknade iz proračuna u novcu</t>
  </si>
  <si>
    <t>37221</t>
  </si>
  <si>
    <t>Sufinanciranje cijene prijevoza</t>
  </si>
  <si>
    <t>37222</t>
  </si>
  <si>
    <t>37223</t>
  </si>
  <si>
    <t>Stanovanje</t>
  </si>
  <si>
    <t>37224</t>
  </si>
  <si>
    <t>Prehrana</t>
  </si>
  <si>
    <t>37229</t>
  </si>
  <si>
    <t>Ostale naknade iz proračuna u naravi</t>
  </si>
  <si>
    <t>38117</t>
  </si>
  <si>
    <t>Tekuće donacije građanima i kućanstvima</t>
  </si>
  <si>
    <t>38612</t>
  </si>
  <si>
    <t>Kapitalne pomoći trgovačkim društvima u javnom sektoru</t>
  </si>
  <si>
    <t>38613</t>
  </si>
  <si>
    <t>Kapitalne pomoći kreditnim institucijama u javnom sektoru</t>
  </si>
  <si>
    <t>38614</t>
  </si>
  <si>
    <t>Kapitalne pomoći osiguravajućim društvima u javnom sektoru</t>
  </si>
  <si>
    <t>38615</t>
  </si>
  <si>
    <t>Kapitalne pomoći ostalim financijskim institucijama u javnom sektoru</t>
  </si>
  <si>
    <t>38622</t>
  </si>
  <si>
    <t>Kapitalne pomoći trgovačkim društvima izvan javnog sektora</t>
  </si>
  <si>
    <t>38623</t>
  </si>
  <si>
    <t>Kapitalne pomoći kreditnim institucijama izvan javnog sektora</t>
  </si>
  <si>
    <t>38624</t>
  </si>
  <si>
    <t>Kapitalne pomoći osiguravajućim društvima izvan javnog sektora</t>
  </si>
  <si>
    <t>38625</t>
  </si>
  <si>
    <t>Kapitalne pomoći ostalim financijskim institucijama izvan javnog sektora</t>
  </si>
  <si>
    <t>38626</t>
  </si>
  <si>
    <t>Kapitalne pomoći zadrugama</t>
  </si>
  <si>
    <t>38631</t>
  </si>
  <si>
    <t>Kapitalne pomoći poljoprivrednicima</t>
  </si>
  <si>
    <t>38632</t>
  </si>
  <si>
    <t>Kapitalne pomoći obrtnicima</t>
  </si>
  <si>
    <t>38641</t>
  </si>
  <si>
    <t xml:space="preserve">Kapitalne pomoći subjektima u javnom sektoru iz EU sredstava </t>
  </si>
  <si>
    <t>38642</t>
  </si>
  <si>
    <t xml:space="preserve">Kapitalne pomoći subjektima izvan javnog sektora iz EU sredstava </t>
  </si>
  <si>
    <t>38651</t>
  </si>
  <si>
    <t>Kapitalne pomoći trgovačkim društvima u javnom sektoru po protestiranim jamstvima</t>
  </si>
  <si>
    <t>38652</t>
  </si>
  <si>
    <t>Kapitalne pomoći tuzemnim trgovačkim društvima izvan javnog sektora po protestiranim jamstvima</t>
  </si>
  <si>
    <t>38653</t>
  </si>
  <si>
    <t>Kapitalne pomoći tuzemnim obrtnicima po protestiranim jamstvima</t>
  </si>
  <si>
    <t>81212</t>
  </si>
  <si>
    <t>Povrat zajmova danih neprofitnim organizacijama, građanima i kućanstvima u tuzemstvu – dugoročni</t>
  </si>
  <si>
    <t>81322</t>
  </si>
  <si>
    <t>Povrat zajmova danih kreditnim institucijama u javnom sektoru – dugoročni</t>
  </si>
  <si>
    <t>81332</t>
  </si>
  <si>
    <t>Povrat zajmova danih osiguravajućim društvima u javnom sektoru – dugoročni</t>
  </si>
  <si>
    <t>81342</t>
  </si>
  <si>
    <t>Povrat zajmova danih ostalim financijskim institucijama u javnom sektoru – dugoročni</t>
  </si>
  <si>
    <t>81411</t>
  </si>
  <si>
    <t>Povrat zajmova danih trgovačkim društvima u javnom sektoru – kratkoročni</t>
  </si>
  <si>
    <t>81412</t>
  </si>
  <si>
    <t>Povrat zajmova danih trgovačkim društvima u javnom sektoru – dugoročni</t>
  </si>
  <si>
    <t>81532</t>
  </si>
  <si>
    <t>Povrat zajmova danih tuzemnim kreditnim institucijama izvan javnog sektora – dugoročni</t>
  </si>
  <si>
    <t>81542</t>
  </si>
  <si>
    <t>Povrat zajmova danih tuzemnim osiguravajućim društvima izvan javnog sektora – dugoročni</t>
  </si>
  <si>
    <t>81552</t>
  </si>
  <si>
    <t>Povrat zajmova danih ostalim tuzemnim financijskim institucijama izvan javnog sektora - dugoročni</t>
  </si>
  <si>
    <t>81631</t>
  </si>
  <si>
    <t>Povrat zajmova danih tuzemnim trgovačkim društvima izvan javnog sektora - kratkoročni</t>
  </si>
  <si>
    <t>81632</t>
  </si>
  <si>
    <t>Povrat zajmova danih tuzemnim trgovačkim društvima izvan javnog sektora - dugoročni</t>
  </si>
  <si>
    <t>81641</t>
  </si>
  <si>
    <t>Povrat zajmova danih tuzemnim obrtnicima - kratkoročni</t>
  </si>
  <si>
    <t>81642</t>
  </si>
  <si>
    <t>Povrat zajmova danih tuzemnim obrtnicima - dugoročni</t>
  </si>
  <si>
    <t>81711</t>
  </si>
  <si>
    <t>Povrat zajmova danih državnom proračunu - kratkoročni</t>
  </si>
  <si>
    <t>81712</t>
  </si>
  <si>
    <t>Povrat zajmova danih državnom proračunu - dugoročni</t>
  </si>
  <si>
    <t>81721</t>
  </si>
  <si>
    <t>Povrat zajmova danih županijskim proračunima - kratkoročni</t>
  </si>
  <si>
    <t>81722</t>
  </si>
  <si>
    <t>Povrat zajmova danih županijskim proračunima - dugoročni</t>
  </si>
  <si>
    <t>81731</t>
  </si>
  <si>
    <t>Povrat zajmova danih gradskim proračunima - kratkoročni</t>
  </si>
  <si>
    <t>81732</t>
  </si>
  <si>
    <t>Povrat zajmova danih gradskim proračunima - dugoročni</t>
  </si>
  <si>
    <t>81741</t>
  </si>
  <si>
    <t>Povrat zajmova danih općinskim proračunima - kratkoročni</t>
  </si>
  <si>
    <t>81742</t>
  </si>
  <si>
    <t>Povrat zajmova danih općinskim proračunima - dugoročni</t>
  </si>
  <si>
    <t>81751</t>
  </si>
  <si>
    <t>Povrat zajmova danih HZMO-u, HZZ-u i HZZO-u - kratkoročni</t>
  </si>
  <si>
    <t>81752</t>
  </si>
  <si>
    <t>Povrat zajmova danih HZMO-u, HZZ-u i HZZO-u - dugoročni</t>
  </si>
  <si>
    <t>81761</t>
  </si>
  <si>
    <t>Povrat zajmova danih ostalim izvanproračunskim korisnicima državnog proračuna - kratkoročni</t>
  </si>
  <si>
    <t>81762</t>
  </si>
  <si>
    <t>Povrat zajmova danih ostalim izvanproračunskim korisnicima državnog proračuna - dugoročni</t>
  </si>
  <si>
    <t>81771</t>
  </si>
  <si>
    <t>Povrat zajmova danih izvanproračunskim korisnicima županijskih, gradskih i općinskih proračuna - kratkoročni</t>
  </si>
  <si>
    <t>81772</t>
  </si>
  <si>
    <t>Povrat zajmova danih izvanproračunskim korisnicima županijskih, gradskih i općinskih proračuna - dugoročni</t>
  </si>
  <si>
    <t>82412</t>
  </si>
  <si>
    <t>Ostali vrijednosni papiri - tuzemni - dugoročni</t>
  </si>
  <si>
    <t>84132</t>
  </si>
  <si>
    <t>Primljeni zajmovi od međunarodnih organizacija - dugoročni</t>
  </si>
  <si>
    <t>84142</t>
  </si>
  <si>
    <t>Primljeni krediti i zajmovi od institucija i tijela EU - dugoročni</t>
  </si>
  <si>
    <t>84152</t>
  </si>
  <si>
    <t>Primljeni zajmovi od inozemnih vlada u EU - dugoročni</t>
  </si>
  <si>
    <t>84162</t>
  </si>
  <si>
    <t>Primljeni zajmovi od inozemnih vlada izvan EU - dugoročni</t>
  </si>
  <si>
    <t>84221</t>
  </si>
  <si>
    <t>Primljeni krediti od kreditnih institucija u javnom sektoru - kratkoročni</t>
  </si>
  <si>
    <t>84222</t>
  </si>
  <si>
    <t>Primljeni krediti od kreditnih institucija u javnom sektoru - dugoročni</t>
  </si>
  <si>
    <t>84223</t>
  </si>
  <si>
    <t>Primljeni financijski leasing od kreditnih institucija u javnom sektoru</t>
  </si>
  <si>
    <t>84232</t>
  </si>
  <si>
    <t>Primljeni zajmovi od osiguravajućih društava u javnom sektoru - dugoročni</t>
  </si>
  <si>
    <t>84242</t>
  </si>
  <si>
    <t>Primljeni zajmovi od ostalih financijskih institucija u javnom sektoru - dugoročni</t>
  </si>
  <si>
    <t>84243</t>
  </si>
  <si>
    <t>Primljeni financijski leasing od ostalih financijskih institucija u javnom sektoru</t>
  </si>
  <si>
    <t>84312</t>
  </si>
  <si>
    <t>Primljeni zajmovi od trgovačkih društava u javnom sektoru - dugoročni</t>
  </si>
  <si>
    <t>84431</t>
  </si>
  <si>
    <t>Primljeni krediti od tuzemnih kreditnih institucija izvan javnog sektora - kratkoročni</t>
  </si>
  <si>
    <t>84432</t>
  </si>
  <si>
    <t>Primljeni krediti od tuzemnih kreditnih institucija izvan javnog sektora - dugoročni</t>
  </si>
  <si>
    <t>84433</t>
  </si>
  <si>
    <t>Primljeni financijski leasing od tuzemnih kreditnih institucija izvan javnog sektora</t>
  </si>
  <si>
    <t>84442</t>
  </si>
  <si>
    <t>Primljeni zajmovi od tuzemnih osiguravajućih društava izvan javnog sektora - dugoročni</t>
  </si>
  <si>
    <t>84452</t>
  </si>
  <si>
    <t>Primljeni zajmovi od ostalih tuzemnih financijskih institucija izvan javnog sektora - dugoročni</t>
  </si>
  <si>
    <t>84453</t>
  </si>
  <si>
    <t>Primljeni financijski leasing od ostalih tuzemnih financijskih institucija izvan javnog sektora</t>
  </si>
  <si>
    <t>84461</t>
  </si>
  <si>
    <t>Primljeni krediti od inozemnih kreditnih institucija - kratkoročni</t>
  </si>
  <si>
    <t>84462</t>
  </si>
  <si>
    <t>Primljeni krediti od inozemnih kreditnih institucija - dugoročni</t>
  </si>
  <si>
    <t>84463</t>
  </si>
  <si>
    <t>Primljeni financijski leasing od inozemnih kreditnih institucija</t>
  </si>
  <si>
    <t>84472</t>
  </si>
  <si>
    <t>Primljeni zajmovi od inozemnih osiguravajućih društava - dugoročni</t>
  </si>
  <si>
    <t>84482</t>
  </si>
  <si>
    <t>Primljeni zajmovi od ostalih inozemnih financijskih institucija - dugoročni</t>
  </si>
  <si>
    <t>84483</t>
  </si>
  <si>
    <t>Primljeni financijski leasing od ostalih inozemnih financijskih institucija</t>
  </si>
  <si>
    <t>84532</t>
  </si>
  <si>
    <t>Primljeni zajmovi od tuzemnih trgovačkih društava izvan javnog sektora - dugoročni</t>
  </si>
  <si>
    <t>84542</t>
  </si>
  <si>
    <t>Primljeni zajmovi od tuzemnih obrtnika - dugoročni</t>
  </si>
  <si>
    <t>84552</t>
  </si>
  <si>
    <t>Primljeni zajmovi od inozemnih trgovačkih društava - dugoročni</t>
  </si>
  <si>
    <t>84711</t>
  </si>
  <si>
    <t>Primljeni zajmovi od državnog proračuna - kratkoročni</t>
  </si>
  <si>
    <t>84712</t>
  </si>
  <si>
    <t>Primljeni zajmovi od državnog proračuna - dugoročni</t>
  </si>
  <si>
    <t>84721</t>
  </si>
  <si>
    <t>Primljeni zajmovi od županijskih proračuna - kratkoročni</t>
  </si>
  <si>
    <t>84722</t>
  </si>
  <si>
    <t>Primljeni zajmovi od županijskih proračuna - dugoročni</t>
  </si>
  <si>
    <t>84731</t>
  </si>
  <si>
    <t>Primljeni zajmovi od gradskih proračuna - kratkoročni</t>
  </si>
  <si>
    <t>84732</t>
  </si>
  <si>
    <t>Primljeni zajmovi od gradskih proračuna - dugoročni</t>
  </si>
  <si>
    <t>84741</t>
  </si>
  <si>
    <t>Primljeni zajmovi od općinskih proračuna - kratkoročni</t>
  </si>
  <si>
    <t>84742</t>
  </si>
  <si>
    <t>Primljeni zajmovi od općinskih proračuna - dugoročni</t>
  </si>
  <si>
    <t>84751</t>
  </si>
  <si>
    <t>Primljeni zajmovi od HZMO-a, HZZ-a i HZZO-a - kratkoročni</t>
  </si>
  <si>
    <t>84752</t>
  </si>
  <si>
    <t>Primljeni zajmovi od HZMO-a, HZZ-a i HZZO-a - dugoročni</t>
  </si>
  <si>
    <t>84761</t>
  </si>
  <si>
    <t>Primljeni zajmovi od ostalih izvanproračunskih korisnika državnog proračuna - kratkoročni</t>
  </si>
  <si>
    <t>84762</t>
  </si>
  <si>
    <t>Primljeni zajmovi od ostalih izvanproračunskih korisnika državnog proračuna - dugoročni</t>
  </si>
  <si>
    <t>84771</t>
  </si>
  <si>
    <t>Primljeni zajmovi od izvanproračunskih korisnika županijskih, gradskih i općinskih proračuna - kratkoročni</t>
  </si>
  <si>
    <t>84772</t>
  </si>
  <si>
    <t>Primljeni zajmovi od izvanproračunskih korisnika županijskih, gradskih i općinskih proračuna - dugoročni</t>
  </si>
  <si>
    <t>85412</t>
  </si>
  <si>
    <t>Ostali tuzemni vrijednosni papiri - dugoročni</t>
  </si>
  <si>
    <t>51212</t>
  </si>
  <si>
    <t>Dani zajmovi neprofitnim organizacijama, građanima i kućanstvima u tuzemstvu – dugoročni</t>
  </si>
  <si>
    <t>51322</t>
  </si>
  <si>
    <t>Dani zajmovi kreditnim institucijama u javnom sektoru – dugoročni</t>
  </si>
  <si>
    <t>51332</t>
  </si>
  <si>
    <t>Dani zajmovi osiguravajućim društvima u javnom sektoru – dugoročni</t>
  </si>
  <si>
    <t>51342</t>
  </si>
  <si>
    <t>Dani zajmovi ostalim financijskim institucijama u javnom sektoru – dugoročni</t>
  </si>
  <si>
    <t>51411</t>
  </si>
  <si>
    <t>Dani zajmovi trgovačkim društvima u javnom sektoru – kratkoročni</t>
  </si>
  <si>
    <t>51412</t>
  </si>
  <si>
    <t>Dani zajmovi trgovačkim društvima u javnom sektoru – dugoročni</t>
  </si>
  <si>
    <t>51532</t>
  </si>
  <si>
    <t>Dani zajmovi tuzemnim kreditnim institucijama izvan javnog sektora – dugoročni</t>
  </si>
  <si>
    <t>51542</t>
  </si>
  <si>
    <t>Dani zajmovi tuzemnim osiguravajućim društvima izvan javnog sektora – dugoročni</t>
  </si>
  <si>
    <t>51552</t>
  </si>
  <si>
    <t>Dani zajmovi ostalim tuzemnim financijskim institucijama izvan javnog sektora – dugoročni</t>
  </si>
  <si>
    <t>51631</t>
  </si>
  <si>
    <t>Dani zajmovi tuzemnim trgovačkim društvima izvan javnog sektora – kratkoročni</t>
  </si>
  <si>
    <t>51632</t>
  </si>
  <si>
    <t>Dani zajmovi tuzemnim trgovačkim društvima izvan javnog sektora – dugoročni</t>
  </si>
  <si>
    <t>51641</t>
  </si>
  <si>
    <t>Dani zajmovi tuzemnim obrtnicima – kratkoročni</t>
  </si>
  <si>
    <t>51642</t>
  </si>
  <si>
    <t>Dani zajmovi tuzemnim obrtnicima – dugoročni</t>
  </si>
  <si>
    <t>51711</t>
  </si>
  <si>
    <t>Dani zajmovi državnom proračunu – kratkoročni</t>
  </si>
  <si>
    <t>51712</t>
  </si>
  <si>
    <t>Dani zajmovi državnom proračunu – dugoročni</t>
  </si>
  <si>
    <t>51721</t>
  </si>
  <si>
    <t>Dani zajmovi županijskim proračunima – kratkoročni</t>
  </si>
  <si>
    <t>51722</t>
  </si>
  <si>
    <t>Dani zajmovi županijskim proračunima – dugoročni</t>
  </si>
  <si>
    <t>51731</t>
  </si>
  <si>
    <t>Dani zajmovi gradskim proračunima – kratkoročni</t>
  </si>
  <si>
    <t>51732</t>
  </si>
  <si>
    <t>Dani zajmovi gradskim proračunima – dugoročni</t>
  </si>
  <si>
    <t>51741</t>
  </si>
  <si>
    <t>Dani zajmovi općinskim proračunima – kratkoročni</t>
  </si>
  <si>
    <t>51742</t>
  </si>
  <si>
    <t>Dani zajmovi općinskim proračunima – dugoročni</t>
  </si>
  <si>
    <t>51751</t>
  </si>
  <si>
    <t>Dani zajmovi HZMO-u, HZZ-u i HZZO-u – kratkoročni</t>
  </si>
  <si>
    <t>51752</t>
  </si>
  <si>
    <t>Dani zajmovi HZMO-u, HZZ-u i HZZO-u – dugoročni</t>
  </si>
  <si>
    <t>51761</t>
  </si>
  <si>
    <t>Dani zajmovi ostalim izvanproračunskim korisnicima državnog proračuna – kratkoročni</t>
  </si>
  <si>
    <t>51762</t>
  </si>
  <si>
    <t>Dani zajmovi ostalim izvanproračunskim korisnicima državnog proračuna – dugoročni</t>
  </si>
  <si>
    <t>51771</t>
  </si>
  <si>
    <t>Dani zajmovi izvanproračunskim korisnicima županijskih, gradskih i općinskih proračuna – kratkoročni</t>
  </si>
  <si>
    <t>51772</t>
  </si>
  <si>
    <t>Dani zajmovi izvanproračunskim korisnicima županijskih, gradskih i općinskih proračuna – dugoročni</t>
  </si>
  <si>
    <t>54132</t>
  </si>
  <si>
    <t>Otplata glavnice primljenih zajmova od međunarodnih organizacija – dugoročnih</t>
  </si>
  <si>
    <t>54142</t>
  </si>
  <si>
    <t>Otplata glavnice primljenih kredita i zajmova od institucija i tijela EU – dugoročnih</t>
  </si>
  <si>
    <t>54152</t>
  </si>
  <si>
    <t>Otplata glavnice primljenih zajmova od inozemnih vlada u EU – dugoročnih</t>
  </si>
  <si>
    <t>54162</t>
  </si>
  <si>
    <t>Otplata glavnice primljenih zajmova od inozemnih vlada izvan EU – dugoročnih</t>
  </si>
  <si>
    <t>54221</t>
  </si>
  <si>
    <t>Otplata glavnice primljenih kredita od kreditnih institucija u javnom sektoru – kratkoročnih</t>
  </si>
  <si>
    <t>54222</t>
  </si>
  <si>
    <t>Otplata glavnice primljenih kredita od kreditnih institucija u javnom sektoru – dugoročnih</t>
  </si>
  <si>
    <t>54223</t>
  </si>
  <si>
    <t>Otplata glavnice po financijskom leasingu od kreditnih institucija u javnom sektoru</t>
  </si>
  <si>
    <t>54232</t>
  </si>
  <si>
    <t>Otplata glavnice primljenih zajmova od osiguravajućih društava u javnom sektoru – dugoročnih</t>
  </si>
  <si>
    <t>54242</t>
  </si>
  <si>
    <t>Otplata glavnice primljenih zajmova od ostalih financijskih institucija u javnom sektoru – dugoročnih</t>
  </si>
  <si>
    <t>54243</t>
  </si>
  <si>
    <t>Otplata glavnice po financijskom leasingu od ostalih financijskih institucija u javnom sektoru</t>
  </si>
  <si>
    <t>54312</t>
  </si>
  <si>
    <t>Otplata glavnice primljenih zajmova od trgovačkih društava u javnom sektoru – dugoročnih</t>
  </si>
  <si>
    <t>54431</t>
  </si>
  <si>
    <t>Otplata glavnice primljenih kredita od tuzemnih kreditnih institucija izvan javnog sektora – kratkoročnih</t>
  </si>
  <si>
    <t>54432</t>
  </si>
  <si>
    <t>Otplata glavnice primljenih kredita od tuzemnih kreditnih institucija izvan javnog sektora – dugoročnih</t>
  </si>
  <si>
    <t>54433</t>
  </si>
  <si>
    <t>Otplata glavnice po financijskom leasingu od tuzemnih kreditnih institucija izvan javnog sektora</t>
  </si>
  <si>
    <t>54442</t>
  </si>
  <si>
    <t>Otplata glavnice primljenih zajmova od tuzemnih osiguravajućih društava izvan javnog sektora – dugoročnih</t>
  </si>
  <si>
    <t>54452</t>
  </si>
  <si>
    <t>Otplata glavnice primljenih zajmova od ostalih tuzemnih financijskih institucija izvan javnog sektora – dugoročnih</t>
  </si>
  <si>
    <t>54453</t>
  </si>
  <si>
    <t>Otplata glavnice po financijskom leasingu od ostalih tuzemnih financijskih institucija izvan javnog sektora</t>
  </si>
  <si>
    <t>54461</t>
  </si>
  <si>
    <t>Otplata glavnice primljenih kredita od inozemnih kreditnih institucija – kratkoročnih</t>
  </si>
  <si>
    <t>54462</t>
  </si>
  <si>
    <t>Otplata glavnice primljenih kredita od inozemnih kreditnih institucija – dugoročnih</t>
  </si>
  <si>
    <t>54463</t>
  </si>
  <si>
    <t>Otplata glavnice po financijskom leasingu od inozemnih kreditnih institucija</t>
  </si>
  <si>
    <t>54472</t>
  </si>
  <si>
    <t>Otplata glavnice primljenih zajmova od inozemnih osiguravajućih društava – dugoročnih</t>
  </si>
  <si>
    <t>54482</t>
  </si>
  <si>
    <t>Otplata glavnice primljenih zajmova od ostalih inozemnih financijskih institucija – dugoročnih</t>
  </si>
  <si>
    <t>54483</t>
  </si>
  <si>
    <t>Otplata glavnice primljenog financijskog leasinga od ostalih inozemnih financijskih institucija</t>
  </si>
  <si>
    <t>54532</t>
  </si>
  <si>
    <t>Otplata glavnice primljenih zajmova od tuzemnih trgovačkih društava izvan javnog sektora – dugoročnih</t>
  </si>
  <si>
    <t>54542</t>
  </si>
  <si>
    <t>Otplata glavnice primljenih zajmova od tuzemnih obrtnika – dugoročnih</t>
  </si>
  <si>
    <t>54552</t>
  </si>
  <si>
    <t>Otplata glavnice primljenih zajmova od inozemnih trgovačkih društava – dugoročnih</t>
  </si>
  <si>
    <t>54711</t>
  </si>
  <si>
    <t>Otplata glavnice primljenih zajmova od državnog proračuna – kratkoročnih</t>
  </si>
  <si>
    <t>54712</t>
  </si>
  <si>
    <t>Otplata glavnice primljenih zajmova od državnog proračuna – dugoročnih</t>
  </si>
  <si>
    <t>54721</t>
  </si>
  <si>
    <t>Otplata glavnice primljenih zajmova od županijskih proračuna – kratkoročnih</t>
  </si>
  <si>
    <t>54722</t>
  </si>
  <si>
    <t>Otplata glavnice primljenih zajmova od županijskih proračuna – dugoročnih</t>
  </si>
  <si>
    <t>54731</t>
  </si>
  <si>
    <t>Otplata glavnice primljenih zajmova od gradskih proračuna – kratkoročnih</t>
  </si>
  <si>
    <t>54732</t>
  </si>
  <si>
    <t>Otplata glavnice primljenih zajmova od gradskih proračuna – dugoročnih</t>
  </si>
  <si>
    <t>54741</t>
  </si>
  <si>
    <t>Otplata glavnice primljenih zajmova od općinskih proračuna – kratkoročnih</t>
  </si>
  <si>
    <t>54742</t>
  </si>
  <si>
    <t>Otplata glavnice primljenih zajmova od općinskih proračuna – dugoročnih</t>
  </si>
  <si>
    <t>54751</t>
  </si>
  <si>
    <t>Otplata glavnice primljenih zajmova od HZMO-a, HZZ-a i HZZO-a – kratkoročnih</t>
  </si>
  <si>
    <t>54752</t>
  </si>
  <si>
    <t>Otplata glavnice primljenih zajmova od HZMO-a, HZZ-a i HZZO-a – dugoročnih</t>
  </si>
  <si>
    <t>54761</t>
  </si>
  <si>
    <t>Otplata glavnice primljenih zajmova od ostalih izvanproračunskih korisnika državnog proračuna – kratkoročnih</t>
  </si>
  <si>
    <t>54762</t>
  </si>
  <si>
    <t>Otplata glavnice primljenih zajmova od ostalih izvanproračunskih korisnika državnog proračuna – dugoročnih</t>
  </si>
  <si>
    <t>54771</t>
  </si>
  <si>
    <t>Otplata glavnice primljenih zajmova od izvanproračunskih korisnika županijskih, gradskih i općinskih proračuna – kratkoročnih</t>
  </si>
  <si>
    <t>54772</t>
  </si>
  <si>
    <t>Otplata glavnice primljenih zajmova od izvanproračunskih korisnika županijskih, gradskih i općinskih proračuna – dugoročnih</t>
  </si>
  <si>
    <t>55312</t>
  </si>
  <si>
    <t>Izdaci za otplatu glavnice za izdane ostale vrijednosne papire u zemlji – dugoročne</t>
  </si>
  <si>
    <t>Obvezni dodatni podaci</t>
  </si>
  <si>
    <t>Račun iz rač. plana</t>
  </si>
  <si>
    <t>Stanje na kraju prethodne godine</t>
  </si>
  <si>
    <t>Stanje na kraju izvještajnog razdoblja</t>
  </si>
  <si>
    <t>26224,26233, 26244,26314</t>
  </si>
  <si>
    <t>Obveze za zajmove po faktoringu od kreditnih institucija, osiguravajućih društava, ostalih financijskih institucija i trgovačkih društava u javnom sektoru</t>
  </si>
  <si>
    <t>26224,26233,26244,26314</t>
  </si>
  <si>
    <t>26243</t>
  </si>
  <si>
    <t>Obveze za financijski leasing od ostalih financijskih institucija u javnom sektoru</t>
  </si>
  <si>
    <t>26453</t>
  </si>
  <si>
    <t>Obveze za financijski leasing od ostalih tuzemnih financijskih institucija izvan javnog sektora</t>
  </si>
  <si>
    <t>26454</t>
  </si>
  <si>
    <t>Obveze za zajmove po faktoringu od ostalih tuzemnih financijskih institucija izvan javnog sektora</t>
  </si>
  <si>
    <t>26463</t>
  </si>
  <si>
    <t>Obveze za financijski leasing od inozemnih kreditnih institucija</t>
  </si>
  <si>
    <t>26464,26473, 26484,26554, 26564</t>
  </si>
  <si>
    <t>Obveze za zajmove po faktoringu od inozemnih kreditnih institucija, inozemnih osiguravajućih društava, ostalih inozemnih financijskih institucija, inozemnih trgovačkih društava i inozemnih obrtnika</t>
  </si>
  <si>
    <t>26464,26473,26484,26554,26564</t>
  </si>
  <si>
    <t>26483</t>
  </si>
  <si>
    <t>Obveze za financijski leasing od ostalih inozemnih financijskih institucija</t>
  </si>
  <si>
    <t>26534</t>
  </si>
  <si>
    <t>Obveze za zajmove po faktoringu od tuzemnih trgovačkih društava izvan javnog sektora</t>
  </si>
  <si>
    <t>Stanje 1. siječnja</t>
  </si>
  <si>
    <t>Stanje 31. prosinca</t>
  </si>
  <si>
    <t>IMOVINA</t>
  </si>
  <si>
    <t>IMOVINA (šifre B002+1)</t>
  </si>
  <si>
    <t>B001</t>
  </si>
  <si>
    <t>0</t>
  </si>
  <si>
    <t>Nefinancijska imovina (šifre 01+02+03+04+05+06)</t>
  </si>
  <si>
    <t>B002</t>
  </si>
  <si>
    <t>01</t>
  </si>
  <si>
    <t>Neproizvedena dugotrajna imovina (šifre 011+012-019)</t>
  </si>
  <si>
    <t>011</t>
  </si>
  <si>
    <t>Materijalna imovina - prirodna bogatstva</t>
  </si>
  <si>
    <t>012</t>
  </si>
  <si>
    <t xml:space="preserve">Nematerijalna imovina </t>
  </si>
  <si>
    <t>019</t>
  </si>
  <si>
    <t>Ispravak vrijednosti neproizvedene dugotrajne imovine</t>
  </si>
  <si>
    <t>02</t>
  </si>
  <si>
    <t>Proizvedena dugotrajna imovina (šifre '021 i 02921' + '022 i 02922' + '023 i 02923' + '024 i 02924' + '025 i 02925' + '026 i 02926')</t>
  </si>
  <si>
    <t>021 i 02921</t>
  </si>
  <si>
    <t>Građevinski objekti (šifre 0211 do 0214 - 02921)</t>
  </si>
  <si>
    <t>0211</t>
  </si>
  <si>
    <t>0212</t>
  </si>
  <si>
    <t>0213</t>
  </si>
  <si>
    <t>0214</t>
  </si>
  <si>
    <t>02921</t>
  </si>
  <si>
    <t>Ispravak vrijednosti građevinskih objekata</t>
  </si>
  <si>
    <t>022 i 02922</t>
  </si>
  <si>
    <t>Postrojenja i oprema (šifre 0221 do 0228 - 02922)</t>
  </si>
  <si>
    <t>0221</t>
  </si>
  <si>
    <t>0222</t>
  </si>
  <si>
    <t>0223</t>
  </si>
  <si>
    <t>0224</t>
  </si>
  <si>
    <t>0225</t>
  </si>
  <si>
    <t>Instrumenti, uređaji i strojevi</t>
  </si>
  <si>
    <t>0226</t>
  </si>
  <si>
    <t>0227</t>
  </si>
  <si>
    <t>0228</t>
  </si>
  <si>
    <t>02922</t>
  </si>
  <si>
    <t>Ispravak vrijednosti postrojenja i opreme</t>
  </si>
  <si>
    <t>023 i 02923</t>
  </si>
  <si>
    <t>Prijevozna sredstva (šifre 0231 do 0234 - 02923)</t>
  </si>
  <si>
    <t>0231</t>
  </si>
  <si>
    <t>0232</t>
  </si>
  <si>
    <t xml:space="preserve">Prijevozna sredstva u željezničkom prometu </t>
  </si>
  <si>
    <t>0233</t>
  </si>
  <si>
    <t>0234</t>
  </si>
  <si>
    <t>02923</t>
  </si>
  <si>
    <t xml:space="preserve">Ispravak vrijednosti prijevoznih sredstava </t>
  </si>
  <si>
    <t>024 i 02924</t>
  </si>
  <si>
    <t>Knjige, umjetnička djela i ostale izložbene vrijednosti (šifre 0241 do 0244 - 02924)</t>
  </si>
  <si>
    <t>0241</t>
  </si>
  <si>
    <t>0242</t>
  </si>
  <si>
    <t>0243</t>
  </si>
  <si>
    <t>0244</t>
  </si>
  <si>
    <t>02924</t>
  </si>
  <si>
    <t>Ispravak vrijednosti knjiga, umjetničkih djela i ostalih izložbenih vrijednosti</t>
  </si>
  <si>
    <t>025 i 02925</t>
  </si>
  <si>
    <t>Višegodišnji nasadi i osnovno stado (šifre 0251+0252-02925)</t>
  </si>
  <si>
    <t>0251</t>
  </si>
  <si>
    <t>0252</t>
  </si>
  <si>
    <t>02925</t>
  </si>
  <si>
    <t>Ispravak vrijednosti višegodišnjih nasada i osnovnog stada</t>
  </si>
  <si>
    <t>026 i 02926</t>
  </si>
  <si>
    <t>Nematerijalna proizvedena imovina (šifre 0261 do 0264 - 02926)</t>
  </si>
  <si>
    <t>0261</t>
  </si>
  <si>
    <t>0262</t>
  </si>
  <si>
    <t>Ulaganja u računalne programe</t>
  </si>
  <si>
    <t>0263</t>
  </si>
  <si>
    <t>0264</t>
  </si>
  <si>
    <t>02926</t>
  </si>
  <si>
    <t>Ispravak vrijednosti nematerijalne proizvedene imovine</t>
  </si>
  <si>
    <t>03</t>
  </si>
  <si>
    <t>Plemeniti metali i ostale pohranjene vrijednosti</t>
  </si>
  <si>
    <t>04</t>
  </si>
  <si>
    <t>Sitni inventar i auto gume (šifre 041+042-049)</t>
  </si>
  <si>
    <t>041</t>
  </si>
  <si>
    <t>Zalihe sitnog inventara i auto guma</t>
  </si>
  <si>
    <t>042</t>
  </si>
  <si>
    <t>Sitni inventar i auto gume u upotrebi</t>
  </si>
  <si>
    <t>049</t>
  </si>
  <si>
    <t>Ispravak vrijednosti sitnog inventara</t>
  </si>
  <si>
    <t>05</t>
  </si>
  <si>
    <t>Dugotrajna nefinancijska imovina u pripremi (šifre 051 do 056)</t>
  </si>
  <si>
    <t>051</t>
  </si>
  <si>
    <t>Građevinski objekti u pripremi</t>
  </si>
  <si>
    <t>052</t>
  </si>
  <si>
    <t>Postrojenja i oprema u pripremi</t>
  </si>
  <si>
    <t>053</t>
  </si>
  <si>
    <t>Prijevozna sredstva u pripremi</t>
  </si>
  <si>
    <t>054</t>
  </si>
  <si>
    <t>Višegodišnji nasadi i osnovno stado u pripremi</t>
  </si>
  <si>
    <t>055</t>
  </si>
  <si>
    <t>Ostala nematerijalna proizvedena imovina u pripremi</t>
  </si>
  <si>
    <t>056</t>
  </si>
  <si>
    <t>Ostala nefinancijska dugotrajna imovina u pripremi</t>
  </si>
  <si>
    <t>06</t>
  </si>
  <si>
    <t>Proizvedena kratkotrajna imovina (šifre 061 do 064)</t>
  </si>
  <si>
    <t>061</t>
  </si>
  <si>
    <t>Zalihe za obavljanje djelatnosti</t>
  </si>
  <si>
    <t>062</t>
  </si>
  <si>
    <t>Proizvodnja i proizvodi</t>
  </si>
  <si>
    <t>063</t>
  </si>
  <si>
    <t>Zalihe vojnih sredstava za jednokratnu upotrebu</t>
  </si>
  <si>
    <t>064</t>
  </si>
  <si>
    <t>Roba za daljnju prodaju</t>
  </si>
  <si>
    <t>1</t>
  </si>
  <si>
    <t>Financijska imovina (šifre 11+12+13+14+15+16+17+19)</t>
  </si>
  <si>
    <t>Novac u banci i blagajni (šifre 111+112 do 114)</t>
  </si>
  <si>
    <t>111</t>
  </si>
  <si>
    <t>Novac u banci (šifre 1111 do 1114)</t>
  </si>
  <si>
    <t>1111</t>
  </si>
  <si>
    <t>Novac na računu kod Hrvatske narodne banke</t>
  </si>
  <si>
    <t>1112</t>
  </si>
  <si>
    <t>Novac na računu kod tuzemnih poslovnih banaka</t>
  </si>
  <si>
    <t>1113</t>
  </si>
  <si>
    <t>Novac na računu kod inozemnih poslovnih banaka</t>
  </si>
  <si>
    <t>1114</t>
  </si>
  <si>
    <t>Prijelazni račun</t>
  </si>
  <si>
    <t>112</t>
  </si>
  <si>
    <t xml:space="preserve">Izdvojena novčana sredstva </t>
  </si>
  <si>
    <t>113</t>
  </si>
  <si>
    <t>Novac u blagajni</t>
  </si>
  <si>
    <t>114</t>
  </si>
  <si>
    <t>Vrijednosnice u blagajni</t>
  </si>
  <si>
    <t>12</t>
  </si>
  <si>
    <t>Depoziti, jamčevni polozi i potraživanja od zaposlenih te za više plaćene poreze i ostalo (šifre 121 + 122 do 124 - 125 + 129)</t>
  </si>
  <si>
    <t>121</t>
  </si>
  <si>
    <t>Depoziti u kreditnim i ostalim financijskim institucijama (šifre 1211+1212)</t>
  </si>
  <si>
    <t>1211</t>
  </si>
  <si>
    <t>Depoziti u tuzemnim kreditnim i ostalim financijskim institucijama</t>
  </si>
  <si>
    <t>1212</t>
  </si>
  <si>
    <t>Depoziti u inozemnim kreditnim i ostalim financijskim institucijama</t>
  </si>
  <si>
    <t>122</t>
  </si>
  <si>
    <t>Jamčevni polozi</t>
  </si>
  <si>
    <t>123</t>
  </si>
  <si>
    <t>Potraživanja od zaposlenih</t>
  </si>
  <si>
    <t>124</t>
  </si>
  <si>
    <t>Potraživanja za više plaćene poreze i doprinose</t>
  </si>
  <si>
    <t>125</t>
  </si>
  <si>
    <t>Ispravak vrijednosti potraživanja od zaposlenih te za više plaćene poreze i ostalo</t>
  </si>
  <si>
    <t>129</t>
  </si>
  <si>
    <t>Ostala potraživanja</t>
  </si>
  <si>
    <t>13</t>
  </si>
  <si>
    <t>Potraživanja za dane zajmove (šifre 13X1+13X2-139)</t>
  </si>
  <si>
    <t>Zajmovi - tuzemni (šifre 1321+1332+1333+1334+1341+1353+1354+1355+1363+1364+1371+1372+1373+1374+1375+1376+1377)</t>
  </si>
  <si>
    <t>13X1</t>
  </si>
  <si>
    <t>1321</t>
  </si>
  <si>
    <t>Zajmovi neprofitnim organizacijama, građanima i kućanstvima u tuzemstvu</t>
  </si>
  <si>
    <t>1332</t>
  </si>
  <si>
    <t>Zajmovi kreditnim institucijama u javnom sektoru</t>
  </si>
  <si>
    <t>1333</t>
  </si>
  <si>
    <t>Zajmovi osiguravajućim društvima u javnom sektoru</t>
  </si>
  <si>
    <t>1334</t>
  </si>
  <si>
    <t>Zajmovi ostalim financijskim institucijama u javnom sektoru</t>
  </si>
  <si>
    <t>1341</t>
  </si>
  <si>
    <t>Zajmovi trgovačkim društvima u javnom sektoru</t>
  </si>
  <si>
    <t>1353</t>
  </si>
  <si>
    <t>Zajmovi tuzemnim kreditnim institucijama izvan javnog sektora</t>
  </si>
  <si>
    <t>1354</t>
  </si>
  <si>
    <t>Zajmovi tuzemnim osiguravajućim društvima izvan javnog sektora</t>
  </si>
  <si>
    <t>1355</t>
  </si>
  <si>
    <t>Zajmovi ostalim tuzemnim financijskim institucijama izvan javnog sektora</t>
  </si>
  <si>
    <t>1363</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</si>
  <si>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</si>
  <si>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</si>
  <si>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</si>
  <si>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</si>
  <si>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</si>
  <si>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</si>
  <si>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</si>
  <si>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</si>
  <si>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</si>
  <si>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</si>
  <si>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</si>
  <si>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</si>
  <si>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</si>
  <si>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</si>
  <si>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Zajmovi ostalim izvanproračunskim korisnicima državnog proračuna</t>
  </si>
  <si>
    <t>1377</t>
  </si>
  <si>
    <t>Zajmovi izvanproračunskim korisnicima županijskih, gradskih i općinskih proračuna</t>
  </si>
  <si>
    <t>Zajmovi - inozemni (šifre 1313+1314+1315+1316+1322+1356+1357+1358+1365+1366)</t>
  </si>
  <si>
    <t>13X2</t>
  </si>
  <si>
    <t>1313</t>
  </si>
  <si>
    <t xml:space="preserve">Zajmovi međunarodnim organizacijama </t>
  </si>
  <si>
    <t>1314</t>
  </si>
  <si>
    <t>Zajmovi institucijama i tijelima EU</t>
  </si>
  <si>
    <t>1315</t>
  </si>
  <si>
    <t>Zajmovi inozemnim vladama u EU</t>
  </si>
  <si>
    <t>1316</t>
  </si>
  <si>
    <t>Zajmovi inozemnim vladama izvan EU</t>
  </si>
  <si>
    <t>1322</t>
  </si>
  <si>
    <t>Zajmovi neprofitnim organizacijama, građanima i kućanstvima u inozemstvu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</si>
  <si>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</si>
  <si>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</si>
  <si>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</si>
  <si>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</si>
  <si>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</si>
  <si>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</si>
  <si>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</si>
  <si>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</si>
  <si>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</si>
  <si>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</si>
  <si>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139</t>
  </si>
  <si>
    <t>Ispravak vrijednosti danih zajmova</t>
  </si>
  <si>
    <t>14</t>
  </si>
  <si>
    <t>Vrijednosni papiri (šifre 14X1+14X2-149)</t>
  </si>
  <si>
    <t>Vrijednosni papiri - tuzemni (šifre 1411+1421+1431+1441+1451+1461)</t>
  </si>
  <si>
    <t>14X1</t>
  </si>
  <si>
    <t>1411</t>
  </si>
  <si>
    <t>Čekovi</t>
  </si>
  <si>
    <t>1421</t>
  </si>
  <si>
    <t>Komercijalni i blagajnički zapisi</t>
  </si>
  <si>
    <t>1431</t>
  </si>
  <si>
    <t>Mjenice</t>
  </si>
  <si>
    <t>1441</t>
  </si>
  <si>
    <t>Obveznice</t>
  </si>
  <si>
    <t>1451</t>
  </si>
  <si>
    <t>Opcije i drugi financijski derivati</t>
  </si>
  <si>
    <t>1461</t>
  </si>
  <si>
    <t>Ostali vrijednosni papiri</t>
  </si>
  <si>
    <t>Vrijednosni papiri - inozemni (šifre 1412+1422+1432+1442+1452+1462)</t>
  </si>
  <si>
    <t>14X2</t>
  </si>
  <si>
    <t>1412</t>
  </si>
  <si>
    <t>1422</t>
  </si>
  <si>
    <t>1432</t>
  </si>
  <si>
    <t>1442</t>
  </si>
  <si>
    <t>1452</t>
  </si>
  <si>
    <t>1462</t>
  </si>
  <si>
    <t>149</t>
  </si>
  <si>
    <t>Ispravak vrijednosti vrijednosnih papira</t>
  </si>
  <si>
    <t>15</t>
  </si>
  <si>
    <t>Dionice i udjeli u glavnici (šifre 15X1+15X2-159)</t>
  </si>
  <si>
    <t>Dionice i udjeli u glavnici - tuzemni (šifre 1512+1513+1514+1521+1531+1541)</t>
  </si>
  <si>
    <t>15X1</t>
  </si>
  <si>
    <t>1512</t>
  </si>
  <si>
    <t>1513</t>
  </si>
  <si>
    <t>1514</t>
  </si>
  <si>
    <t>1521</t>
  </si>
  <si>
    <t>1531</t>
  </si>
  <si>
    <t>1541</t>
  </si>
  <si>
    <t>Dionice i udjeli u glavnici - inozemni (šifre 1532+1542)</t>
  </si>
  <si>
    <t>15X2</t>
  </si>
  <si>
    <t>1532</t>
  </si>
  <si>
    <t>1542</t>
  </si>
  <si>
    <t>159</t>
  </si>
  <si>
    <t>Ispravak vrijednosti dionica i udjela u glavnici</t>
  </si>
  <si>
    <t>16</t>
  </si>
  <si>
    <t>Potraživanja za prihode poslovanja (šifre 161 do 163 + 164 do 168-169)</t>
  </si>
  <si>
    <t>161</t>
  </si>
  <si>
    <t>Potraživanja za poreze</t>
  </si>
  <si>
    <t>162</t>
  </si>
  <si>
    <t>Potraživanja za doprinose</t>
  </si>
  <si>
    <t>163</t>
  </si>
  <si>
    <t>Potraživanja za pomoći iz inozemstva i od subjekata unutar općeg proračuna (šifre 1631 do 1638)</t>
  </si>
  <si>
    <t>1631</t>
  </si>
  <si>
    <t>Potraživanja za pomoći od inozemnih vlada</t>
  </si>
  <si>
    <t>1632</t>
  </si>
  <si>
    <t>Potraživanja za pomoći od međunarodnih organizacija te institucija i tijela EU</t>
  </si>
  <si>
    <t>1633</t>
  </si>
  <si>
    <t>Potraživanja za pomoći proračunu iz drugih proračuna</t>
  </si>
  <si>
    <t>1634</t>
  </si>
  <si>
    <t>Potraživanja za pomoći od izvanproračunskih korisnika</t>
  </si>
  <si>
    <t>1635</t>
  </si>
  <si>
    <t>Pomoći izravnanja za decentralizirane funkcije</t>
  </si>
  <si>
    <t>1636</t>
  </si>
  <si>
    <t>Potraživanja za pomoći proračunskim korisnicima iz proračuna koji im nije nadležan</t>
  </si>
  <si>
    <t>1637</t>
  </si>
  <si>
    <t>Potraživanja za povrat pomoći danih unutar općeg proračuna po protestiranim jamstvima</t>
  </si>
  <si>
    <t>1638</t>
  </si>
  <si>
    <t>Potraživanja za pomoći iz državnog proračuna temeljem prijenosa EU sredstava</t>
  </si>
  <si>
    <t>164</t>
  </si>
  <si>
    <t>Potraživanja za prihode od imovine</t>
  </si>
  <si>
    <t>165</t>
  </si>
  <si>
    <t>Potraživanja za upravne i administrativne pristojbe, pristojbe po posebnim propisima i naknade</t>
  </si>
  <si>
    <t>166</t>
  </si>
  <si>
    <t>Potraživanja za prihode od prodaje proizvoda i robe te pruženih usluga i za povrat po protestiranim jamstvima</t>
  </si>
  <si>
    <t>167</t>
  </si>
  <si>
    <t>Potraživanja proračunskih korisnika za sredstva uplaćena u nadležni proračun i za prihode od HZZO-a na temelju ugovornih obveza</t>
  </si>
  <si>
    <t>168</t>
  </si>
  <si>
    <t>Potraživanja za kazne i upravne mjere te ostale prihode</t>
  </si>
  <si>
    <t>169</t>
  </si>
  <si>
    <t>Ispravak vrijednosti potraživanja</t>
  </si>
  <si>
    <t>17</t>
  </si>
  <si>
    <t>Potraživanja od prodaje nefinancijske imovine (šifre 171 do 174 - 179)</t>
  </si>
  <si>
    <t>171</t>
  </si>
  <si>
    <t>Potraživanje od prodaje neproizvedene dugotrajne imovine</t>
  </si>
  <si>
    <t>172</t>
  </si>
  <si>
    <t>Potraživanja od prodaje proizvedene dugotrajne imovine</t>
  </si>
  <si>
    <t>173</t>
  </si>
  <si>
    <t>Potraživanja od prodaje plemenitih metala i ostalih pohranjenih vrijednosti</t>
  </si>
  <si>
    <t>174</t>
  </si>
  <si>
    <t>Potraživanja  od prodaje proizvedene kratkotrajne imovine</t>
  </si>
  <si>
    <t>179</t>
  </si>
  <si>
    <t>Ispravak vrijednosti potraživanja za prodanu nefinancijsku imovinu</t>
  </si>
  <si>
    <t>Rashodi budućih razdoblja i nedospjela naplata prihoda (šifre 191 do 193)</t>
  </si>
  <si>
    <t>191</t>
  </si>
  <si>
    <t>Rashodi budućih razdoblja</t>
  </si>
  <si>
    <t>192</t>
  </si>
  <si>
    <t>Nedospjela naplata prihoda</t>
  </si>
  <si>
    <t>193</t>
  </si>
  <si>
    <t>Kontinuirani rashodi budućih razdoblja</t>
  </si>
  <si>
    <t>OBVEZE I VLASTITI IZVORI</t>
  </si>
  <si>
    <t>OBVEZE I VLASTITI IZVORI (šifre 2+9)</t>
  </si>
  <si>
    <t>B003</t>
  </si>
  <si>
    <t>2</t>
  </si>
  <si>
    <t xml:space="preserve">Obveze (šifre 23+24+25+26+29) </t>
  </si>
  <si>
    <t>23</t>
  </si>
  <si>
    <t>Obveze za rashode poslovanja (šifre 231 do 234 + 235 do 239)</t>
  </si>
  <si>
    <t>231</t>
  </si>
  <si>
    <t>Obveze za zaposlene</t>
  </si>
  <si>
    <t>232</t>
  </si>
  <si>
    <t>Obveze za materijalne rashode</t>
  </si>
  <si>
    <t>234</t>
  </si>
  <si>
    <t>Obveze za financijske rashode (šifre 2341 do 2343)</t>
  </si>
  <si>
    <t>2341</t>
  </si>
  <si>
    <t>Obveze za kamate za izdane vrijednosne papire</t>
  </si>
  <si>
    <t>2342</t>
  </si>
  <si>
    <t>Obveze za kamate na primljene kredite i zajmove</t>
  </si>
  <si>
    <t>2343</t>
  </si>
  <si>
    <t>Obveze za ostale financijske rashode</t>
  </si>
  <si>
    <t>235</t>
  </si>
  <si>
    <t>Obveze za subvencije</t>
  </si>
  <si>
    <t>236</t>
  </si>
  <si>
    <t>Obveze za povrat pomoći primljenih unutar općeg proračuna po protestiranim jamstvima</t>
  </si>
  <si>
    <t>237</t>
  </si>
  <si>
    <t>Obveze za naknade građanima i kućanstvima</t>
  </si>
  <si>
    <t>238</t>
  </si>
  <si>
    <t>Obveze za kazne, naknade šteta i kapitalne pomoći</t>
  </si>
  <si>
    <t>239</t>
  </si>
  <si>
    <t>Ostale tekuće obveze</t>
  </si>
  <si>
    <t>24</t>
  </si>
  <si>
    <t>Obveze za nabavu nefinancijske imovine</t>
  </si>
  <si>
    <t>25</t>
  </si>
  <si>
    <t>Obveze za vrijednosne papire (šifre 25X1+25X2-259)</t>
  </si>
  <si>
    <t>Obveze za vrijednosne papire - tuzemne (šifre 2511+2521+2531+2541+2551+2561)</t>
  </si>
  <si>
    <t>25X1</t>
  </si>
  <si>
    <t>2511</t>
  </si>
  <si>
    <t>Obveze za čekove</t>
  </si>
  <si>
    <t>2521</t>
  </si>
  <si>
    <t>Obveze za trezorske zapise</t>
  </si>
  <si>
    <t>2531</t>
  </si>
  <si>
    <t>Obveze za mjenice</t>
  </si>
  <si>
    <t>2541</t>
  </si>
  <si>
    <t>Obveze za obveznice</t>
  </si>
  <si>
    <t>2551</t>
  </si>
  <si>
    <t>Obveze za opcije i druge financijske derivate</t>
  </si>
  <si>
    <t>2561</t>
  </si>
  <si>
    <t>Obveze za ostale vrijednosne papire</t>
  </si>
  <si>
    <t xml:space="preserve">Obveze za vrijednosne papire - inozemne (šifre 2512+2522+2532+2542+2552+2562) </t>
  </si>
  <si>
    <t>25X2</t>
  </si>
  <si>
    <t>2512</t>
  </si>
  <si>
    <t>2522</t>
  </si>
  <si>
    <t>2532</t>
  </si>
  <si>
    <t>2542</t>
  </si>
  <si>
    <t>2552</t>
  </si>
  <si>
    <t>2562</t>
  </si>
  <si>
    <t>259</t>
  </si>
  <si>
    <t>Ispravak vrijednosti obveza za vrijednosne papire</t>
  </si>
  <si>
    <t>26</t>
  </si>
  <si>
    <t>Obveze za kredite i zajmove (šifre 26X1+26X2)</t>
  </si>
  <si>
    <t>Obveze za kredite i zajmove - tuzemne (šifre 2622+2623+2624+2631+2643+2644+2645+2653+2654+2671+2672+2673+2674+2675+2676+2677)</t>
  </si>
  <si>
    <t>26X1</t>
  </si>
  <si>
    <t>2622</t>
  </si>
  <si>
    <t>Obveze za kredite od kreditnih institucija u javnom sektoru</t>
  </si>
  <si>
    <t>2623</t>
  </si>
  <si>
    <t>Obveze za zajmove od osiguravajućih društava u javnom sektoru</t>
  </si>
  <si>
    <t>2624</t>
  </si>
  <si>
    <t>Obveze za zajmove od ostalih financijskih institucija u javnom sektoru</t>
  </si>
  <si>
    <t>2631</t>
  </si>
  <si>
    <t>Obveze za zajmove od trgovačkih društava u javnom sektoru</t>
  </si>
  <si>
    <t>2643</t>
  </si>
  <si>
    <t>Obveze za kredite od tuzemnih kreditnih institucija izvan javnog sektora</t>
  </si>
  <si>
    <t>2644</t>
  </si>
  <si>
    <t>Obveze za zajmove od tuzemnih osiguravajućih društava izvan javnog sektora</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</si>
  <si>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</si>
  <si>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</si>
  <si>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</si>
  <si>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</si>
  <si>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</si>
  <si>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</si>
  <si>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</si>
  <si>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</si>
  <si>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2672</t>
  </si>
  <si>
    <t>Obveze za zajmove od županijskih proračuna</t>
  </si>
  <si>
    <t>2673</t>
  </si>
  <si>
    <t>Obveze za zajmove od gradskih proračuna</t>
  </si>
  <si>
    <t>2674</t>
  </si>
  <si>
    <t>Obveze za zajmove od općinskih proračuna</t>
  </si>
  <si>
    <t>2675</t>
  </si>
  <si>
    <t>Obveze za zajmove od HZMO-a, HZZ-a i HZZO-a</t>
  </si>
  <si>
    <t>2676</t>
  </si>
  <si>
    <t>Obveze za zajmove od ostalih izvanproračunskih korisnika državnog proračuna</t>
  </si>
  <si>
    <t>2677</t>
  </si>
  <si>
    <t>Obveze za zajmove od izvanproračunskih korisnika županijskih, gradskih i općinskih proračuna</t>
  </si>
  <si>
    <t>Obveze za kredite i zajmove - inozemne (šifre 2613+2614+2615+2616+2646+2647+2648+2655+2656)</t>
  </si>
  <si>
    <t>26X2</t>
  </si>
  <si>
    <t>2613</t>
  </si>
  <si>
    <t>Obveze za zajmove od međunarodnih organizacija</t>
  </si>
  <si>
    <t>2614</t>
  </si>
  <si>
    <t>Obveze za kredite i zajmove od institucija i tijela EU</t>
  </si>
  <si>
    <t>2615</t>
  </si>
  <si>
    <t>Obveze za zajmove od inozemnih vlada u EU</t>
  </si>
  <si>
    <t>2616</t>
  </si>
  <si>
    <t>Obveze za zajmove od inozemnih vlada izvan EU</t>
  </si>
  <si>
    <t>2646</t>
  </si>
  <si>
    <t>Obveze za kredite od inozemnih kreditnih institucija</t>
  </si>
  <si>
    <t>2647</t>
  </si>
  <si>
    <t>Obveze za zajmove od inozemnih osiguravajućih društava</t>
  </si>
  <si>
    <t>2648</t>
  </si>
  <si>
    <t>Obveze za zajmove od ostalih inozemnih financijskih institucija</t>
  </si>
  <si>
    <t>2655</t>
  </si>
  <si>
    <t>Obveze za zajmove od inozemnih trgovačkih društava</t>
  </si>
  <si>
    <t>2656</t>
  </si>
  <si>
    <t>Obveze za zajmove od inozemnih obrtnika</t>
  </si>
  <si>
    <t>29</t>
  </si>
  <si>
    <t>Odgođeno plaćanje rashoda i prihodi budućih razdoblja (šifre 291+292)</t>
  </si>
  <si>
    <t>291</t>
  </si>
  <si>
    <t>Odgođeno plaćanje rashoda</t>
  </si>
  <si>
    <t>292</t>
  </si>
  <si>
    <t>Naplaćeni prihodi budućih razdoblja</t>
  </si>
  <si>
    <t>9</t>
  </si>
  <si>
    <t>Vlastiti izvori (šifre 91 + 922 - 93 + 96 do 98)</t>
  </si>
  <si>
    <t>91</t>
  </si>
  <si>
    <t>Vlastiti izvori i ispravak vlastitih izvora (šifre 911-912)</t>
  </si>
  <si>
    <t>911</t>
  </si>
  <si>
    <t>Vlastiti izvori (šifre 9111+9112)</t>
  </si>
  <si>
    <t>9111</t>
  </si>
  <si>
    <t>Vlastiti izvori iz proračuna</t>
  </si>
  <si>
    <t>9112</t>
  </si>
  <si>
    <t>Ostali vlastiti izvori</t>
  </si>
  <si>
    <t>912</t>
  </si>
  <si>
    <t>Ispravak vlastitih izvora za obveze (šifre 9121+9122)</t>
  </si>
  <si>
    <t>9121</t>
  </si>
  <si>
    <t>Ispravak vlastitih izvora iz proračuna za obveze</t>
  </si>
  <si>
    <t>9122</t>
  </si>
  <si>
    <t>Ispravak ostalih vlastitih izvora za obveze</t>
  </si>
  <si>
    <t>922</t>
  </si>
  <si>
    <t>Višak/manjak prihoda (šifre 9221-9222)</t>
  </si>
  <si>
    <t>9221</t>
  </si>
  <si>
    <t>Višak prihoda (šifre 92211 do 92213)</t>
  </si>
  <si>
    <t>Višak prihoda poslovanja</t>
  </si>
  <si>
    <t>Višak prihoda od nefinancijske imovine</t>
  </si>
  <si>
    <t>Višak primitaka od financijske imovine</t>
  </si>
  <si>
    <t>9222</t>
  </si>
  <si>
    <t>Manjak prihoda (šifre 92221 do 92223)</t>
  </si>
  <si>
    <t>Manjak prihoda poslovanja</t>
  </si>
  <si>
    <t>Manjak prihoda od nefinancijske imovine</t>
  </si>
  <si>
    <t>Manjak primitaka od financijske imovine</t>
  </si>
  <si>
    <t>93</t>
  </si>
  <si>
    <t>Obračunati rashodi poslovanja</t>
  </si>
  <si>
    <t>Obračunati prihodi poslovanja</t>
  </si>
  <si>
    <t>Obračunati prihodi od prodaje nefinancijske imovine</t>
  </si>
  <si>
    <t>98</t>
  </si>
  <si>
    <t>Rezerviranja viška prihoda</t>
  </si>
  <si>
    <t>99</t>
  </si>
  <si>
    <t>Izvanbilančni zapisi (=0)</t>
  </si>
  <si>
    <t>991</t>
  </si>
  <si>
    <t>Izvanbilančni zapisi - aktiva (šifra 996)</t>
  </si>
  <si>
    <t>996</t>
  </si>
  <si>
    <t>Izvanbilančni zapisi - pasiva</t>
  </si>
  <si>
    <t>dio 13</t>
  </si>
  <si>
    <t>Potraživanja za dane zajmove - dospjela</t>
  </si>
  <si>
    <t>dio 13 D</t>
  </si>
  <si>
    <t>Potraživanja za dane zajmove - nedospjela</t>
  </si>
  <si>
    <t>dio 13 N</t>
  </si>
  <si>
    <t>dio 16</t>
  </si>
  <si>
    <t>Potraživanja za prihode poslovanja - dospjela</t>
  </si>
  <si>
    <t>dio 16 D</t>
  </si>
  <si>
    <t>Potraživanja za prihode poslovanja - nedospjela</t>
  </si>
  <si>
    <t>dio 16 N</t>
  </si>
  <si>
    <t>dio 17</t>
  </si>
  <si>
    <t>Potraživanja od prodaje nefinancijske imovine - dospjela</t>
  </si>
  <si>
    <t>dio 17 D</t>
  </si>
  <si>
    <t>Potraživanja od prodaje nefinancijske imovine - nedospjela</t>
  </si>
  <si>
    <t>dio 17 N</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</si>
  <si>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</si>
  <si>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</si>
  <si>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</si>
  <si>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</si>
  <si>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</si>
  <si>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</si>
  <si>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</si>
  <si>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</si>
  <si>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</si>
  <si>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</si>
  <si>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</si>
  <si>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</si>
  <si>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16371</t>
  </si>
  <si>
    <t>Potraživanja za povrat pomoći danih proračunskim korisnicima državnog proračuna po protestiranim jamstvima</t>
  </si>
  <si>
    <t>16372</t>
  </si>
  <si>
    <t>Potraživanja za povrat pomoći danih proračunskim korisnicima županijskih, gradskih i općinskih proračuna po protestiranim jamstvima</t>
  </si>
  <si>
    <t>16373</t>
  </si>
  <si>
    <t>Potraživanja za povrat pomoći danih županijskim proračunima po protestiranim jamstvima</t>
  </si>
  <si>
    <t>16374</t>
  </si>
  <si>
    <t>Potraživanja za povrat pomoći danih gradskim proračunima po protestiranim jamstvima</t>
  </si>
  <si>
    <t>16375</t>
  </si>
  <si>
    <t>Potraživanja za povrat pomoći danih općinskim proračunima po protestiranim jamstvima</t>
  </si>
  <si>
    <t>16376</t>
  </si>
  <si>
    <t>Potraživanja za povrat pomoći danih HZMO-u, HZZ-u i HZZO-u po protestiranim jamstvima</t>
  </si>
  <si>
    <t>16377</t>
  </si>
  <si>
    <t>Potraživanja za povrat pomoći danih ostalim izvanproračunskim korisnicima državnog proračuna po protestiranim jamstvima</t>
  </si>
  <si>
    <t>16378</t>
  </si>
  <si>
    <t>Potraživanja za povrat pomoći danih izvanproračunskim korisnicima županijskih, gradskih i općinskih proračuna po protestiranim jamstvima</t>
  </si>
  <si>
    <t>16631</t>
  </si>
  <si>
    <t>Potraživanja za povrat donacija danih neprofitnim organizacijama, građanima i kućanstvima u tuzemstvu po protestiranim jamstvima</t>
  </si>
  <si>
    <t>16641</t>
  </si>
  <si>
    <t>Potraživanja za povrat kapitalnih pomoći danih trgovačkim društvima u javnom sektoru po protestiranim jamstvima</t>
  </si>
  <si>
    <t>16642</t>
  </si>
  <si>
    <t>Potraživanja za povrat kapitalnih pomoći danih tuzemnim trgovačkim društvima izvan javnog sektora po protestiranim jamstvima</t>
  </si>
  <si>
    <t>16643</t>
  </si>
  <si>
    <t>Potraživanja za povrat kapitalnih pomoći danih tuzemnim obrtnicima po protestiranim jamstvima</t>
  </si>
  <si>
    <t>16721</t>
  </si>
  <si>
    <t>Potraživanja proračunskih korisnika za sredstva uplaćena u nadležni proračun</t>
  </si>
  <si>
    <t>dio 23</t>
  </si>
  <si>
    <t>Obveze za rashode poslovanja - dospjele</t>
  </si>
  <si>
    <t>dio 23 D</t>
  </si>
  <si>
    <t>Obveze za rashode poslovanja - nedospjele</t>
  </si>
  <si>
    <t>dio 23 N</t>
  </si>
  <si>
    <t>dio 24</t>
  </si>
  <si>
    <t>Obveze za nabavu nefinancijske imovine - dospjele</t>
  </si>
  <si>
    <t>dio 24 D</t>
  </si>
  <si>
    <t>Obveze za nabavu nefinancijske imovine - nedospjele</t>
  </si>
  <si>
    <t>dio 24 N</t>
  </si>
  <si>
    <t>dio 25</t>
  </si>
  <si>
    <t>Obveze za vrijednosne papire - dospjele</t>
  </si>
  <si>
    <t>dio 25 D</t>
  </si>
  <si>
    <t>Obveze za vrijednosne papire - nedospjele</t>
  </si>
  <si>
    <t>dio 25 N</t>
  </si>
  <si>
    <t>dio 26</t>
  </si>
  <si>
    <t>Obveze za kredite i zajmove - dospjele</t>
  </si>
  <si>
    <t>dio 26 D</t>
  </si>
  <si>
    <t>Obveze za kredite i zajmove - nedospjele</t>
  </si>
  <si>
    <t>dio 26 N</t>
  </si>
  <si>
    <t>23951</t>
  </si>
  <si>
    <t>Obveze za predujmove</t>
  </si>
  <si>
    <t>23952</t>
  </si>
  <si>
    <t>Obveze za depozite</t>
  </si>
  <si>
    <t>23953</t>
  </si>
  <si>
    <t>Obveze za jamčevine</t>
  </si>
  <si>
    <t>23954</t>
  </si>
  <si>
    <t>Ostale nespomenute obveze</t>
  </si>
  <si>
    <t>23955</t>
  </si>
  <si>
    <t xml:space="preserve">Obveze za naplaćene tuđe prihode </t>
  </si>
  <si>
    <t>23956</t>
  </si>
  <si>
    <t>Obveze proračuna za naplaćena sredstva proračunskog korisnika</t>
  </si>
  <si>
    <t>23957</t>
  </si>
  <si>
    <t>Obveze za EU predujmove</t>
  </si>
  <si>
    <t>23958</t>
  </si>
  <si>
    <t>Obveze proračunskih korisnika za povrat u proračun</t>
  </si>
  <si>
    <t>26223</t>
  </si>
  <si>
    <t>Obveze za financijski leasing od kreditnih institucija u javnom sektoru</t>
  </si>
  <si>
    <t>26224</t>
  </si>
  <si>
    <t>Obveze za zajmove po faktoringu od kreditnih institucija u javnom sektoru</t>
  </si>
  <si>
    <t>26233</t>
  </si>
  <si>
    <t>Obveze za zajmove po faktoringu od osiguravajućih društava u javnom sektoru</t>
  </si>
  <si>
    <t>26244</t>
  </si>
  <si>
    <t>Obveze za zajmove po faktoringu od ostalih financijskih institucija u javnom sektoru</t>
  </si>
  <si>
    <t>26314</t>
  </si>
  <si>
    <t>Obveze za zajmove po faktoringu od trgovačkih društava u javnom sektoru</t>
  </si>
  <si>
    <t>26433</t>
  </si>
  <si>
    <t>Obveze za financijski leasing od tuzemnih kreditnih institucija izvan javnog sektora</t>
  </si>
  <si>
    <t>26434</t>
  </si>
  <si>
    <t>Obveze za zajmove po faktoringu od tuzemnih kreditnih institucija izvan javnog sektora</t>
  </si>
  <si>
    <t>26443</t>
  </si>
  <si>
    <t>Obveze za zajmove po faktoringu od tuzemnih osiguravajućih društava izvan javnog sektora</t>
  </si>
  <si>
    <t>26464</t>
  </si>
  <si>
    <t>Obveze za zajmove po faktoringu od inozemnih kreditnih institucija</t>
  </si>
  <si>
    <t>26473</t>
  </si>
  <si>
    <t>Obveze za zajmove po faktoringu od inozemnih osiguravajućih društava</t>
  </si>
  <si>
    <t>26484</t>
  </si>
  <si>
    <t>Obveze za zajmove po faktoringu od ostalih inozemnih financijskih institucija</t>
  </si>
  <si>
    <t>26544</t>
  </si>
  <si>
    <t>Obveze za zajmove po faktoringu od tuzemnih obrtnika</t>
  </si>
  <si>
    <t>26554</t>
  </si>
  <si>
    <t>Obveze za zajmove po faktoringu od inozemnih trgovačkih društava</t>
  </si>
  <si>
    <t>26564</t>
  </si>
  <si>
    <t>Obveze za zajmove po faktoringu od inozemnih obrtnika</t>
  </si>
  <si>
    <t>IZVJEŠTAJ O RASHODIMA PREMA FUNKCIJSKOJ KLASIFIKACIJI</t>
  </si>
  <si>
    <t>Brojč. ozn. funk. klas.</t>
  </si>
  <si>
    <t>Opće javne usluge (šifre 011+012+013+014 do 018)</t>
  </si>
  <si>
    <t>Izvršna i zakonodavna tijela, financijski i fiskalni poslovi, vanjski poslovi (šifre 0111 do 0113)</t>
  </si>
  <si>
    <t>0111</t>
  </si>
  <si>
    <t>Izvršna i zakonodavna tijela</t>
  </si>
  <si>
    <t>0112</t>
  </si>
  <si>
    <t>Financijski i fiskalni poslovi</t>
  </si>
  <si>
    <t>0113</t>
  </si>
  <si>
    <t>Vanjski poslovi</t>
  </si>
  <si>
    <t>Inozemna ekonomska pomoć (šifre 0121+0122)</t>
  </si>
  <si>
    <t>0121</t>
  </si>
  <si>
    <t>Ekonomska pomoć zemljama u razvoju i zemljama u tranziciji</t>
  </si>
  <si>
    <t>0122</t>
  </si>
  <si>
    <t>Ekonomska pomoć usmjerena preko međunarodnih agencija</t>
  </si>
  <si>
    <t>013</t>
  </si>
  <si>
    <t>Opće usluge (šifre 0131 do 0133)</t>
  </si>
  <si>
    <t>0131</t>
  </si>
  <si>
    <t>Opće usluge vezane za službenike</t>
  </si>
  <si>
    <t>0132</t>
  </si>
  <si>
    <t>Sveukupno planiranje i statističke usluge</t>
  </si>
  <si>
    <t>0133</t>
  </si>
  <si>
    <t>Ostale opće usluge</t>
  </si>
  <si>
    <t>014</t>
  </si>
  <si>
    <t>Osnovna istraživanja</t>
  </si>
  <si>
    <t>015</t>
  </si>
  <si>
    <t>Istraživanje i razvoj: Opće javne usluge</t>
  </si>
  <si>
    <t>016</t>
  </si>
  <si>
    <t>Opće javne usluge koje nisu drugdje svrstane</t>
  </si>
  <si>
    <t>017</t>
  </si>
  <si>
    <t>Transakcije vezane za javni dug</t>
  </si>
  <si>
    <t>018</t>
  </si>
  <si>
    <t>Prijenosi općeg karaktera između različitih državnih razina</t>
  </si>
  <si>
    <t>Obrana (šifre 021 do 025)</t>
  </si>
  <si>
    <t>021</t>
  </si>
  <si>
    <t>Vojna obrana</t>
  </si>
  <si>
    <t>022</t>
  </si>
  <si>
    <t>Civilna obrana</t>
  </si>
  <si>
    <t>023</t>
  </si>
  <si>
    <t>Inozemna vojna pomoć</t>
  </si>
  <si>
    <t>024</t>
  </si>
  <si>
    <t>Istraživanje i razvoj obrane</t>
  </si>
  <si>
    <t>025</t>
  </si>
  <si>
    <t>Rashodi za obranu koji nisu drugdje svrstani</t>
  </si>
  <si>
    <t>Javni red i sigurnost (šifre 031 do 036)</t>
  </si>
  <si>
    <t>031</t>
  </si>
  <si>
    <t>Usluge policije</t>
  </si>
  <si>
    <t>032</t>
  </si>
  <si>
    <t>Usluge protupožarne zaštite</t>
  </si>
  <si>
    <t>033</t>
  </si>
  <si>
    <t>Sudovi</t>
  </si>
  <si>
    <t>034</t>
  </si>
  <si>
    <t>Zatvori</t>
  </si>
  <si>
    <t>035</t>
  </si>
  <si>
    <t>Istraživanje i razvoj: Javni red i sigurnost</t>
  </si>
  <si>
    <t>036</t>
  </si>
  <si>
    <t>Rashodi za javni red i sigurnost koji nisu drugdje svrstani</t>
  </si>
  <si>
    <t>Ekonomski poslovi (šifre 041+042+043+044+045+046+047+048+049)</t>
  </si>
  <si>
    <t xml:space="preserve">Opći ekonomski, trgovački i poslovi vezani uz rad (šifre 0411+0412) </t>
  </si>
  <si>
    <t>0411</t>
  </si>
  <si>
    <t>Opći ekonomski i trgovački poslovi</t>
  </si>
  <si>
    <t>0412</t>
  </si>
  <si>
    <t>Opći poslovi vezani uz rad</t>
  </si>
  <si>
    <t>Poljoprivreda, šumarstvo, ribarstvo i lov (šifre 0421 do 0423)</t>
  </si>
  <si>
    <t>0421</t>
  </si>
  <si>
    <t>Poljoprivreda</t>
  </si>
  <si>
    <t>0422</t>
  </si>
  <si>
    <t>Šumarstvo</t>
  </si>
  <si>
    <t>0423</t>
  </si>
  <si>
    <t>Ribarstvo i lov</t>
  </si>
  <si>
    <t>043</t>
  </si>
  <si>
    <t>Gorivo i energija (šifre 0431 do 0436)</t>
  </si>
  <si>
    <t>0431</t>
  </si>
  <si>
    <t>Ugljen i ostala kruta mineralna goriva</t>
  </si>
  <si>
    <t>0432</t>
  </si>
  <si>
    <t>Nafta i prirodni plin</t>
  </si>
  <si>
    <t>0433</t>
  </si>
  <si>
    <t>Nuklearno gorivo</t>
  </si>
  <si>
    <t>0434</t>
  </si>
  <si>
    <t>Ostala goriva</t>
  </si>
  <si>
    <t>0435</t>
  </si>
  <si>
    <t>Električna energija</t>
  </si>
  <si>
    <t>0436</t>
  </si>
  <si>
    <t>Ostale vrste energije</t>
  </si>
  <si>
    <t>044</t>
  </si>
  <si>
    <t>Rudarstvo, proizvodnja i građevinarstvo (šifre 0441 do 0443)</t>
  </si>
  <si>
    <t>0441</t>
  </si>
  <si>
    <t>Rudarstvo, mineralni resursi i ostala mineralna goriva</t>
  </si>
  <si>
    <t>0442</t>
  </si>
  <si>
    <t xml:space="preserve">Proizvodnja </t>
  </si>
  <si>
    <t>0443</t>
  </si>
  <si>
    <t>Građevinarstvo</t>
  </si>
  <si>
    <t>045</t>
  </si>
  <si>
    <t>Promet (šifre 0451 do 0455)</t>
  </si>
  <si>
    <t>0451</t>
  </si>
  <si>
    <t>Cestovni promet</t>
  </si>
  <si>
    <t>0452</t>
  </si>
  <si>
    <t>Promet vodnim putovima</t>
  </si>
  <si>
    <t>0453</t>
  </si>
  <si>
    <t>Željeznički promet</t>
  </si>
  <si>
    <t>0454</t>
  </si>
  <si>
    <t>Zračni promet</t>
  </si>
  <si>
    <t>0455</t>
  </si>
  <si>
    <t>Promet cjevovodima i ostali promet</t>
  </si>
  <si>
    <t>046</t>
  </si>
  <si>
    <t>Komunikacije</t>
  </si>
  <si>
    <t>047</t>
  </si>
  <si>
    <t>Ostale industrije (šifre 0471 do 0474)</t>
  </si>
  <si>
    <t>0471</t>
  </si>
  <si>
    <t>Distribucija i skladištenje</t>
  </si>
  <si>
    <t>0472</t>
  </si>
  <si>
    <t>Hoteli i restorani</t>
  </si>
  <si>
    <t>0473</t>
  </si>
  <si>
    <t>Turizam</t>
  </si>
  <si>
    <t>0474</t>
  </si>
  <si>
    <t>Višenamjenski razvojni projekti</t>
  </si>
  <si>
    <t>048</t>
  </si>
  <si>
    <t>Istraživanje i razvoj: Ekonomski poslovi (šifre 0481 do 0487)</t>
  </si>
  <si>
    <t>0481</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</si>
  <si>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</si>
  <si>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</si>
  <si>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</si>
  <si>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</si>
  <si>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</si>
  <si>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</si>
  <si>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</si>
  <si>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</si>
  <si>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</si>
  <si>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</si>
  <si>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Istraživanje i razvoj: Komunikacije</t>
  </si>
  <si>
    <t>0487</t>
  </si>
  <si>
    <t>Istraživanje i razvoj: Ostale industrije</t>
  </si>
  <si>
    <t>Ekonomski poslovi koji nisu drugdje svrstani</t>
  </si>
  <si>
    <t>Zaštita okoliša (šifre 051 do 056)</t>
  </si>
  <si>
    <t>Gospodarenje otpadom</t>
  </si>
  <si>
    <t>Gospodarenje otpadnim vodama</t>
  </si>
  <si>
    <t>Smanjenje zagađivanja</t>
  </si>
  <si>
    <t>Zaštita bioraznolikosti i krajolika</t>
  </si>
  <si>
    <t>Istraživanje i razvoj: Zaštita okoliša</t>
  </si>
  <si>
    <t>Poslovi i usluge zaštite okoliša koji nisu drugdje svrstani</t>
  </si>
  <si>
    <t>Usluge unapređenja stanovanja i zajednice (šifre 061 do 066)</t>
  </si>
  <si>
    <t>Razvoj stanovanja</t>
  </si>
  <si>
    <t>Razvoj zajednice</t>
  </si>
  <si>
    <t>Opskrba vodom</t>
  </si>
  <si>
    <t>Ulična rasvjeta</t>
  </si>
  <si>
    <t>065</t>
  </si>
  <si>
    <t>Istraživanje i razvoj stanovanja i komunalnih pogodnosti</t>
  </si>
  <si>
    <t>066</t>
  </si>
  <si>
    <t>Rashodi vezani za stanovanje i kom. pogodnosti koji nisu drugdje svrstani</t>
  </si>
  <si>
    <t>07</t>
  </si>
  <si>
    <t>Zdravstvo (šifre 071+072+073+074+075+076)</t>
  </si>
  <si>
    <t>071</t>
  </si>
  <si>
    <t>Medicinski proizvodi, pribor i oprema (šifre 0711 do 0713)</t>
  </si>
  <si>
    <t>0711</t>
  </si>
  <si>
    <t>0712</t>
  </si>
  <si>
    <t>Ostali medicinski proizvodi</t>
  </si>
  <si>
    <t>0713</t>
  </si>
  <si>
    <t>Terapeutski pribor i oprema</t>
  </si>
  <si>
    <t>072</t>
  </si>
  <si>
    <t>Službe za vanjske pacijente (šifre 0721 do 0724)</t>
  </si>
  <si>
    <t>0721</t>
  </si>
  <si>
    <t>Opće medicinske usluge</t>
  </si>
  <si>
    <t>0722</t>
  </si>
  <si>
    <t>Specijalističke medicinske usluge</t>
  </si>
  <si>
    <t>0723</t>
  </si>
  <si>
    <t>Zubarske usluge</t>
  </si>
  <si>
    <t>0724</t>
  </si>
  <si>
    <t xml:space="preserve">Paramedicinske usluge </t>
  </si>
  <si>
    <t>073</t>
  </si>
  <si>
    <t>Bolničke službe (šifre 0731 do 0734)</t>
  </si>
  <si>
    <t>0731</t>
  </si>
  <si>
    <t>Usluge općih bolnica</t>
  </si>
  <si>
    <t>0732</t>
  </si>
  <si>
    <t>Usluge specijalističkih bolnica</t>
  </si>
  <si>
    <t>0733</t>
  </si>
  <si>
    <t>Usluge medicinskih centara i centara za majčinstvo</t>
  </si>
  <si>
    <t>0734</t>
  </si>
  <si>
    <t>Usluge centara za njegu i oporavak</t>
  </si>
  <si>
    <t>074</t>
  </si>
  <si>
    <t>Službe javnog zdravstva</t>
  </si>
  <si>
    <t>075</t>
  </si>
  <si>
    <t>Istraživanje i razvoj zdravstva</t>
  </si>
  <si>
    <t>076</t>
  </si>
  <si>
    <t>Poslovi i usluge zdravstva koji nisu drugdje svrstani</t>
  </si>
  <si>
    <t>08</t>
  </si>
  <si>
    <t>Rekreacija, kultura i religija (šifre 081 do 086)</t>
  </si>
  <si>
    <t>081</t>
  </si>
  <si>
    <t>Službe rekreacije i sporta</t>
  </si>
  <si>
    <t>082</t>
  </si>
  <si>
    <t>Službe kulture</t>
  </si>
  <si>
    <t>083</t>
  </si>
  <si>
    <t>Službe emitiranja i izdavanja</t>
  </si>
  <si>
    <t>084</t>
  </si>
  <si>
    <t>Religijske i druge službe zajednice</t>
  </si>
  <si>
    <t>085</t>
  </si>
  <si>
    <t>Istraživanje i razvoj rekreacije, kulture i religije</t>
  </si>
  <si>
    <t>086</t>
  </si>
  <si>
    <t>Rashodi za rekreaciju, kulturu i religiju koji nisu drugdje svrstani</t>
  </si>
  <si>
    <t>09</t>
  </si>
  <si>
    <t>Obrazovanje (šifre 091+092+093+094+095+096+097+098)</t>
  </si>
  <si>
    <t>091</t>
  </si>
  <si>
    <t>Predškolsko i osnovno obrazovanje (šifre 0911+0912)</t>
  </si>
  <si>
    <t>0911</t>
  </si>
  <si>
    <t>Predškolsko obrazovanje</t>
  </si>
  <si>
    <t>0912</t>
  </si>
  <si>
    <t>Osnovno obrazovanje</t>
  </si>
  <si>
    <t>092</t>
  </si>
  <si>
    <t>Srednjoškolsko obrazovanje (šifre 0921+0922)</t>
  </si>
  <si>
    <t>0921</t>
  </si>
  <si>
    <t>Niže srednjoškolsko obrazovanje</t>
  </si>
  <si>
    <t>0922</t>
  </si>
  <si>
    <t>Više srednjoškolsko obrazovanje</t>
  </si>
  <si>
    <t>093</t>
  </si>
  <si>
    <t>Poslije srednjoškolsko, ali ne visoko obrazovanje</t>
  </si>
  <si>
    <t>094</t>
  </si>
  <si>
    <t>Visoka naobrazba (šifre 0941+0942)</t>
  </si>
  <si>
    <t>0941</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</si>
  <si>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</si>
  <si>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</si>
  <si>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</si>
  <si>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</si>
  <si>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</si>
  <si>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</si>
  <si>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</si>
  <si>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</si>
  <si>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</si>
  <si>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</si>
  <si>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</si>
  <si>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</si>
  <si>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Socijalna zaštita (šifre 101+102+103+104+105+106+107+108+109)</t>
  </si>
  <si>
    <t>101</t>
  </si>
  <si>
    <t>Bolest i invaliditet (šifre 1011+1012)</t>
  </si>
  <si>
    <t>1011</t>
  </si>
  <si>
    <t>Bolest</t>
  </si>
  <si>
    <t>1012</t>
  </si>
  <si>
    <t>Invaliditet</t>
  </si>
  <si>
    <t>102</t>
  </si>
  <si>
    <t>Starost</t>
  </si>
  <si>
    <t>103</t>
  </si>
  <si>
    <t>Slijednici</t>
  </si>
  <si>
    <t>104</t>
  </si>
  <si>
    <t>Obitelj i djeca</t>
  </si>
  <si>
    <t>105</t>
  </si>
  <si>
    <t>Nezaposlenost</t>
  </si>
  <si>
    <t>106</t>
  </si>
  <si>
    <t>107</t>
  </si>
  <si>
    <t>Socijalna pomoć stanovništvu koje nije obuhvaćeno redovnim socijalnim programima</t>
  </si>
  <si>
    <t>108</t>
  </si>
  <si>
    <t>Istraživanje i razvoj socijalne zaštite</t>
  </si>
  <si>
    <t>109</t>
  </si>
  <si>
    <t>Aktivnosti socijalne zaštite koje nisu drugdje svrstane</t>
  </si>
  <si>
    <t>Kontrolni zbroj (šifre 01+02+03+04+05+06+07+08+09+10)</t>
  </si>
  <si>
    <t>R1</t>
  </si>
  <si>
    <t>IZVJEŠTAJ O PROMJENAMA U VRIJEDNOSTI
I OBUJMU IMOVINE I OBVEZA</t>
  </si>
  <si>
    <t>Iznos povećanja</t>
  </si>
  <si>
    <t>Iznos smanjenja</t>
  </si>
  <si>
    <t>9151</t>
  </si>
  <si>
    <t>Promjene u vrijednosti i obujmu imovine (šifre 91511+91512)</t>
  </si>
  <si>
    <t>91511</t>
  </si>
  <si>
    <t>Promjene u vrijednosti (revalorizacija) imovine (šifre P001+P008)</t>
  </si>
  <si>
    <t>Promjene u vrijednosti (revalorizacija) nefinancijske imovine (šifre P002 do P007)</t>
  </si>
  <si>
    <t>P001</t>
  </si>
  <si>
    <t>Neproizvedena dugotrajna imovina</t>
  </si>
  <si>
    <t>P002</t>
  </si>
  <si>
    <t>Proizvedena dugotrajna imovina</t>
  </si>
  <si>
    <t>P003</t>
  </si>
  <si>
    <t>P004</t>
  </si>
  <si>
    <t>P005</t>
  </si>
  <si>
    <t>Dugotrajna nefinancijska imovina u pripremi</t>
  </si>
  <si>
    <t>P006</t>
  </si>
  <si>
    <t>Proizvedena kratkotrajna imovina</t>
  </si>
  <si>
    <t>P007</t>
  </si>
  <si>
    <t>Promjene u vrijednosti (revalorizacija) financijske imovine (šifre P009 do P015)</t>
  </si>
  <si>
    <t>P008</t>
  </si>
  <si>
    <t>Novac u banci i blagajni</t>
  </si>
  <si>
    <t>P009</t>
  </si>
  <si>
    <t>Depoziti, jamčevni polozi i potraživanja od zaposlenih te za više plaćene poreze i ostalo</t>
  </si>
  <si>
    <t>P010</t>
  </si>
  <si>
    <t xml:space="preserve">Potraživanja za dane zajmove </t>
  </si>
  <si>
    <t>P011</t>
  </si>
  <si>
    <t>Vrijednosni papiri</t>
  </si>
  <si>
    <t>P012</t>
  </si>
  <si>
    <t>Dionice i udjeli u glavnici</t>
  </si>
  <si>
    <t>P013</t>
  </si>
  <si>
    <t>Potraživanja za prihode poslovanja</t>
  </si>
  <si>
    <t>P014</t>
  </si>
  <si>
    <t>Potraživanja od prodaje nefinancijske imovine</t>
  </si>
  <si>
    <t>P015</t>
  </si>
  <si>
    <t>91512</t>
  </si>
  <si>
    <t>Promjene u obujmu imovine (šifre P016+P023)</t>
  </si>
  <si>
    <t>Promjene u obujmu nefinancijske imovine (šifre P017 do P022)</t>
  </si>
  <si>
    <t>P016</t>
  </si>
  <si>
    <t>P017</t>
  </si>
  <si>
    <t>P018</t>
  </si>
  <si>
    <t>P019</t>
  </si>
  <si>
    <t>P020</t>
  </si>
  <si>
    <t>P021</t>
  </si>
  <si>
    <t>P022</t>
  </si>
  <si>
    <t>Promjene u obujmu financijske imovine (šifre P024 do P030)</t>
  </si>
  <si>
    <t>P023</t>
  </si>
  <si>
    <t>P024</t>
  </si>
  <si>
    <t>P025</t>
  </si>
  <si>
    <t>P026</t>
  </si>
  <si>
    <t>P027</t>
  </si>
  <si>
    <t>P028</t>
  </si>
  <si>
    <t>P029</t>
  </si>
  <si>
    <t>P030</t>
  </si>
  <si>
    <t>9152</t>
  </si>
  <si>
    <t>Promjene u vrijednosti (revalorizacija) i obujmu obveza (šifre 91521+91522)</t>
  </si>
  <si>
    <t>91521</t>
  </si>
  <si>
    <t>Promjene u vrijednosti (revalorizacija) obveza (šifre P031 do P034)</t>
  </si>
  <si>
    <t>Obveze za rashode poslovanja</t>
  </si>
  <si>
    <t>P031</t>
  </si>
  <si>
    <t>P032</t>
  </si>
  <si>
    <t>Obveze za vrijednosne papire</t>
  </si>
  <si>
    <t>P033</t>
  </si>
  <si>
    <t>Obveze za kredite i zajmove</t>
  </si>
  <si>
    <t>P034</t>
  </si>
  <si>
    <t>91522</t>
  </si>
  <si>
    <t>Promjene u obujmu obveza (šifre P035 do P038)</t>
  </si>
  <si>
    <t>P035</t>
  </si>
  <si>
    <t>P036</t>
  </si>
  <si>
    <t>P037</t>
  </si>
  <si>
    <t>P038</t>
  </si>
  <si>
    <t>IZVJEŠTAJ O OBVEZAMA</t>
  </si>
  <si>
    <t>Iznos</t>
  </si>
  <si>
    <t>Stanje obveza 1. siječnja (=stanju obveza iz Izvještaja o obvezama na 31. prosinca prethodne godine)</t>
  </si>
  <si>
    <t>V001</t>
  </si>
  <si>
    <t>Povećanje obveza u izvještajnom razdoblju (šifre V003+N23+N24 + 'N dio 25,26')</t>
  </si>
  <si>
    <t>V002</t>
  </si>
  <si>
    <t>Međusobne obveze subjekata općeg proračuna</t>
  </si>
  <si>
    <t>V003</t>
  </si>
  <si>
    <t>Obveze za rashode poslovanja (šifre N231 do N239)</t>
  </si>
  <si>
    <t>N23</t>
  </si>
  <si>
    <t>N231</t>
  </si>
  <si>
    <t>N232</t>
  </si>
  <si>
    <t>Obveze za financijske rashode</t>
  </si>
  <si>
    <t>N234</t>
  </si>
  <si>
    <t>N235</t>
  </si>
  <si>
    <t>Obveze za povrat pomoći unutar općeg proračuna po protestiranim jamstvima</t>
  </si>
  <si>
    <t>N236</t>
  </si>
  <si>
    <t>N237</t>
  </si>
  <si>
    <t>N238</t>
  </si>
  <si>
    <t>N239</t>
  </si>
  <si>
    <t>N24</t>
  </si>
  <si>
    <t>dio 25,26</t>
  </si>
  <si>
    <t>Obveze za financijsku imovinu (šifre 'N251, 253' + N254 + N256 + 'N262,263,2643,2644,2645,2653,2654,267' + 'N261,2646,2647,2648,2655,2656')</t>
  </si>
  <si>
    <t>N dio 25,26</t>
  </si>
  <si>
    <t>251,253</t>
  </si>
  <si>
    <t>Obveze za čekove i mjenice</t>
  </si>
  <si>
    <t>N251, 253</t>
  </si>
  <si>
    <t>254</t>
  </si>
  <si>
    <t>N254</t>
  </si>
  <si>
    <t>256</t>
  </si>
  <si>
    <t>N256</t>
  </si>
  <si>
    <t>262,263,2643,2644,
2645,2653,2654,267</t>
  </si>
  <si>
    <t>Obveze za tuzemne kredite i zajmove</t>
  </si>
  <si>
    <t>N262,263,2643,2644,2645,2653,2654,267</t>
  </si>
  <si>
    <t>261,2646,2647, 2648,2655,2656</t>
  </si>
  <si>
    <t>Obveze za inozemne kredite i zajmove</t>
  </si>
  <si>
    <t>N261,2646,2647,2648,2655,2656</t>
  </si>
  <si>
    <t>Podmirene obveze u izvještajnom razdoblju (šifre V005+P23+P24 + 'P dio 25,26')</t>
  </si>
  <si>
    <t>V004</t>
  </si>
  <si>
    <t>V005</t>
  </si>
  <si>
    <t>Obveze za rashode poslovanja (šifre P231 do P239)</t>
  </si>
  <si>
    <t>P23</t>
  </si>
  <si>
    <t>P231</t>
  </si>
  <si>
    <t>P232</t>
  </si>
  <si>
    <t>P234</t>
  </si>
  <si>
    <t>P235</t>
  </si>
  <si>
    <t>P236</t>
  </si>
  <si>
    <t>P237</t>
  </si>
  <si>
    <t>P238</t>
  </si>
  <si>
    <t>P239</t>
  </si>
  <si>
    <t>P24</t>
  </si>
  <si>
    <t>Obveze za financijsku imovinu (šifre 'P251,253' + P254 + P256 + 'P262,263,2643,2644, 2645,2653,2654,267' + 'P261,2646,2647, 2648,2655,2656')</t>
  </si>
  <si>
    <t>P dio 25, 26</t>
  </si>
  <si>
    <t>P251, 253</t>
  </si>
  <si>
    <t>P254</t>
  </si>
  <si>
    <t>P256</t>
  </si>
  <si>
    <t>262,263,2643,2644, 2645,2653,2654,267</t>
  </si>
  <si>
    <t>P262,263,2643,2644, 2645,2653,2654,267</t>
  </si>
  <si>
    <t>P261,2646,2647, 2648,2655,2656</t>
  </si>
  <si>
    <t>Stanje obveza na kraju izvještajnog razdoblja (šifre V001+V002-V004) i (šifre V007+V009)</t>
  </si>
  <si>
    <t>V006</t>
  </si>
  <si>
    <t>Stanje dospjelih obveza na kraju izvještajnog razdoblja (šifre V008+D23+D24 + 'D dio 25,26')</t>
  </si>
  <si>
    <t>V007</t>
  </si>
  <si>
    <t>Međusobne obveze subjekata općeg proračuna (šifre M001 do M004)</t>
  </si>
  <si>
    <t>V008</t>
  </si>
  <si>
    <t>a) Prekoračenje 1 do 60 dana</t>
  </si>
  <si>
    <t>M001</t>
  </si>
  <si>
    <t>b) Prekoračenje 61 do 180 dana</t>
  </si>
  <si>
    <t>M002</t>
  </si>
  <si>
    <t>c) Prekoračenje 181 do 360 dana</t>
  </si>
  <si>
    <t>M003</t>
  </si>
  <si>
    <t>d) Prekoračenje preko 360 dana</t>
  </si>
  <si>
    <t>M004</t>
  </si>
  <si>
    <t>Ukupno obveze za rashode poslovanja (šifre D231+D232+D234+D235+D236+D237+D 238+D239)</t>
  </si>
  <si>
    <t>D23</t>
  </si>
  <si>
    <t>Obveze za zaposlene (šifre D231A do D231D)</t>
  </si>
  <si>
    <t>D231</t>
  </si>
  <si>
    <t>D231A</t>
  </si>
  <si>
    <t>D231B</t>
  </si>
  <si>
    <t>D231C</t>
  </si>
  <si>
    <t>D231D</t>
  </si>
  <si>
    <t>Obveze za materijalne rashode (šifre D232A do D232D)</t>
  </si>
  <si>
    <t>D232</t>
  </si>
  <si>
    <t>D232A</t>
  </si>
  <si>
    <t>D232B</t>
  </si>
  <si>
    <t>D232C</t>
  </si>
  <si>
    <t>D232D</t>
  </si>
  <si>
    <t>Obveze za financijske rashode (šifre D234A do D234D)</t>
  </si>
  <si>
    <t>D234</t>
  </si>
  <si>
    <t>D234A</t>
  </si>
  <si>
    <t>D234B</t>
  </si>
  <si>
    <t>D234C</t>
  </si>
  <si>
    <t>D234D</t>
  </si>
  <si>
    <t>Obveze za subvencije (šifre D235A do D235D)</t>
  </si>
  <si>
    <t>D235</t>
  </si>
  <si>
    <t>D235A</t>
  </si>
  <si>
    <t>D235B</t>
  </si>
  <si>
    <t>D235C</t>
  </si>
  <si>
    <t>D235D</t>
  </si>
  <si>
    <t>Obveze za povrat pomoći unutar općeg proračuna po protestiranim jamstvima (šifre D236A do D236D)</t>
  </si>
  <si>
    <t>D236</t>
  </si>
  <si>
    <t>D236A</t>
  </si>
  <si>
    <t>D236B</t>
  </si>
  <si>
    <t>D236C</t>
  </si>
  <si>
    <t>D236D</t>
  </si>
  <si>
    <t>Obveze za naknade građanima i kućanstvima (šifre D237A do D237D)</t>
  </si>
  <si>
    <t>D237</t>
  </si>
  <si>
    <t>D237A</t>
  </si>
  <si>
    <t>D237B</t>
  </si>
  <si>
    <t>D237C</t>
  </si>
  <si>
    <t>D237D</t>
  </si>
  <si>
    <t>Obveze za kazne, naknade šteta i kapitalne pomoći (šifre D238A do D238D)</t>
  </si>
  <si>
    <t>D 238</t>
  </si>
  <si>
    <t>D238A</t>
  </si>
  <si>
    <t>D238B</t>
  </si>
  <si>
    <t>D238C</t>
  </si>
  <si>
    <t>D238D</t>
  </si>
  <si>
    <t>Ostale tekuće obveze (šifre D239A do D239D)</t>
  </si>
  <si>
    <t>D239</t>
  </si>
  <si>
    <t>D239A</t>
  </si>
  <si>
    <t>D239B</t>
  </si>
  <si>
    <t>D239C</t>
  </si>
  <si>
    <t>D239D</t>
  </si>
  <si>
    <t>Obveze za nabavu nefinancijske imovine (šifre D24A do D24D)</t>
  </si>
  <si>
    <t>D24</t>
  </si>
  <si>
    <t>D24A</t>
  </si>
  <si>
    <t>D24B</t>
  </si>
  <si>
    <t>D24C</t>
  </si>
  <si>
    <t>D24D</t>
  </si>
  <si>
    <t>Obveze za financijsku imovinu (šifre 'D 251,253' + D254 + D256 + 'D262,263,2643,2644, 2645,2653,2654,267' + 'D261,2646,2647, 2648,2655,2656')</t>
  </si>
  <si>
    <t>D dio 25,26</t>
  </si>
  <si>
    <t>D 251,253</t>
  </si>
  <si>
    <t>D254</t>
  </si>
  <si>
    <t>D256</t>
  </si>
  <si>
    <t>D262,263,2643,2644, 2645,2653,2654,267</t>
  </si>
  <si>
    <t>D261,2646,2647, 2648,2655,2656</t>
  </si>
  <si>
    <t>Stanje nedospjelih obveza na kraju izvještajnog razdoblja (šifre V010 + ND23 + ND24 + 'ND dio 25,26')</t>
  </si>
  <si>
    <t>V009</t>
  </si>
  <si>
    <t>V010</t>
  </si>
  <si>
    <t>ND23</t>
  </si>
  <si>
    <t>ND24</t>
  </si>
  <si>
    <t>Obveze za financijsku imovinu</t>
  </si>
  <si>
    <t>ND dio 25,26</t>
  </si>
  <si>
    <t>REZ</t>
  </si>
  <si>
    <t>KONTROLE</t>
  </si>
  <si>
    <t>Rbr.</t>
  </si>
  <si>
    <t>Rezultat kontrole</t>
  </si>
  <si>
    <t>Opis kontrole</t>
  </si>
  <si>
    <t>OPĆE KONTROLE - Kontrole podataka iz zaglavlja i kontrole popunjenosti obrazaca</t>
  </si>
  <si>
    <t>3 i 9 mjesec</t>
  </si>
  <si>
    <t>6. mjesec</t>
  </si>
  <si>
    <t>12. mjeseci</t>
  </si>
  <si>
    <r>
      <rPr>
        <b/>
        <sz val="8"/>
        <color theme="1"/>
        <rFont val="Arial"/>
        <family val="2"/>
      </rPr>
      <t>Razina 11</t>
    </r>
    <r>
      <rPr>
        <sz val="8"/>
        <color theme="1"/>
        <rFont val="Arial"/>
        <family val="2"/>
      </rPr>
      <t xml:space="preserve"> (od 2016. godine)
- </t>
    </r>
    <r>
      <rPr>
        <b/>
        <sz val="8"/>
        <color theme="1"/>
        <rFont val="Arial"/>
        <family val="2"/>
      </rPr>
      <t xml:space="preserve">za kvartale te za polugodište </t>
    </r>
    <r>
      <rPr>
        <sz val="8"/>
        <color theme="1"/>
        <rFont val="Arial"/>
        <family val="2"/>
      </rPr>
      <t xml:space="preserve">(I.-III., I.-VI., I.-IX.) predaje obrasce PR-RAS i Obveze
- </t>
    </r>
    <r>
      <rPr>
        <b/>
        <sz val="8"/>
        <color theme="1"/>
        <rFont val="Arial"/>
        <family val="2"/>
      </rPr>
      <t>za kraj godine</t>
    </r>
    <r>
      <rPr>
        <sz val="8"/>
        <color theme="1"/>
        <rFont val="Arial"/>
        <family val="2"/>
      </rPr>
      <t xml:space="preserve"> predaje SVE obrasce: PR-RAS, BIL, P-VRIO, RAS-funkcijski i Obveze.
Ova kontrola javlja pogrešku ako je popunjen obrazac koji se za upisano razdoblje i razinu ne treba popuniti, ili ako nije popunjen neki koji se treba popuniti.</t>
    </r>
  </si>
  <si>
    <r>
      <rPr>
        <b/>
        <sz val="8"/>
        <color theme="1"/>
        <rFont val="Arial"/>
        <family val="2"/>
      </rPr>
      <t>Razina 12</t>
    </r>
    <r>
      <rPr>
        <sz val="8"/>
        <color theme="1"/>
        <rFont val="Arial"/>
        <family val="2"/>
      </rPr>
      <t xml:space="preserve"> (od 2016. godine)</t>
    </r>
    <r>
      <rPr>
        <b/>
        <sz val="8"/>
        <color theme="1"/>
        <rFont val="Arial"/>
        <family val="2"/>
      </rPr>
      <t xml:space="preserve">
</t>
    </r>
    <r>
      <rPr>
        <sz val="8"/>
        <color theme="1"/>
        <rFont val="Arial"/>
        <family val="2"/>
      </rPr>
      <t xml:space="preserve">- </t>
    </r>
    <r>
      <rPr>
        <b/>
        <sz val="8"/>
        <color theme="1"/>
        <rFont val="Arial"/>
        <family val="2"/>
      </rPr>
      <t>za kvartale</t>
    </r>
    <r>
      <rPr>
        <sz val="8"/>
        <color theme="1"/>
        <rFont val="Arial"/>
        <family val="2"/>
      </rPr>
      <t xml:space="preserve"> (I.-III., I.-IX.) predaje samo obrazac Obveze,
- </t>
    </r>
    <r>
      <rPr>
        <b/>
        <sz val="8"/>
        <color theme="1"/>
        <rFont val="Arial"/>
        <family val="2"/>
      </rPr>
      <t>za polugodište</t>
    </r>
    <r>
      <rPr>
        <sz val="8"/>
        <color theme="1"/>
        <rFont val="Arial"/>
        <family val="2"/>
      </rPr>
      <t xml:space="preserve"> predaje obrazac PR-RAS te obrazac Obveze
- </t>
    </r>
    <r>
      <rPr>
        <b/>
        <sz val="8"/>
        <color theme="1"/>
        <rFont val="Arial"/>
        <family val="2"/>
      </rPr>
      <t>za kraj godine</t>
    </r>
    <r>
      <rPr>
        <sz val="8"/>
        <color theme="1"/>
        <rFont val="Arial"/>
        <family val="2"/>
      </rPr>
      <t xml:space="preserve"> predaje SVE obrasce: PR-RAS, BIL, P-VRIO, RAS-funkcijski i Obveze.
Ova kontrola javlja pogrešku ako je popunjen obrazac koji se za upisano razdoblje i razinu ne treba popuniti, ili ako nije popunjen neki koji se treba popuniti.</t>
    </r>
  </si>
  <si>
    <r>
      <rPr>
        <b/>
        <sz val="8"/>
        <color theme="1"/>
        <rFont val="Arial"/>
        <family val="2"/>
      </rPr>
      <t>Razina 13, opća država</t>
    </r>
    <r>
      <rPr>
        <sz val="8"/>
        <color theme="1"/>
        <rFont val="Arial"/>
        <family val="2"/>
      </rPr>
      <t xml:space="preserve"> (od 2016. godine)
- </t>
    </r>
    <r>
      <rPr>
        <b/>
        <sz val="8"/>
        <color theme="1"/>
        <rFont val="Arial"/>
        <family val="2"/>
      </rPr>
      <t xml:space="preserve">za kvartale te za polugodište </t>
    </r>
    <r>
      <rPr>
        <sz val="8"/>
        <color theme="1"/>
        <rFont val="Arial"/>
        <family val="2"/>
      </rPr>
      <t xml:space="preserve">(I.-III., I.-VI., I.-IX.) predaje samo obrazac PR-RAS
- </t>
    </r>
    <r>
      <rPr>
        <b/>
        <sz val="8"/>
        <color theme="1"/>
        <rFont val="Arial"/>
        <family val="2"/>
      </rPr>
      <t>za kraj godine</t>
    </r>
    <r>
      <rPr>
        <sz val="8"/>
        <color theme="1"/>
        <rFont val="Arial"/>
        <family val="2"/>
      </rPr>
      <t xml:space="preserve"> predaje obrasce: PR-RAS, BIL, P-VRIO i RAS-funkcijski.
Ova kontrola javlja pogrešku ako je popunjen obrazac koji se za upisano razdoblje i razinu ne treba popuniti, ili ako nije popunjen neki koji se treba popuniti.</t>
    </r>
  </si>
  <si>
    <r>
      <rPr>
        <b/>
        <sz val="8"/>
        <color theme="1"/>
        <rFont val="Arial"/>
        <family val="2"/>
      </rPr>
      <t>Razina 21</t>
    </r>
    <r>
      <rPr>
        <sz val="8"/>
        <color theme="1"/>
        <rFont val="Arial"/>
        <family val="2"/>
      </rPr>
      <t xml:space="preserve"> (od 2016. godine)</t>
    </r>
    <r>
      <rPr>
        <b/>
        <sz val="8"/>
        <color theme="1"/>
        <rFont val="Arial"/>
        <family val="2"/>
      </rPr>
      <t xml:space="preserve">
</t>
    </r>
    <r>
      <rPr>
        <sz val="8"/>
        <color theme="1"/>
        <rFont val="Arial"/>
        <family val="2"/>
      </rPr>
      <t>-</t>
    </r>
    <r>
      <rPr>
        <b/>
        <sz val="8"/>
        <color theme="1"/>
        <rFont val="Arial"/>
        <family val="2"/>
      </rPr>
      <t xml:space="preserve"> za kvartale</t>
    </r>
    <r>
      <rPr>
        <sz val="8"/>
        <color theme="1"/>
        <rFont val="Arial"/>
        <family val="2"/>
      </rPr>
      <t xml:space="preserve"> (I.-III., I.-IX.) predaje samo obrazac PR-RAS
- </t>
    </r>
    <r>
      <rPr>
        <b/>
        <sz val="8"/>
        <color theme="1"/>
        <rFont val="Arial"/>
        <family val="2"/>
      </rPr>
      <t>za polugodište</t>
    </r>
    <r>
      <rPr>
        <sz val="8"/>
        <color theme="1"/>
        <rFont val="Arial"/>
        <family val="2"/>
      </rPr>
      <t xml:space="preserve"> predaje obrasce PR-RAS i Obveze,
- </t>
    </r>
    <r>
      <rPr>
        <b/>
        <sz val="8"/>
        <color theme="1"/>
        <rFont val="Arial"/>
        <family val="2"/>
      </rPr>
      <t>na godišnjoj</t>
    </r>
    <r>
      <rPr>
        <sz val="8"/>
        <color theme="1"/>
        <rFont val="Arial"/>
        <family val="2"/>
      </rPr>
      <t xml:space="preserve"> razini predaje sve obrasce: PR-RAS, BIL, RAS-funkcijski, P-VRIO i Obveze.
Ova kontrola javlja pogrešku ako je popunjen obrazac koji se za upisano razdoblje i razinu ne treba popuniti, ili ako nije popunjen neki koji se treba popuniti.</t>
    </r>
  </si>
  <si>
    <r>
      <rPr>
        <b/>
        <sz val="8"/>
        <color theme="1"/>
        <rFont val="Arial"/>
        <family val="2"/>
      </rPr>
      <t>Razina 22</t>
    </r>
    <r>
      <rPr>
        <sz val="8"/>
        <color theme="1"/>
        <rFont val="Arial"/>
        <family val="2"/>
      </rPr>
      <t xml:space="preserve"> (od 2016. godine)
- </t>
    </r>
    <r>
      <rPr>
        <b/>
        <sz val="8"/>
        <color theme="1"/>
        <rFont val="Arial"/>
        <family val="2"/>
      </rPr>
      <t xml:space="preserve">za kvartale te za polugodište </t>
    </r>
    <r>
      <rPr>
        <sz val="8"/>
        <color theme="1"/>
        <rFont val="Arial"/>
        <family val="2"/>
      </rPr>
      <t xml:space="preserve">(I.-III., I.-VI., I.-IX.) predaje obrasce PR-RAS i Obveze
- </t>
    </r>
    <r>
      <rPr>
        <b/>
        <sz val="8"/>
        <color theme="1"/>
        <rFont val="Arial"/>
        <family val="2"/>
      </rPr>
      <t>za kraj godine</t>
    </r>
    <r>
      <rPr>
        <sz val="8"/>
        <color theme="1"/>
        <rFont val="Arial"/>
        <family val="2"/>
      </rPr>
      <t xml:space="preserve"> predaje SVE obrasce: PR-RAS, BIL, P-VRIO, RAS-funkcijski i Obveze.
Ova kontrola javlja pogrešku ako je popunjen obrazac koji se za upisano razdoblje i razinu ne treba popuniti, ili ako nije popunjen neki koji se treba popuniti.</t>
    </r>
  </si>
  <si>
    <r>
      <rPr>
        <b/>
        <sz val="8"/>
        <color theme="1"/>
        <rFont val="Arial"/>
        <family val="2"/>
      </rPr>
      <t>Razina 23</t>
    </r>
    <r>
      <rPr>
        <sz val="8"/>
        <color theme="1"/>
        <rFont val="Arial"/>
        <family val="2"/>
      </rPr>
      <t xml:space="preserve"> (od 2016. godine)
- </t>
    </r>
    <r>
      <rPr>
        <b/>
        <sz val="8"/>
        <color theme="1"/>
        <rFont val="Arial"/>
        <family val="2"/>
      </rPr>
      <t>za kvartale</t>
    </r>
    <r>
      <rPr>
        <sz val="8"/>
        <color theme="1"/>
        <rFont val="Arial"/>
        <family val="2"/>
      </rPr>
      <t xml:space="preserve"> ne predaje ništa, nema konsolidacije,
- </t>
    </r>
    <r>
      <rPr>
        <b/>
        <sz val="8"/>
        <color theme="1"/>
        <rFont val="Arial"/>
        <family val="2"/>
      </rPr>
      <t xml:space="preserve">za polugodište </t>
    </r>
    <r>
      <rPr>
        <sz val="8"/>
        <color theme="1"/>
        <rFont val="Arial"/>
        <family val="2"/>
      </rPr>
      <t xml:space="preserve">(I.-VI.) predaje obrasce PR-RAS i Obveze
- </t>
    </r>
    <r>
      <rPr>
        <b/>
        <sz val="8"/>
        <color theme="1"/>
        <rFont val="Arial"/>
        <family val="2"/>
      </rPr>
      <t>za kraj godine</t>
    </r>
    <r>
      <rPr>
        <sz val="8"/>
        <color theme="1"/>
        <rFont val="Arial"/>
        <family val="2"/>
      </rPr>
      <t xml:space="preserve"> predaje SVE obrasce: PR-RAS, BIL, P-VRIO, RAS-funkcijski i Obveze.
Ova kontrola javlja pogrešku ako je popunjen obrazac koji se za upisano razdoblje i razinu ne treba popuniti, ili ako nije popunjen neki koji se treba popuniti.</t>
    </r>
  </si>
  <si>
    <r>
      <rPr>
        <b/>
        <sz val="8"/>
        <color theme="1"/>
        <rFont val="Arial"/>
        <family val="2"/>
      </rPr>
      <t>Razine 31</t>
    </r>
    <r>
      <rPr>
        <sz val="8"/>
        <color theme="1"/>
        <rFont val="Arial"/>
        <family val="2"/>
      </rPr>
      <t xml:space="preserve"> (od 2016. godine)</t>
    </r>
    <r>
      <rPr>
        <b/>
        <sz val="8"/>
        <color theme="1"/>
        <rFont val="Arial"/>
        <family val="2"/>
      </rPr>
      <t xml:space="preserve">
</t>
    </r>
    <r>
      <rPr>
        <sz val="8"/>
        <color theme="1"/>
        <rFont val="Arial"/>
        <family val="2"/>
      </rPr>
      <t xml:space="preserve">- za </t>
    </r>
    <r>
      <rPr>
        <b/>
        <sz val="8"/>
        <color theme="1"/>
        <rFont val="Arial"/>
        <family val="2"/>
      </rPr>
      <t>kvartale</t>
    </r>
    <r>
      <rPr>
        <sz val="8"/>
        <color theme="1"/>
        <rFont val="Arial"/>
        <family val="2"/>
      </rPr>
      <t xml:space="preserve"> (I.-III., I.-IX.) predaje samo obrazac PR-RAS
- za </t>
    </r>
    <r>
      <rPr>
        <b/>
        <sz val="8"/>
        <color theme="1"/>
        <rFont val="Arial"/>
        <family val="2"/>
      </rPr>
      <t>polugodište</t>
    </r>
    <r>
      <rPr>
        <sz val="8"/>
        <color theme="1"/>
        <rFont val="Arial"/>
        <family val="2"/>
      </rPr>
      <t xml:space="preserve"> predaje obrasce PR-RAS i Obveze
- na </t>
    </r>
    <r>
      <rPr>
        <b/>
        <sz val="8"/>
        <color theme="1"/>
        <rFont val="Arial"/>
        <family val="2"/>
      </rPr>
      <t>godišnjoj</t>
    </r>
    <r>
      <rPr>
        <sz val="8"/>
        <color theme="1"/>
        <rFont val="Arial"/>
        <family val="2"/>
      </rPr>
      <t xml:space="preserve"> razini predaje sve obrasce: PR-RAS, BIL, RAS-funkcijski, P-VRIO i Obveze. 
Ova kontrola javlja pogrešku ako je popunjen obrazac koji se za upisano razdoblje i razinu ne treba popuniti, ili ako nije popunjen neki koji se treba popuniti.</t>
    </r>
  </si>
  <si>
    <r>
      <rPr>
        <b/>
        <sz val="8"/>
        <color theme="1"/>
        <rFont val="Arial"/>
        <family val="2"/>
      </rPr>
      <t>Razina 41</t>
    </r>
    <r>
      <rPr>
        <sz val="8"/>
        <color theme="1"/>
        <rFont val="Arial"/>
        <family val="2"/>
      </rPr>
      <t xml:space="preserve"> (od 2016. godine)
- </t>
    </r>
    <r>
      <rPr>
        <b/>
        <sz val="8"/>
        <color theme="1"/>
        <rFont val="Arial"/>
        <family val="2"/>
      </rPr>
      <t>za kvartale i polugodište</t>
    </r>
    <r>
      <rPr>
        <sz val="8"/>
        <color theme="1"/>
        <rFont val="Arial"/>
        <family val="2"/>
      </rPr>
      <t xml:space="preserve"> (I.-III., I.-VI. i I.-IX.) predaje obrasce PR-RAS i Obveze
- </t>
    </r>
    <r>
      <rPr>
        <b/>
        <sz val="8"/>
        <color theme="1"/>
        <rFont val="Arial"/>
        <family val="2"/>
      </rPr>
      <t>na godišnjoj razini</t>
    </r>
    <r>
      <rPr>
        <sz val="8"/>
        <color theme="1"/>
        <rFont val="Arial"/>
        <family val="2"/>
      </rPr>
      <t xml:space="preserve"> predaje sve obrasce: PR-RAS, BIL, RAS-funkcijski, P-VRIO i Obveze. 
Ova kontrola javlja pogrešku ako je popunjen obrazac koji se za upisano razdoblje i razinu ne treba popuniti, ili ako nije popunjen neki koji se treba popuniti.</t>
    </r>
  </si>
  <si>
    <r>
      <rPr>
        <b/>
        <sz val="8"/>
        <color theme="1"/>
        <rFont val="Arial"/>
        <family val="2"/>
      </rPr>
      <t>Razine 42</t>
    </r>
    <r>
      <rPr>
        <sz val="8"/>
        <color theme="1"/>
        <rFont val="Arial"/>
        <family val="2"/>
      </rPr>
      <t xml:space="preserve"> (od 2016. godine)</t>
    </r>
    <r>
      <rPr>
        <b/>
        <sz val="8"/>
        <color theme="1"/>
        <rFont val="Arial"/>
        <family val="2"/>
      </rPr>
      <t xml:space="preserve">
</t>
    </r>
    <r>
      <rPr>
        <sz val="8"/>
        <color theme="1"/>
        <rFont val="Arial"/>
        <family val="2"/>
      </rPr>
      <t xml:space="preserve">- </t>
    </r>
    <r>
      <rPr>
        <b/>
        <sz val="8"/>
        <color theme="1"/>
        <rFont val="Arial"/>
        <family val="2"/>
      </rPr>
      <t>za kvartale</t>
    </r>
    <r>
      <rPr>
        <sz val="8"/>
        <color theme="1"/>
        <rFont val="Arial"/>
        <family val="2"/>
      </rPr>
      <t xml:space="preserve"> (I.-III., I.-IX.) predaje samo obrazac PR-RAS
-</t>
    </r>
    <r>
      <rPr>
        <b/>
        <sz val="8"/>
        <color theme="1"/>
        <rFont val="Arial"/>
        <family val="2"/>
      </rPr>
      <t xml:space="preserve"> za polugodište</t>
    </r>
    <r>
      <rPr>
        <sz val="8"/>
        <color theme="1"/>
        <rFont val="Arial"/>
        <family val="2"/>
      </rPr>
      <t xml:space="preserve"> predaje obrasce PR-RAS i Obveze
- </t>
    </r>
    <r>
      <rPr>
        <b/>
        <sz val="8"/>
        <color theme="1"/>
        <rFont val="Arial"/>
        <family val="2"/>
      </rPr>
      <t>na godišnjoj</t>
    </r>
    <r>
      <rPr>
        <sz val="8"/>
        <color theme="1"/>
        <rFont val="Arial"/>
        <family val="2"/>
      </rPr>
      <t xml:space="preserve"> razini predaje sve obrasce: PR-RAS, BIL, RAS-funkcijski, P-VRIO i Obveze. 
Ova kontrola javlja pogrešku ako je popunjen obrazac koji se za upisano razdoblje i razinu ne treba popuniti, ili ako nije popunjen neki koji se treba popuniti.</t>
    </r>
  </si>
  <si>
    <t>Kontrole između dva različita obrasca</t>
  </si>
  <si>
    <t>Na godišnjoj razini, šifra 19 u obrascu Bilanca mora biti jednaka šifri 19 u obrascu PR-RAS. Ova kontrola je obvezujuća za razine 11, 21, 22, 31, 41, 42, a upozoravajuća za razine 12, 13 i 23. Ova kontrola vrijedi u obje kolone podataka, osim za obveznike kod kojih početak razdoblja nije ujedno i početak poslovne godine (obveznik je počeo s radom tokom godine). Za takve obveznike kontrola vrijedi samo za kolonu tekuće godine (ne i prethodne).</t>
  </si>
  <si>
    <t>Na godišnjoj razini, šifra 11 u obrascu Bilanca mora biti jednaka šifri 11K u obrascu PR-RAS. Ova kontrola je obvezujuća za razine 11, 21, 22, 31, 41 i 42, a upozoravajuća za razine 12, 13, 23. Ova kontrola vrijedi u obje kolone podataka.</t>
  </si>
  <si>
    <t>Na godišnjoj razini, ako je u Bilanci šifra 9221 &gt; 9222, tada šifra X006 u PR-RAS-u mora biti jednaka šifri 9221-9222 u Bilanci, a šifra Y006 mora biti nula. Ako je u Bilanci šifra 9222 &gt; 9221 tada šifra Y006 u PR-RAS-u mora biti jednaka šifri 9222 - 9221 u Bilanci, a šifra X006 u PR-RAS-u mora biti nula. Ova kontrola vrijedi za obje godine osim u slučaju kada je u PR-RAS obrascu kolona prethodne godine nepopunjena.</t>
  </si>
  <si>
    <t>Ako je obrazac RAS-funkcijski popunjen, tada razlika šifri Y034 i 367 (šifre Y034-367) u obrascu PR-RAS treba biti jednaka zbroju svih rashoda po vrstama, tj. šifri R1 u obrascu RAS-funkcijski.</t>
  </si>
  <si>
    <t>Na godišnjoj razini, šifra V006 u obrascu Obveze mora biti jednaka razlici šifri 2 i 29 (šifre 2-29) u obrascu Bilanca.</t>
  </si>
  <si>
    <t>Kontrole na obrascu PR-RAS</t>
  </si>
  <si>
    <t>Ako je u nekom stupcu na šiframa Z006 do Z009 (broj zaposlenih) podatak veći od nule, tada mora postojati podatak na šifri 31 (rashodi za zaposlene) veći od nule. Ako su na šifri 31 iskazani rashodi za zaposlene mora postojati i podatak o broju zaposlenih.</t>
  </si>
  <si>
    <t>Ako je u nekom stupcu na šifri Z006 broj veći od nule, tada i na šifri Z008 mora biti broj veći od nule i obrnuto.</t>
  </si>
  <si>
    <t>Ako je u nekom stupcu na šifri Z007 broj veći od nule, tada i na šifri Z009 mora biti broj veći od nule i obrnuto.</t>
  </si>
  <si>
    <t>Šifra 61315 je samo dio šifre 6131 i mora joj biti manja ili jednaka u oba stupca podataka.</t>
  </si>
  <si>
    <t>Zbroj šifri: 61451+61453 je samo dio šifre 6145 i mora joj biti manji ili jednak u oba stupca podataka.</t>
  </si>
  <si>
    <t>Šifra 6331 mora biti jednaka zbroju šifri: 63311 do 63314 u oba stupca podataka.</t>
  </si>
  <si>
    <t>Šifra 6332 mora biti jednaka zbroju šifri: 63321 do 63324 u oba stupca podataka.</t>
  </si>
  <si>
    <t>Šifra 6341 mora biti jednaka zbroju šifri: 63414 do 63416 u oba stupca podataka.</t>
  </si>
  <si>
    <t>Šifra 6342 mora biti jednaka zbroju šifri: 63424 do 63426 u oba stupca podataka.</t>
  </si>
  <si>
    <t>Šifra 6361 mora biti jednaka zbroju šifri: 63612 i 63613 u oba stupca podataka.</t>
  </si>
  <si>
    <t>Šifra 6362 mora biti jednaka zbroju šifri: 63622 i 63623 u oba stupca podataka.</t>
  </si>
  <si>
    <t>Šifra 6371 mora biti jednaka zbroju šifri: 63711 do 63717 u oba stupca podataka.</t>
  </si>
  <si>
    <t>Šifra 6372 mora biti jednaka zbroju šifri 63721 do 63728 u oba stupca podataka.</t>
  </si>
  <si>
    <t>Šifra 6381 mora biti jednaka zbroju šifri: 63811 do 63814 u oba stupca podataka.</t>
  </si>
  <si>
    <t>Šifra 6382 mora biti jednaka zbroju šifri: 63821 do 63824 u oba stupca podataka.</t>
  </si>
  <si>
    <t>Šifra 64191 je samo dio šifre 6419 i mora joj biti manja ili jednaka u oba stupca podataka.</t>
  </si>
  <si>
    <t>Šifra 6437 mora biti jednaka zbroju šifri: 64371 do 64377 u oba stupca podataka.</t>
  </si>
  <si>
    <t>Zbroj šifri 65264 do 65267 je samo dio šifre 6526 i mora joj biti manji ili jednak u oba stupca podataka.</t>
  </si>
  <si>
    <t>Šifra 6634 mora biti jednaka zbroju šifri: 66341 do 66343 u oba stupca podataka.</t>
  </si>
  <si>
    <t>Zbroj šifri 31214 i 31215 je samo dio šifre 312 i mora joj biti manji ili jednak u oba stupca podataka.</t>
  </si>
  <si>
    <t>Šifra 32121 je samo dio šifre 3212 i mora joj biti manja ili jednaka u oba stupca podataka.</t>
  </si>
  <si>
    <t>Šifra 32351 je samo dio šifre 3235 i mora joj biti manja ili jednaka u oba stupca podataka.</t>
  </si>
  <si>
    <t>Šifra 32361 je samo dio šifre 3236 i mora joj biti manja ili jednaka u oba stupca podataka.</t>
  </si>
  <si>
    <t>Zbroj šifri 32371 do 32377 je samo dio šifre 3237 i mora joj biti manji ili jednak u oba stupca podataka.</t>
  </si>
  <si>
    <t>Šifra 32398 je samo dio šifre 3239 i mora joj biti manja ili jednaka u oba stupca podataka.</t>
  </si>
  <si>
    <t>Šifra 32911 je samo dio šifre 3291 i mora joj biti manja ili jednaka u oba stupca podataka.</t>
  </si>
  <si>
    <t>Šifra 32923 je samo dio šifre 3292 i mora joj biti manja ili jednaka u oba stupca podataka.</t>
  </si>
  <si>
    <t>Šifra 3411 mora biti jednaka zbroju šifri: 34111+34112 u oba stupca podataka.</t>
  </si>
  <si>
    <t>Šifra 3412 mora biti jednaka zbroju šifri: 34121+34122 u oba stupca podataka.</t>
  </si>
  <si>
    <t>Šifra 3413 mora biti jednaka zbroju šifri: 34131+34132 u oba stupca podataka.</t>
  </si>
  <si>
    <t>Šifra 3419 mora biti jednaka zbroju šifri: 34191+34192 u oba stupca podataka.</t>
  </si>
  <si>
    <t>Šifra 3421 mora biti jednaka zbroju šifri: 34213 do 34216 u oba stupca podataka.</t>
  </si>
  <si>
    <t>Šifra 3422 mora biti jednaka zbroju šifri: 34222 do 34224 u oba stupca podataka.</t>
  </si>
  <si>
    <t>Šifra 3423 mora biti jednaka zbroju šifri: 34233 do 34238 u oba stupca podataka.</t>
  </si>
  <si>
    <t>Zbroj šifri 34273 do 34275 je samo dio šifre 3427 i mora joj biti manji ili jednak u oba stupca podataka.</t>
  </si>
  <si>
    <t>Šifra 3428 mora biti jednaka zbroju šifri: 34281 do 34287 u oba stupca podataka.</t>
  </si>
  <si>
    <t>Šifra 34341 je samo dio šifre 3434 i mora joj biti manja ili jednaka u oba stupca podataka.</t>
  </si>
  <si>
    <t>Šifra 3523 mora biti jednaka zbroju šifri: 35231+35232 u oba stupca podataka.</t>
  </si>
  <si>
    <t>Šifra 3631 mora biti jednaka zbroju šifri: 36313 do 36319 u oba stupca podataka.</t>
  </si>
  <si>
    <t xml:space="preserve">Šifra 3632 mora biti jednaka zbroju šifri: 36323 do 36329 u oba stupca podataka. </t>
  </si>
  <si>
    <t>Šifra 3635 mora biti jednaka zbroju šifri: 36351 do 36356 u oba stupca podataka.</t>
  </si>
  <si>
    <t>Šifra 3636 mora biti jednaka zbroju šifri: 36361 do 36367 u oba stupca podataka.</t>
  </si>
  <si>
    <t>Šifra 3663 mora biti jednaka zbroju šifri: 36631+36632 u oba stupca podataka.</t>
  </si>
  <si>
    <t>Šifra 3681 mora biti jednaka zbroju šifri: 36811 do 36819 u oba stupca podataka.</t>
  </si>
  <si>
    <t>Šifra 3682 mora biti jednaka zbroju šifri: 36821 do 36829 u oba stupca podataka.</t>
  </si>
  <si>
    <t>Šifra 3713 mora biti jednaka zbroju šifri: 37131 do 37139 u oba stupca podataka.</t>
  </si>
  <si>
    <t>Šifra 3714 mora biti jednaka zbroju šifri: 37141 do 37149 u oba stupca podataka.</t>
  </si>
  <si>
    <t>Šifra 3721 mora biti jednaka zbroju šifri: 37211 do 37219 u oba stupca podataka.</t>
  </si>
  <si>
    <t>Šifra 3722 mora biti jednaka zbroju šifri: 37221 do 37229 u oba stupca podataka.</t>
  </si>
  <si>
    <t>Šifra 38117 je samo dio šifre 3811 i mora joj biti manja ili jednaka u oba stupca podataka.</t>
  </si>
  <si>
    <t>Šifra 3861 mora biti jednaka zbroju šifri: 38612 do 38615 u oba stupca podataka.</t>
  </si>
  <si>
    <t>Šifra 3862 mora biti jednaka zbroju šifri: 38622 do 38626 u oba stupca podataka.</t>
  </si>
  <si>
    <t>Šifra 3863 mora biti jednaka zbroju šifri: 38631+38632 u oba stupca podataka.</t>
  </si>
  <si>
    <t>Šifra 3864 mora biti jednaka zbroju šifri: 38641+38642 u oba stupca podataka.</t>
  </si>
  <si>
    <t>Šifra 3865 mora biti jednaka zbroju šifri: 38651 do 38653 u oba stupca podataka.</t>
  </si>
  <si>
    <t>Šifra 81212 je samo dio šifre 8121 i mora joj biti manja ili jednaka u oba stupca podataka.</t>
  </si>
  <si>
    <t>Šifra 81322 je samo dio šifre 8132 i mora joj biti manja ili jednaka u oba stupca podataka.</t>
  </si>
  <si>
    <t>Šifra 81332 je samo dio šifre 8133 i mora joj biti manja ili jednaka u oba stupca podataka.</t>
  </si>
  <si>
    <t>Šifra 81342 je samo dio šifre 8134 i mora joj biti manja ili jednaka u oba stupca podataka.</t>
  </si>
  <si>
    <t>Šifra 814 mora biti jednaka zbroju šifri: 81411+81412 u oba stupca podataka.</t>
  </si>
  <si>
    <t>Šifra 81532 je samo dio šifre 8153 i mora joj biti manja ili jednaka u oba stupca podataka.</t>
  </si>
  <si>
    <t>Šifra 81542 je samo dio šifre 8154 i mora joj biti manja ili jednaka u oba stupca podataka.</t>
  </si>
  <si>
    <t>Šifra 81552 je samo dio šifre 8155 i mora joj biti manja ili jednaka u oba stupca podataka.</t>
  </si>
  <si>
    <t>Šifra 8163 mora biti jednaka zbroju šifri: 81631+81632 u oba stupca podataka.</t>
  </si>
  <si>
    <t>Šifra 8164 mora biti jednaka zbroju šifri: 81641+81642 u oba stupca podataka.</t>
  </si>
  <si>
    <t>Šifra 8171 mora biti jednaka zbroju šifri: 81711+81712 u oba stupca podataka.</t>
  </si>
  <si>
    <t>Šifra 8172 mora biti jednaka zbroju šifri: 81721+81722 u oba stupca podataka.</t>
  </si>
  <si>
    <t>Šifra 8173 mora biti jednaka zbroju šifri: 81731+81732 u oba stupca podataka.</t>
  </si>
  <si>
    <t>Šifra 8174 mora biti jednaka zbroju šifri: 81741+81742 u oba stupca podataka.</t>
  </si>
  <si>
    <t>Šifra 8175 mora biti jednaka zbroju šifri: 81751+81752 u oba stupca podataka.</t>
  </si>
  <si>
    <t>Šifra 8176 mora biti jednaka zbroju šifri: 81761+81762 u oba stupca podataka.</t>
  </si>
  <si>
    <t>Šifra 8177 mora biti jednaka zbroju šifri: 81771+81772 u oba stupca podataka.</t>
  </si>
  <si>
    <t>Šifra 82412 je samo dio šifre 8241 i mora joj biti manja ili jednaka u oba stupca podataka.</t>
  </si>
  <si>
    <t>Šifra 84132 je samo dio šifre 8413 i mora joj biti manja ili jednaka u oba stupca podataka.</t>
  </si>
  <si>
    <t>Šifra 84142 je samo dio šifre 8414 i mora joj biti manja ili jednaka u oba stupca podataka.</t>
  </si>
  <si>
    <t>Šifra 84152 je samo dio šifre 8415 i mora joj biti manja ili jednaka u oba stupca podataka.</t>
  </si>
  <si>
    <t>Šifra 84162 je samo dio šifre 8416 i mora joj biti manja ili jednaka u oba stupca podataka.</t>
  </si>
  <si>
    <t>Zbroj šifri: 84221 do 84223 je samo dio šifre 8422 i mora joj biti manji ili jednak u oba stupca podataka.</t>
  </si>
  <si>
    <t>Šifra 84232 je samo dio šifre 8423 i mora joj biti manja ili jednaka u oba stupca podataka.</t>
  </si>
  <si>
    <t>Zbroj šifri: 84242+84243 je samo dio šifre 8424 i mora joj biti manji ili jednak u oba stupca podataka.</t>
  </si>
  <si>
    <t>Šifra 84312 je samo dio šifre 843 i mora joj biti manja ili jednaka u oba stupca podataka.</t>
  </si>
  <si>
    <t>Zbroj šifri: 84431 do 84433 je samo dio šifre 8443 i mora joj biti manji ili jednak u oba stupca podataka.</t>
  </si>
  <si>
    <t>Šifra 84442 je samo dio šifre 8444 i mora joj biti manja ili jednaka u oba stupca podataka.</t>
  </si>
  <si>
    <t>Zbroj šifri: 84452+84453 je samo dio šifre 8445 i mora joj biti manji ili jednak u oba stupca podataka.</t>
  </si>
  <si>
    <t>Zbroj šifri: 84461 do 84463 je samo dio šifre 8446 i mora joj biti manji ili jednak u oba stupca podataka.</t>
  </si>
  <si>
    <t>Šifra 84472 je samo dio šifre 8447 i mora joj biti manja ili jednaka u oba stupca podataka.</t>
  </si>
  <si>
    <t>Zbroj šifri: 84482+84483 je samo dio šifre 8448 i mora joj biti manji ili jednak u oba stupca podataka.</t>
  </si>
  <si>
    <t>Šifra 84532 je samo dio šifre 8453 i mora joj biti manja ili jednaka u oba stupca podataka.</t>
  </si>
  <si>
    <t>Šifra 84542 je samo dio šifre 8454 i mora joj biti manja ili jednaka u oba stupca podataka.</t>
  </si>
  <si>
    <t>Šifra 84552 je samo dio šifre 8455 i mora joj biti manja ili jednaka u oba stupca podataka.</t>
  </si>
  <si>
    <t>Šifra 8471 mora biti jednaka zbroju šifri: 84711+84712 u oba stupca podataka.</t>
  </si>
  <si>
    <t>Šifra 8472 mora biti jednaka zbroju šifri: 84721+84722 u oba stupca podataka.</t>
  </si>
  <si>
    <t>Šifra 8473 mora biti jednaka zbroju šifri: 84731+84732 u oba stupca podataka.</t>
  </si>
  <si>
    <t>Šifra 8474 mora biti jednaka zbroju šifri: 84741+84742 u oba stupca podataka.</t>
  </si>
  <si>
    <t>Šifra 8475 mora biti jednaka zbroju šifri: 84751+84752 u oba stupca podataka.</t>
  </si>
  <si>
    <t>Šifra 8476 mora biti jednaka zbroju šifri: 84761+84762 u oba stupca podataka.</t>
  </si>
  <si>
    <t>Šifra 8477 mora biti jednaka zbroju šifri: 84771+84772 u oba stupca podataka.</t>
  </si>
  <si>
    <t>Šifra 85412 je samo dio šifre 8541 i mora joj biti manja ili jednaka u oba stupca podataka.</t>
  </si>
  <si>
    <t>Šifra 51212 je samo dio šifre 5121 i mora joj biti manja ili jednaka u oba stupca podataka.</t>
  </si>
  <si>
    <t>Šifra 51322 je samo dio šifre 5132 i mora joj biti manja ili jednaka u oba stupca podataka.</t>
  </si>
  <si>
    <t>Šifra 51332 je samo dio šifre 5133 i mora joj biti manja ili jednaka u oba stupca podataka.</t>
  </si>
  <si>
    <t>Šifra 51342 je samo dio šifre 5134 i mora joj biti manja ili jednaka u oba stupca podataka.</t>
  </si>
  <si>
    <t>Šifra 514 mora biti jednaka zbroju šifri: 51411+51412 u oba stupca podataka.</t>
  </si>
  <si>
    <t>Šifra 51532 je samo dio šifre 5153 i mora joj biti manja ili jednaka u oba stupca podataka.</t>
  </si>
  <si>
    <t>Šifra 51542 je samo dio šifre 5154 i mora joj biti manja ili jednaka u oba stupca podataka.</t>
  </si>
  <si>
    <t>Šifra 51552 je samo dio šifre 5155 i mora joj biti manja ili jednaka u oba stupca podataka.</t>
  </si>
  <si>
    <t>Šifra 5163 mora biti jednaka zbroju šifri: 51631+51632 u oba stupca podataka.</t>
  </si>
  <si>
    <t>Šifra 5164 mora biti jednaka zbroju šifri: 51641+51642 u oba stupca podataka.</t>
  </si>
  <si>
    <t>Šifra 5171 mora biti jednaka zbroju šifri: 51711+51712 u oba stupca podataka.</t>
  </si>
  <si>
    <t>Šifra 5172 mora biti jednaka zbroju šifri: 51721+51722 u oba stupca podataka.</t>
  </si>
  <si>
    <t>Šifra 5173 mora biti jednaka zbroju šifri: 51731+51732 u oba stupca podataka.</t>
  </si>
  <si>
    <t>Šifra 5174 mora biti jednaka zbroju šifri: 51741+51742 u oba stupca podataka.</t>
  </si>
  <si>
    <t>Šifra 5175 mora biti jednaka zbroju šifri: 51751+51752 u oba stupca podataka.</t>
  </si>
  <si>
    <t>Šifra 5176 mora biti jednaka zbroju šifri: 51761+51762 u oba stupca podataka.</t>
  </si>
  <si>
    <t>Šifra 5177 mora biti jednaka zbroju šifri: 51771+51772 u oba stupca podataka.</t>
  </si>
  <si>
    <t>Šifra 54132 je samo dio šifre 5413 i mora joj biti manja ili jednaka u oba stupca podataka.</t>
  </si>
  <si>
    <t>Šifra 54142 je samo dio šifre 5414 i mora joj biti manja ili jednaka u oba stupca podataka.</t>
  </si>
  <si>
    <t>Šifra 54152 je samo dio šifre 5415 i mora joj biti manja ili jednaka u oba stupca podataka.</t>
  </si>
  <si>
    <t>Šifra 54162 je samo dio šifre 5416 i mora joj biti manja ili jednaka u oba stupca podataka.</t>
  </si>
  <si>
    <t>Zbroj šifri: 54221 do 54223 je samo dio šifre 5422 i mora joj biti manji ili jednak u oba stupca podataka.</t>
  </si>
  <si>
    <t>Šifra 54232 je samo dio šifre 5423 i mora joj biti manja ili jednaka u oba stupca podataka.</t>
  </si>
  <si>
    <t>Zbroj šifri: 54242+54243 je samo dio šifre 5424 i mora joj biti manji ili jednak u oba stupca podataka.</t>
  </si>
  <si>
    <t>Šifra 54312 je samo dio šifre 543 i mora joj biti manja ili jednaka u oba stupca podataka.</t>
  </si>
  <si>
    <t>Zbroj šifri: 54431 do 54433 je samo dio šifre 5443 i mora joj biti manji ili jednak u oba stupca podataka.</t>
  </si>
  <si>
    <t>Šifra 54442 je samo dio šifre 5444 i mora joj biti manja ili jednaka u oba stupca podataka.</t>
  </si>
  <si>
    <t>Zbroj šifri: 54452+54453 je samo dio šifre 5445 i mora joj biti manji ili jednak u oba stupca podataka.</t>
  </si>
  <si>
    <t>Zbroj šifri: 54461 do 54463 je samo dio šifre 5446 i mora joj biti manji ili jednak u oba stupca podataka.</t>
  </si>
  <si>
    <t>Šifra 54472 je samo dio šifre 5447 i mora joj biti manja ili jednaka u oba stupca podataka.</t>
  </si>
  <si>
    <t>Zbroj šifri: 54482+54483 je samo dio šifre 5448 i mora joj biti manji ili jednak u oba stupca podataka.</t>
  </si>
  <si>
    <t>Šifra 54532 je samo dio šifre 5453 i mora joj biti manja ili jednaka u oba stupca podataka.</t>
  </si>
  <si>
    <t>Šifra 54542 je samo dio šifre 5454 i mora joj biti manja ili jednaka u oba stupca podataka.</t>
  </si>
  <si>
    <t>Šifra 54552 je samo dio šifre 5455 i mora joj biti manja ili jednaka u oba stupca podataka.</t>
  </si>
  <si>
    <t>Šifra 5471 mora biti jednaka zbroju šifri: 54711+54712 u oba stupca podataka.</t>
  </si>
  <si>
    <t>Šifra 5472 mora biti jednaka zbroju šifri: 54721+54722 u oba stupca podataka.</t>
  </si>
  <si>
    <t>Šifra 5473 mora biti jednaka zbroju šifri: 54731+54732 u oba stupca podataka.</t>
  </si>
  <si>
    <t>Šifra 5474 mora biti jednaka zbroju šifri: 54741+54742 u oba stupca podataka.</t>
  </si>
  <si>
    <t>Šifra 5475 mora biti jednaka zbroju šifri: 54751+54752 u oba stupca podataka.</t>
  </si>
  <si>
    <t>Šifra 5476 mora biti jednaka zbroju šifri: 54761+54762 u oba stupca podataka.</t>
  </si>
  <si>
    <t>Šifra 5477 mora biti jednaka zbroju šifri: 54771+54772 u oba stupca podataka.</t>
  </si>
  <si>
    <t>Šifra 55312 je samo dio šifre 5531 i mora joj biti manja ili jednaka u oba stupca podataka.</t>
  </si>
  <si>
    <t>Obveznici razine 11 ne mogu imati popunjene šifre: 611 do 6117. Iznimka od tog pravila je obveznik s RKP-om 47123. Ako ova kontrola javlja pogrešku znači da je za obrazac razine 11 unesen iznos za neku od ovih šifri.</t>
  </si>
  <si>
    <t>Obveznici razine 11 ne mogu imati popunjene šifre: 614 i 6148. Iznimka od ovog pravila su neki obveznici koji iznimno mogu. Ako ova kontrola javlja pogrešku, znači da su ove šifre popunjene ali se ne radi o obvezniku koji ih može imati popunjene.</t>
  </si>
  <si>
    <t xml:space="preserve">Obveznici razine 11 ne mogu imati popunjene šifre: 6119 do 6135, 6141 do 6147, 615 do 6152, 621 do 623, 6811, 367 do 3674 i 3711. Ako je za bilo koju od ovih šifri upisan iznos, a obrazac je razine 11, kontrola javlja grešku i obrazac je neispravan. </t>
  </si>
  <si>
    <t xml:space="preserve">Obveznici razine 11 ne mogu imati popunjenu šifru 3421. Iznimka su obveznici s RKP-om 51255, 51263, 51271, 51280, 51298, 51302, 51319, 51327, 51335, 51343. </t>
  </si>
  <si>
    <t>Obveznici razine 11 ne mogu imati popunjenu šifru 3712 osim obveznika s RKP-om: 47107. Ako ova kontrola javlja pogrešku znači da je za obrazac razine 11 unesen iznos za šifru 3712.</t>
  </si>
  <si>
    <t>Razina 11 ne smije imati popunjene šifre: 8114 do 8116, 8122, 8156 do 8158, 8165, 8166, 8211, 8212, 8222 do 8232, 8242, 8342, 8415 do 8416, 8447 i 8448. Ako je za bilo koju od ovih šifri upisan iznos, a obrazac je razine 11, kontrola javlja grešku i obrazac je neispravan.</t>
  </si>
  <si>
    <t>Obveznici razine 11 ne smiju imati popunjenu šifru 8121. Iznimka su obveznici s RKP-om 174, 713, 999, 1966, 2436, 2452, 20157, 22058, 40834 i 47037.</t>
  </si>
  <si>
    <t>Obveznici razine 11 ne smiju imati popunjenu šifru 8413. Iznimka su obveznici s RKP-om 1087, 1222, 6120, 47061, 47107, 51441 i 51724.</t>
  </si>
  <si>
    <t>Obveznici razine 11 ne smiju imati popunjenu šifru 8414. Iznimka su obveznici s RKP-om 1079, 46237, 47053 i 47061.</t>
  </si>
  <si>
    <t xml:space="preserve">Obveznici razine 11 ne mogu imati popunjenu šifru 8455 i 5455 osim obveznika s RKP-om 721. Ako je za bilo koju od ovih šifri upisan iznos, a obrazac je razine 11, kontrola javlja grešku i obrazac je neispravan. </t>
  </si>
  <si>
    <t>Razina 11 ne smije imati popunjene šifre: 8456, 8512, 8522, 8542, 511 do 5116, 5156 do 5158, 5165, 5166, 5212, 5222, 5241 i 5242. Ako je za bilo koju od ovih šifri upisan iznos, a obrazac je razine 11, kontrola javlja grešku i obrazac je neispravan.</t>
  </si>
  <si>
    <t>Obveznici razine 11 ne mogu imati popunjenu šifru 5332 osim obveznika s RKP-om: 46237. Ako ova kontrola javlja pogrešku znači da je za obrazac razine 11 unesen iznos za šifru 5332.</t>
  </si>
  <si>
    <t>Obveznici razine 11 ne mogu imati popunjene šifre: 541 do 5416. Iznimka su obveznici s RKP-om: 174, 51255, 51263, 51271, 51280, 51298, 51302, 51319, 51327, 51335, 51343. Ako ova kontrola javlja pogrešku znači da je za obrazac razine 11 unesen iznos za jednu od ovih šifri.</t>
  </si>
  <si>
    <t>Razina 11 ne smije imati popunjene šifre: 5342, 5447, 5448, 5454, 551, 5512, 5522, 5532, 65265, 34112, 34132, 34192. Ako je za bilo koju od ovih šifri upisan iznos, a obrazac je razine 11, kontrola javlja grešku i obrazac je neispravan.</t>
  </si>
  <si>
    <t>Obveznici razina 11 i 12 ne smiju imati popunjenu šifru 8332. Iznimka su obveznici s RKP-om 46237 na razini 11 i 47053 na razini 12.</t>
  </si>
  <si>
    <t>Obveznici razine 12 ne mogu imati popunjene šifre: 611 do 6117. Iznimka od tog pravila je obveznik s RKP-om 47123. Ako ova kontrola javlja pogrešku znači da je za obrazac razine 12 unesen iznos za neku od ovih šifri.</t>
  </si>
  <si>
    <t>Obveznici razine 12 ne mogu imati popunjene šifre: 614 i 6148. Iznimka od ovog pravila su neki obveznici koji iznimno mogu, lista obveznika ugrađena je u kontrolu. Ako ova kontrola javlja pogrešku, znači da su ove šifre popunjene ali se ne radi o obvezniku koji ih može imati popunjene.</t>
  </si>
  <si>
    <t xml:space="preserve">Razina 12 ne smije imati popunjene šifre: 6119 do 6135, 6141 do 6147, 615 do 6152, 6811, 367 do 3674. Ako je za bilo koju od ovih šifri upisan iznos, a obrazac je razine 12, kontrola javlja grešku i obrazac je neispravan. </t>
  </si>
  <si>
    <t>Obveznici razine 12 ne smiju imati popunjenu šifru 8121. Iznimka su obveznici s RKP-om 174, 713, 999, 1222, 20157, 40834, 47037 i 47061.</t>
  </si>
  <si>
    <t xml:space="preserve">Razina 12 ne smije imati popunjene šifre: 8122, 8172, 822 do 8222, 8232 do 8242, 8415, 8416, 8512, 8522, 8542, 511 do 5116, 5156 do 5158, 5165, 5166. Ako je za bilo koju od ovih šifri upisan iznos za razinu 12 obrazac je neispravan. </t>
  </si>
  <si>
    <t>Obveznici razine 12 ne smiju imati popunjenu šifru 8413. Iznimka su obveznici s RKP-om 1087, 1222, 47061, 47107 i 51441.</t>
  </si>
  <si>
    <t>Obveznici razine 12 ne smiju imati popunjenu šifru 8414. Iznimka su obveznici s RKP-om 1079, 47053 i 47061.</t>
  </si>
  <si>
    <t>Razina 12 ne smije imati popunjene šifre: 5212, 5222, 524 do 5242, 5342, 551 do 5512, 5522, 5532, 34112, 34122, 34132, 34192. Ako je za bilo koju od ovih šifri upisan iznos, a obrazac je razine 12 obrazac je neispravan.</t>
  </si>
  <si>
    <t>Obveznici razine 12 ne smiju imati popunjenu šifru 5332, osim obveznika s RKP-om 47053.</t>
  </si>
  <si>
    <t>Obveznici razine 12 ne smiju imati popunjene šifre 5414 do 5416, osim obveznika s RKP-om 174 i 1087.</t>
  </si>
  <si>
    <t>Razina 13 ne smije imati popunjene šifre: 671 do 6714. Ako je za bilo koju od ovih šifri upisan iznos, a obrazac je razine 13, kontrola javlja grešku i obrazac je neispravan.</t>
  </si>
  <si>
    <t>Razina 21 ne smije imati popunjene šifre: 611 do 6152, 621 do 623, 6811, 3226, 3421, 367 do 3674 i 371 do 3715, 741 i 4228. Ako je za bilo koju od ovih šifri upisan iznos, a obrazac je razine 21 obrazac je neispravan.</t>
  </si>
  <si>
    <t>Razina 21 ne smije imati popunjene šifre: 441, 811 do 8116, 8122, 8156 do 8158, 8165, 8166, 821 do 8212, 8222 do 8232, 8242, 8332, 8342, 841 do 8416. Ako je za bilo koju od ovih šifri upisan iznos, a obrazac je razine 21 obrazac je neispravan.</t>
  </si>
  <si>
    <t>Razina 21 ne smije imati popunjene šifre: 8446 do 8448, 8455, 8456, 8512, 8522 do 8532, 8542, 511 do 5116, 5122, 5156 do 5158, 5165, 5166, 5212, 5222, 523 do 5242, 5332 i 5342. Ako je za bilo koju od ovih šifri upisan iznos za razinu 21 obrazac je neispravan.</t>
  </si>
  <si>
    <t>Razina 21 ne smije imati popunjene šifre: 541 do 5416, 5446 do 5448, 5455, 5456, 551 do 5512, 5522, 5532, 65265, 34112, 34122, 34132, 34192. Ako je za bilo koju od ovih šifri upisan iznos za razinu 21, obrazac je neispravan.</t>
  </si>
  <si>
    <t>Obveznici razina 21, 31, 41 i 42 ne mogu imati zaposlene u tijelima već samo kod korisnika. Ako ova kontrola javlja pogrešku znači da su zaposleni u stupcu tekuće ili prethodne godine upisani pod "zaposlene u tijelima" umjesto pod "zaposlene kod korisnika".</t>
  </si>
  <si>
    <t>Obveznici razine 22 mogu imati samo zaposlene u tijelima, a iznimno mogu imati popunjen i broj zaposlenih kod korisnika (zaposleni u vijećima nacionalnih manjina koji se iskazuju u razini 22). Ako obveznik razine 22 ima iskazan broj zaposlenih kod korisnika, kontrola javlja upozorenje. Ako obveznik razine 22 ima iskazan samo broj zaposlenih kod korisnika ili ako je broj zaposlenih kod korisnika veći od broja zaposlenih u tijelima, kontrola javlja pogrešku. Pod kontrolom su podaci u oba stupca.</t>
  </si>
  <si>
    <t>Razine 22 ne smiju imati popunjene šifre: 612 do 6125, 6133, 6141, 6143, 615 do 6152, 621 do 623, 671 do 673, 6811, 3226, 371 do 3715. Ako je za bilo koju od ovih šifri upisan iznos, a obrazac je razine 22 obrazac je neispravan.</t>
  </si>
  <si>
    <t>Razine 22 ne smiju imati popunjene šifre: 741, 4228, 441, 811 do 8116, 8122, 8156 do 8158, 8165, 8166, 821 do 8212, 8222 do 8232, 8242, 8332, 8342. Ako je za bilo koju od ovih šifri upisan iznos, a obrazac je razine 22 obrazac je neispravan.</t>
  </si>
  <si>
    <t>Razine 22 ne smiju imati popunjene šifre: 8446 do 8448, 8455, 8456, 8512, 8522 do 8532, 8542, 511 do 5116, 5122, 5156 do 5158, 5165, 5166, 5212, 5222 do 5242, 5332, 5342. Ako je za bilo koju od ovih šifri upisan iznos, a obrazac je razine 22 obrazac je neispravan.</t>
  </si>
  <si>
    <t>Razine 22 ne smiju imati popunjene šifre: 5446 do 5448, 5455, 5456, 551 do 5512, 5522, 5532, 65265, 34112, 34132, 34192. Ako je za bilo koju od ovih šifri upisan iznos, a obrazac je razine 22 obrazac je neispravan.</t>
  </si>
  <si>
    <t>Razine 23 ne smiju imati popunjene šifre: 612 do 6125, 6133, 6141, 6143, 615 do 6152, 621 do 623, 639 do 6394, 671 do 6714, 6811, 3226, 367 do 3674, 369 do 3694, 371 do 3715, 741, 4228 i 441. Ako je bilo koja od ovih šifri popunjena obrazac je neispravan.</t>
  </si>
  <si>
    <t>Razine 23 ne smiju imati popunjene šifre: 811 do 8116, 8122, 8156 do 8158, 8165, 8166, 821 do 8212, 8222 do 8232, 8242, 8332, 8342, 8446 do 8448, 8455 i 8456. Ako je za bilo koju od ovih šifri upisan iznos za razinu 23 obrazac je neispravan.</t>
  </si>
  <si>
    <t>Razine 23 ne smiju imati popunjene šifre: 8512, 8522 do 8532, 8542, 511 do 5116, 5122, 5156 do 5158, 5165, 5166, 5212, 5222 do 5242, 5332, 5342. Ako je za bilo koju od ovih šifri upisan iznos za razinu 23 obrazac je neispravan.</t>
  </si>
  <si>
    <t>Razine 23 ne smiju imati popunjene šifre: 5446 do 5448, 5455, 5456, 551 do 5512, 5522, 5532, 65265, 34112, 34122, 34132, 34192. Ako je za bilo koju od ovih šifri upisan iznos za razinu 23 obrazac je neispravan.</t>
  </si>
  <si>
    <t>Razina 31 ne smije imati popunjene šifre: 611 do 6152, 621 do 623, 6811, 3226, 3421, 367 do 3674, 371 do 3715, 741, 4228, 441. Ako je za bilo koju od ovih šifri upisan iznos za razinu 31 obrazac je neispravan.</t>
  </si>
  <si>
    <t>Razina 31 ne smije imati popunjene šifre: 811 do 8116, 8122, 8156 do 8158, 8165, 8166, 821 do 8212, 8222 do 8232, 8242, 8342, 841 do 8416, 8446 do 8448, 8455, 8456. Ako je za bilo koju od ovih šifri upisan iznos za razinu 31 obrazac je neispravan.</t>
  </si>
  <si>
    <t>Razina 31 ne smije imati popunjene šifre: 8512, 8522 do 8532, 8542, 511 do 5116, 5122, 5156 do 5158, 5165, 5166, 5212, 5222 do 5242, 5332, 5342, 541 do 5416. Ako je za bilo koju od ovih šifri upisan iznos za razinu 31 obrazac je neispravan.</t>
  </si>
  <si>
    <t>Razina 31 ne smije imati popunjene šifre: 5455, 5456, 551 do 5512, 5522, 5532, Z006, Z008, 65265, 34112, 34122, 34132, 34192. Ako je za bilo koju od ovih šifri upisan iznos za razinu 31 obrazac je neispravan.</t>
  </si>
  <si>
    <t>Obveznici razine 41 ne smiju imati popunjene šifre: 671 do 6714. Iznimka od tog pravila su obveznici s RKP-om 23911 i 25843. Ako ova kontrola javlja pogrešku znači da je za obrazac razine 41 unesen iznos za neku od ovih šifri.</t>
  </si>
  <si>
    <t>Razina 41 ne smije imati popunjene šifre: 611 do 6152, 673, 6811, 3226, 741, 441, 811 do 8116, 8122, 8156 do 8158, 8165, 8166, 821 do 8212, 8222 do 8232, 8414 do 8416. Ako je za bilo koju od ovih šifri upisan iznos za razinu 41 obrazac je neispravan.</t>
  </si>
  <si>
    <t>Razina 41 ne smije imati popunjene šifre: 8512, 8522 do 8532, 8542, 511 do 5116, 5122, 5156 do 5158, 5165, 5166, 5212, 5222 do 5242, 5332, 5342, 5414 do 5416. Ako je za bilo koju od ovih šifri upisan iznos za razinu 41 obrazac je neispravan.</t>
  </si>
  <si>
    <t>Razina 41 ne smije imati popunjene šifre: 551 do 5512, 5522, 5532, Z006, Z008, 34112, 34122, 34132, 34192. Ako je za bilo koju od ovih šifri upisan iznos za razinu 41 obrazac je neispravan.</t>
  </si>
  <si>
    <t>Razina 42 ne smije imati popunjene šifre: 611 do 6152, 621 do 623, 671 do 673, 6811, 3226, 361 do 3622, 371 do 3715, 741 i 441. Ako je za bilo koju od ovih šifri upisan iznos za razinu 42 obrazac je neispravan.</t>
  </si>
  <si>
    <t>Razina 42 ne smije imati popunjene šifre: 811 do 8116, 8122, 8156 do 8158, 8165, 8166, 821 do 8212, 8222 do 8232, 8242, 8332, 8342, 841 do 8416, 8512, 8522 do 8532. Ako je za bilo koju od ovih šifri upisan iznos za razinu 42 obrazac je neispravan.</t>
  </si>
  <si>
    <t>Razina 42 ne smije imati popunjene šifre: 8542, 511 do 5116, 5122, 5156 do 5158, 5165, 5166, 5212, 5222 do 5242, 5332, 5342, 5414 do 5416. Ako je za bilo koju od ovih šifri upisan iznos za razinu 42 obrazac je neispravan.</t>
  </si>
  <si>
    <t>Razina 42 ne smije imati popunjene šifre: 551 do 5512, 5522, 5532, Z006, Z008, 65265, 34112, 34122, 34132, 34192. Ako je za bilo koju od ovih šifri upisan iznos za razinu 42 obrazac je neispravan.</t>
  </si>
  <si>
    <t>Kod razine 11 korisnici mogu imati popunjen samo broj zaposlenih kod korisnika (šifra Z007 i Z009), a glave unutar nadležnog ministarstva mogu imati popunjene samo zaposlene u tijelima (šifra Z006 i Z008). Ova kontrola upozorava kada su istovremeno popunjene šifre Z006 i Z007 ili Z008 i Z009 (broj zaposlenih u tijelima i kod korisnika), što mogu imati popunjene samo glave unutar nadležnog ministarstva / razdjela koja imaju iskazane i rashode proračunskih korisnika iz svoje nadležnosti.</t>
  </si>
  <si>
    <t>Ako je iznos za šifru 6131 veći od nule, a iznos za šifru 61315 (porez na korištenje javnih površina) je jednak nuli, provjerite šifru 61315. Ako je njezin iznos stvarno toliki, zanemarite ovu kontrolu.</t>
  </si>
  <si>
    <t>Ako je iznos za šifru 6145 veći od nule, a iznosi za šifre 61451 (porez na cestovna motorna vozila) i 61453 (porez na tvrtku odnosno naziv tvrtke) su jednaki nuli, provjerite šifre 61451 i 61453. Ako su njihovi iznosi stvarno toliki, zanemarite ovu kontrolu.</t>
  </si>
  <si>
    <t>Ako je iznos za šifru 6419 veći od nule, a iznos za šifru 64191 (premije na izdane vrijednosne papire) je jednak nuli, provjerite šifru 64191. Ako je njezin iznos stvarno toliki, zanemarite ovu kontrolu.</t>
  </si>
  <si>
    <t>Ako je iznos za šifru 6526 veći od nule, a iznosi za šifre 65264 (sufinanciranje cijene usluge, participacije i slično), 65265 (dopunsko zdravstveno osiguranje) i 65267 (prihodi s naslova osiguranja, refundacije štete i totalne štete) su jednaki nuli, provjerite šifre 65264, 65265 i 65267. Ako su njihovi iznosi stvarno toliki, zanemarite ovu kontrolu.</t>
  </si>
  <si>
    <t>Ako je iznos za šifru 312 veći od nule, a iznosi za šifre 31214 (otpremnine) i 31215 (naknade za bolest, invalidnost i smrtni slučaj) su jednaki nuli, provjerite šifre 31214 i 31215. Ako su njihovi iznosi stvarno toliki, zanemarite ovu kontrolu.</t>
  </si>
  <si>
    <t>Ako je iznos za šifru 3236 veći od nule, a iznos za šifru 32361 (obvezni i preventivni zdravstveni pregledi zaposlenika) je jednak nuli, provjerite šifru 32361. Ako je njezin iznos stvarno toliki, zanemarite ovu kontrolu.</t>
  </si>
  <si>
    <t>Ako je iznos za šifru 3237 veći od nule, a iznosi za šifre 32371 (autorski honorari), 32372 (ugovori o djelu) i 32377 (usluge agencija, studentskog servisa (prijepisi, prijevodi i drugo)) su jednaki nuli, provjerite šifre 32371, 32372 i 32377. Ako su njihovi iznosi stvarno toliki, zanemarite ovu kontrolu.</t>
  </si>
  <si>
    <t>Ako je iznos za šifru 3239 veći od nule, a iznos za šifru 32398 (naknada za energetsku uslugu) je jednak nuli, provjerite šifru 32398. Ako je njezin iznos stvarno toliki, zanemarite ovu kontrolu.</t>
  </si>
  <si>
    <t>Ako je iznos za šifru 3291 veći od nule, a iznos za šifru 32911 (naknade članovima predstavničkih i izvršnih tijela i upravnih vijeća) je jednak nuli, provjerite šifru 32911. Ako je njezin iznos stvarno toliki, zanemarite ovu kontrolu.</t>
  </si>
  <si>
    <t>Ako je iznos za šifru 3292 veći od nule, a iznos za šifru 32923 (premije osiguranja zaposlenih) je jednak nuli, provjerite šifru 32923. Ako je njezin iznos stvarno toliki, zanemarite ovu kontrolu.</t>
  </si>
  <si>
    <t>Ako je iznos za šifru 3427 veći od nule, a iznosi za šifre 34273 (kamate za primljene zajmove od tuzemnih trgovačkih društava izvan javnog sektora), 34274 (kamate za primljene zajmove od tuzemnih obrtnika) i 34275 (kamate za primljene zajmove od inozemnih trgovačkih društava) su jednaki nuli, provjerite šifre 34273 do 34275. Ako su njihovi iznosi stvarno toliki, zanemarite kontrolu.</t>
  </si>
  <si>
    <t>Ako je iznos za šifru 3434 veći od nule, a iznos za šifru 34341 (diskont na izdane vrijednosne papire) je jednak nuli, provjerite šifru 34341. Ako je njezin iznos stvarno toliki, zanemarite ovu kontrolu.</t>
  </si>
  <si>
    <t>Ako je iznos za šifru 3811 veći od nule, a iznos za šifru 38117 (tekuće donacije građanima i kućanstvima) je jednak nuli, provjerite šifru 38117. Ako je njezin iznos stvarno toliki, zanemarite ovu kontrolu.</t>
  </si>
  <si>
    <t>Ako je iznos za šifru 8121 veći od nule, a iznos za šifru 81212 jednak nuli, provjerite šifru 81212. Ako je njezin iznos stvarno toliki, zanemarite ovu kontrolu.</t>
  </si>
  <si>
    <t>Ako je iznos za šifru 8132 veći od nule, a iznos za šifru 81322 jednak nuli, provjerite šifru 81322. Ako je njezin iznos stvarno toliki, zanemarite ovu kontrolu.</t>
  </si>
  <si>
    <t>Ako je iznos za šifru 8133 veći od nule, a iznos za šifru 81332 jednak nuli, provjerite šifru 81332. Ako je njezin iznos stvarno toliki, zanemarite ovu kontrolu.</t>
  </si>
  <si>
    <t>Ako je iznos za šifru 8134 veći od nule, a iznos za šifru 81342 jednak nuli, provjerite šifru 81342. Ako je njezin iznos stvarno toliki, zanemarite ovu kontrolu.</t>
  </si>
  <si>
    <t>Ako je iznos za šifru 8153 veći od nule, a iznos za šifru 81532 jednak nuli, provjerite šifru 81532. Ako je njezin iznos stvarno toliki, zanemarite ovu kontrolu.</t>
  </si>
  <si>
    <t>Ako je iznos za šifru 8154 veći od nule, a iznos za šifru 81542 jednak nuli, provjerite šifru 81542. Ako je njezin iznos stvarno toliki, zanemarite ovu kontrolu.</t>
  </si>
  <si>
    <t>Ako je iznos za šifru 8155 veći od nule, a iznos za šifru 81552 jednak nuli, provjerite šifru 81552. Ako je njezin iznos stvarno toliki, zanemarite ovu kontrolu.</t>
  </si>
  <si>
    <t>Ako je iznos za šifru 8241 veći od nule, a iznos za šifru 82412 (ostali vrijednosni papiri - dugoročni) je jednak nuli, provjerite šifru 82412. Ako je njezin iznos stvarno toliki, zanemarite ovu kontrolu.</t>
  </si>
  <si>
    <t>Ako je iznos za šifru 8413 veći od nule, a iznos za šifru 84132 (primljeni zajmovi od međunarodnih organizacija - dugoročni) je jednak nuli, provjerite šifru 84132. Ako je njezin iznos stvarno toliki, zanemarite ovu kontrolu.</t>
  </si>
  <si>
    <t>Ako je iznos za šifru 8414 veći od nule, a iznos za šifru 84142 (primljeni krediti i zajmovi od institucija i tijela EU - dugoročni) je jednak nuli, provjerite šifru 84142. Ako je njezin iznos stvarno toliki, zanemarite ovu kontrolu.</t>
  </si>
  <si>
    <t>Ako je iznos za šifru 8415 veći od nule, a iznos za šifru 84152 (primljeni zajmovi od inozemnih vlada u EU - dugoročni) je jednak nuli, provjerite šifru 84152. Ako je njezin iznos stvarno toliki, zanemarite ovu kontrolu.</t>
  </si>
  <si>
    <t>Ako je iznos za šifru 8416 veći od nule, a iznos za šifru 84162 (primljeni zajmovi od inozemnih vlada izvan EU - dugoročni) je jednak nuli, provjerite šifru 84162. Ako je njezin iznos stvarno toliki, zanemarite ovu kontrolu.</t>
  </si>
  <si>
    <t>Ako je iznos za šifru 8423 veći od nule, a iznos za šifru 84232 (primljeni zajmovi od osiguravajućih društava u javnom sektoru - dugoročni) je jednak nuli, provjerite šifru 84232. Ako je njezin iznos stvarno toliki, zanemarite ovu kontrolu.</t>
  </si>
  <si>
    <t>Ako je iznos za šifru 8424 veći od nule, a iznos za šifre 84242 i 84243 jednaki nuli, provjerite šifre 84242 i 84243. Ako je njihov iznos stvarno toliki, zanemarite ovu kontrolu.</t>
  </si>
  <si>
    <t>Ako je iznos za šifru 843 veći od nule, a iznos za šifru 84312 (primljeni zajmovi od trgovačkih društava u javnom sektoru - dugoročni) je jednak nuli, provjerite šifru 84312. Ako je njezin iznos stvarno toliki, zanemarite ovu kontrolu.</t>
  </si>
  <si>
    <t>Ako je iznos za šifru 8444 veći od nule, a iznos za šifru 84442 (primljeni zajmovi od tuzemnih osiguravajućih društava izvan javnog sektora - dugoročni) je jednak nuli, provjerite šifru 84442. Ako je njezin iznos stvarno toliki, zanemarite ovu kontrolu.</t>
  </si>
  <si>
    <t>Ako je iznos za šifru 8445 veći od nule, a iznos za šifre 84452 i 84453 jednaki nuli, provjerite šifre 84452 i 84453. Ako je njihov iznos stvarno toliki, zanemarite ovu kontrolu.</t>
  </si>
  <si>
    <t>Ako je iznos za šifru 8447 veći od nule, a iznos za šifru 84472 (primljeni zajmovi od inozemnih osiguravajućih društava - dugoročni) je jednak nuli, provjerite šifru 84472. Ako je njezin iznos stvarno toliki, zanemarite ovu kontrolu.</t>
  </si>
  <si>
    <t>Ako je iznos za šifru 8448 veći od nule, a iznos za šifre 84482 i 84483 jednaki nuli, provjerite šifre 84482 i 84483. Ako je njihov iznos stvarno toliki, zanemarite ovu kontrolu.</t>
  </si>
  <si>
    <t>Ako je iznos za šifru 8453 veći od nule, a iznos za šifru 84532 (primljeni zajmovi od tuzemnih trgovačkih društava izvan javnog sektora - dugoročni) je jednak nuli, provjerite šifru 84532. Ako je njezin iznos stvarno toliki, zanemarite ovu kontrolu.</t>
  </si>
  <si>
    <t>Ako je iznos za šifru 8454 veći od nule, a iznos za šifru 84542 (primljeni zajmovi od tuzemnih obrtnika - dugoročni) je jednak nuli, provjerite šifru 84542. Ako je njezin iznos stvarno toliki, zanemarite ovu kontrolu.</t>
  </si>
  <si>
    <t>Ako je iznos za šifru 8455 veći od nule, a iznos za šifru 84552 (primljeni zajmovi od inozemnih trgovačkih društava - dugoročni) je jednak nuli, provjerite šifru 84552. Ako je njezin iznos stvarno toliki, zanemarite ovu kontrolu.</t>
  </si>
  <si>
    <t>Ako je iznos za šifru 8541 veći od nule, a iznos za šifru 85412 (ostali tuzemni vrijednosni papiri - dugoročni) je jednak nuli, provjerite šifru 85412. Ako je njezin iznos stvarno toliki, zanemarite ovu kontrolu.</t>
  </si>
  <si>
    <t>Ako je iznos za šifru 5121 veći od nule, a iznos na šifri 51212 je jednak nuli, provjerite šifru 51212. Ako je njihov iznos stvarno toliki, zanemarite ovu kontrolu.</t>
  </si>
  <si>
    <t>Ako je iznos za šifru 5132 veći od nule, a iznos na šifri 51322 je jednak nuli, provjerite šifru 51322. Ako je njihov iznos stvarno toliki, zanemarite ovu kontrolu.</t>
  </si>
  <si>
    <t>Ako je iznos za šifru 5133 veći od nule, a iznos na šifri 51332 je jednak nuli, provjerite šifru 51332. Ako je njihov iznos stvarno toliki, zanemarite ovu kontrolu.</t>
  </si>
  <si>
    <t>Ako je iznos za šifru 5134 veći od nule, a iznos na šifri 51342 je jednak nuli, provjerite šifru 51342. Ako je njihov iznos stvarno toliki, zanemarite ovu kontrolu.</t>
  </si>
  <si>
    <t>Ako je iznos za šifru 5153 veći od nule, a iznos na šifri 51532 je jednak nuli, provjerite šifru 51532. Ako je njihov iznos stvarno toliki, zanemarite ovu kontrolu.</t>
  </si>
  <si>
    <t>Ako je iznos za šifru 5154 veći od nule, a iznos na šifri 51542 je jednak nuli, provjerite šifru 51542. Ako je njihov iznos stvarno toliki, zanemarite ovu kontrolu.</t>
  </si>
  <si>
    <t>Ako je iznos za šifru 5155 veći od nule, a iznos na šifri 51552 je jednak nuli, provjerite šifru 51552. Ako je njihov iznos stvarno toliki, zanemarite ovu kontrolu.</t>
  </si>
  <si>
    <t>Ako je iznos za šifru 5413 veći od nule, a iznos za šifru 54132 (otplata glavnice primljenih zajmova od međunarodnih organizacija - dugoročnih) je jednak nuli, provjerite šifru 54132. Ako je njezin iznos stvarno toliki, zanemarite ovu kontrolu.</t>
  </si>
  <si>
    <t>Ako je iznos za šifru 5414 veći od nule, a iznos za šifru 54142 (otplata glavnice primljenih kredita i zajmova od institucija i tijela EU - dugoročnih) je jednak nuli, provjerite šifru 54142. Ako je njezin iznos stvarno toliki, zanemarite ovu kontrolu.</t>
  </si>
  <si>
    <t>Ako je iznos za šifru 5415 veći od nule, a iznos za šifru 54152 (otplata glavnice primljenih zajmova od inozemnih vlada u 
EU-dugoročnih) je jednak nuli, provjerite šifru 54152. Ako je njezin iznos stvarno toliki, zanemarite ovu kontrolu.</t>
  </si>
  <si>
    <t>Ako je iznos za šifru 5416 veći od nule, a iznos za šifru 54162 (otplata glavnice primljenih zajmova od inozemnih vlada izvan EU - dugoročnih) je jednak nuli, provjerite šifru 54162. Ako je njezin iznos stvarno toliki, zanemarite ovu kontrolu.</t>
  </si>
  <si>
    <t>Ako je iznos za šifru 5423 veći od nule, a iznos za šifru 54232 (otplata glavnice primljenih zajmova od osiguravajućih društava u javnom sektoru - dugoročnih) je jednak nuli, provjerite šifru 54232. Ako je njezin iznos stvarno toliki, zanemarite ovu kontrolu.</t>
  </si>
  <si>
    <t>Ako je iznos za šifru 5424 veći od nule, a suma iznosa za šifre 54242 i 54243 je jednaka nuli, provjerite šifre 54242 i 54243. Ako je njihov iznos stvarno toliki, zanemarite ovu kontrolu.</t>
  </si>
  <si>
    <t>Ako je iznos za šifru 5431 veći od nule, a iznos za šifru 54312 (otplata glavnice primljenih zajmova od trgovačkih društava u javnom sektoru - dugoročnih) je jednak nuli, provjerite šifru 54312. Ako je njezin iznos stvarno toliki, zanemarite ovu kontrolu.</t>
  </si>
  <si>
    <t>Ako je iznos za šifru 5444 veći od nule, a iznos za šifru 54442 (otplata glavnice primljenih zajmova od tuzemnih osiguravajućih društava izvan javnog sektora - dugoročnih) je jednak nuli, provjerite šifru 54442. Ako je njezin iznos stvarno toliki, zanemarite ovu kontrolu.</t>
  </si>
  <si>
    <t>Ako je iznos za šifru 5445 veći od nule, a suma iznosa za šifre 54452 i 54453 je jednaka nuli, provjerite šifre 54452 i 54453. Ako je njihov iznos stvarno toliki, zanemarite ovu kontrolu.</t>
  </si>
  <si>
    <t>Ako je iznos za šifru 5447 veći od nule, a iznos za šifru 54472 (otplata glavnice primljenih zajmova od inozemnih osiguravajućih društava - dugoročnih) je jednak nuli, provjerite šifru 54472. Ako je njezin iznos stvarno toliki, zanemarite ovu kontrolu.</t>
  </si>
  <si>
    <t>Ako je iznos za šifru 5448 veći od nule, a suma iznosa za šifre 54482 i 54483 je jednaka nuli, provjerite šifre 54482 i 54483. Ako je njihov iznos stvarno toliki, zanemarite ovu kontrolu.</t>
  </si>
  <si>
    <t>Ako je iznos za šifru 5453 veći od nule, a iznos za šifru 54532 (otplata glavnice primljenih zajmova od tuzemnih trgovačkih društava izvan javnog sektora - dugoročnih) je jednak nuli, provjerite šifru 54532 Ako je njezin iznos stvarno toliki, zanemarite ovu kontrolu.</t>
  </si>
  <si>
    <t>Ako je iznos za šifru 5454 veći od nule, a iznos za šifru 54542 (otplata glavnice primljenih zajmova od tuzemnih obrtnika - dugoročnih) je jednak nuli, provjerite šifru 54542. Ako je njezin iznos stvarno toliki, zanemarite ovu kontrolu.</t>
  </si>
  <si>
    <t>Ako je iznos za šifru 5455 veći od nule, a iznos za šifru 54552 (otplata glavnice primljenih zajmova od inozemnih trgovačkih društava - dugoročnih) je jednak nuli, provjerite šifru 54552. Ako je njezin iznos stvarno toliki, zanemarite ovu kontrolu.</t>
  </si>
  <si>
    <t>Ako je iznos za šifru 5531 veći od nule, a iznos za šifru 55312 (izdaci za otplatu glavnice za izdane ostale vrijednosne papire u zemlji - dugoročne) je jednak nuli, provjerite šifru 55312. Ako je njezin iznos stvarno toliki, zanemarite ovu kontrolu.</t>
  </si>
  <si>
    <t>Kontrola upozorenja na popunjenost podataka o stanju na računu, priljevima i odljevima s računa (šifre: 11P, 11-dugov., 11-potraž.). Kontrola upozorava ako su u nekoj koloni podataka stanja na računu i/ili priljevi te odljevi s računa nula što je vrlo malo vjerojatno. Popunite podatke ako ih niste popunili.</t>
  </si>
  <si>
    <t>Višak prihoda preneseni i manjak prihoda preneseni ne mogu istovremeno biti popunjeni niti u jednom stupcu financijskog izvještaja. Ako ova kontrola javlja pogrešku značu da su istovremeno popunjene šifre 92211 i 92221, ili su istovremeno popunjene šifre 92212 i 92222, ili su istovremeno popunjene šifre 92213 i 92223 u jednom od stupaca (tekuća ili prethodna godina).</t>
  </si>
  <si>
    <t>Preneseni viškovi po kategorijama (šifra 92211, šifra 92212, šifra 92213) odnosno preneseni manjkovi po kategorijama (šifra 92221, šifra 92222, šifra 92223) moraju biti veći ili jednaki nuli u oba stupca podataka.</t>
  </si>
  <si>
    <t>Kontrola na broj zaposlenih. Broj zaposlenih ni na jednoj od šifri Z006 do Z009 ne može biti iznad 100.000. Takav obrazac je u grešci. Osim toga, samo nekolicina obveznika (RKP 174, 713, 1222, 47107)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</si>
  <si>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Ako ova kontrola javlja grešku znači da je na nekoj šifri upisana negativna vrijednost. Ovaj obrazac ne smije sadržavati negativne vrijednosti.</t>
  </si>
  <si>
    <t>Ovo je osnovna kontrola u Bilanci: Imovina = Obveze i vlastiti izvori (šifra B001 = šifra B003).</t>
  </si>
  <si>
    <t>Obveznici razina 41 i 42 ne smiju imati popunjene šifre: 167 i 16721. Iznimka su obveznici s RKP-om 23911 i 25843.</t>
  </si>
  <si>
    <t>Obveznici razine 23 ne smiju imati popunjene šifre 16721 i 23956.</t>
  </si>
  <si>
    <t>Šifre 92211 i 92221 ne mogu biti popunjene istovremeno ni u jednom stupcu obrasca.</t>
  </si>
  <si>
    <t>Šifre 92212 i 92222 ne mogu biti popunjene istovremeno ni u jednom stupcu obrasca.</t>
  </si>
  <si>
    <t>Šifre 92213 i 92223 ne mogu biti popunjene istovremeno ni u jednom stupcu obrasca.</t>
  </si>
  <si>
    <t>Samo šifre 9, 91, 911 i 922 mogu biti i negativne. Ako ova kontrola javlja pogrešku znači da je upisana negativna vrijednost za šifru za koju to nije dopušteno.</t>
  </si>
  <si>
    <t>Vrijednost šifre 129 mora biti jednaka zbroju vrijednosti šifri 12911 do 12941 u oba stupca podataka.</t>
  </si>
  <si>
    <t>Vrijednost šifre 1637 mora biti jednaka zbroju vrijednosti šifri 16371 do 16378 u oba stupca podataka.</t>
  </si>
  <si>
    <t>Zbroj šifri 16631 do 16643 je samo dio šifre 166 i mora biti manji ili jednak šifri 166 u oba stupca podataka.</t>
  </si>
  <si>
    <t>Vrijednost šifre 16721 mora biti manja ili jednaka vrijednosti šifre 167. Ako je šifra 16721 veća kontrola javlja grešku.</t>
  </si>
  <si>
    <t>Zbroj šifri dio 13 D + dio 13 N mora biti jednak zbroju šifri 13X1 + 13X2 u oba stupca podataka.</t>
  </si>
  <si>
    <t>Zbroj šifri dio 16 D + dio 16 N mora biti jednak zbroju šifri 161 do 163 + 164 do 168 u oba stupca podataka.</t>
  </si>
  <si>
    <t>Zbroj šifri dio 17 D + dio 17 N mora biti jednak zbroju šifri 171 do 174 u oba stupca podataka.</t>
  </si>
  <si>
    <t>Zbroj šifri: 23951 do 23958 je samo dio šifre 239 i mora biti manji ili jednak u oba stupca podataka.</t>
  </si>
  <si>
    <t>Zbroj šifri: 26223+26224 je samo dio šifre 2622 i mora biti manji ili jednak u oba stupca podataka.</t>
  </si>
  <si>
    <t>Šifra 26233 je samo dio šifre 2623 i mora joj biti manja ili jednaka u oba stupca podataka.</t>
  </si>
  <si>
    <t>Zbroj šifri: 26243+26244 je samo dio šifre 2624 i mora biti manji ili jednak u oba stupca podataka.</t>
  </si>
  <si>
    <t>Šifra 26314 je samo dio šifre 2631 i mora joj biti manja ili jednaka u oba stupca podataka.</t>
  </si>
  <si>
    <t>Zbroj šifri: 26433+26434 je samo dio šifre 2643 i mora biti manji ili jednak u oba stupca podataka.</t>
  </si>
  <si>
    <t>Šifra 26443 je samo dio šifre 2644 i mora joj biti manja ili jednaka u oba stupca podataka.</t>
  </si>
  <si>
    <t>Zbroj šifri: 26453+26454 je samo dio šifre 2645 i mora biti manji ili jednak u oba stupca podataka.</t>
  </si>
  <si>
    <t>Zbroj šifri: 26463+26464 je samo dio šifre 2646 i mora biti manji ili jednak u oba stupca podataka.</t>
  </si>
  <si>
    <t>Šifra 26473 je samo dio šifre 2647 i mora joj biti manja ili jednaka u oba stupca podataka.</t>
  </si>
  <si>
    <t xml:space="preserve">Zbroj šifri 26483+26484 je samo dio šifre 2648 i mora biti manji ili jednak u oba stupca podataka. </t>
  </si>
  <si>
    <t>Šifra 26534 je samo dio šifre 2653 i mora joj biti manja ili jednaka u oba stupca podataka.</t>
  </si>
  <si>
    <t>Šifra 26544 je samo dio šifre 2654 i mora joj biti manja ili jednaka u oba stupca podataka.</t>
  </si>
  <si>
    <t>Šifra 26554 je samo dio šifre 2655 i mora joj biti manja ili jednaka u oba stupca podataka.</t>
  </si>
  <si>
    <t>Šifra 26564 je samo dio šifre 2656 i mora joj biti manja ili jednaka u oba stupca podataka.</t>
  </si>
  <si>
    <t>Šifra 23 mora biti jednaka zbroju šifri: 'dio 23 D' + 'dio 23 N' u oba stupca podataka.</t>
  </si>
  <si>
    <t>Šifra 24 mora biti jednaka zbroju šifri: 'dio 24 D' + 'dio 24 N' u oba stupca podataka.</t>
  </si>
  <si>
    <t>Šifra 25 mora biti jednaka zbroju šifri: 'dio 25 D' + 'dio 25 N' u oba stupca podataka.</t>
  </si>
  <si>
    <t>Šifra 26 mora biti jednaka zbroju šifri: 'dio 26 D' + 'dio 26 N' u oba stupca podataka.</t>
  </si>
  <si>
    <t>Mora biti zadovoljena i kontrola: šifra V006 = V007+V009 ili drukčije rečeno, ukupno stanje svih obveza na kraju razdoblja (šifra V006) mora biti jednako zbroju dospjelih obveza (šifra V007) i nedospjelih obveza (šifra V009).</t>
  </si>
  <si>
    <t>RAS - funkcijski</t>
  </si>
  <si>
    <t>=IF(AND(C1430=0;D1430);1;0)</t>
  </si>
  <si>
    <t>PROMJENE</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</si>
  <si>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</si>
  <si>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</si>
  <si>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Opis promjene u odnosu na prethodnu verziju</t>
  </si>
  <si>
    <t>2.0.0.</t>
  </si>
  <si>
    <t>Svi obrasci proračuna i proračunskih korisnika objedinjeni su zbog potreba kontrola između obrazaca te lakšu kontrolu obveznosti (koja razina je obvezna podnositi koji obrazac).</t>
  </si>
  <si>
    <t>Uvedena su polja "Datum od" i "Datum do" svakog pojedinog razdoblja kako bi se moglo posebno prepoznati obveznike koji nisu poslovali cijelo navedeno razdoblje (novootvoreni obveznici i obveznici koji zbog statusnih promjena gube pravnu osobnost).</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</si>
  <si>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</si>
  <si>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2.0.1.</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</si>
  <si>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</si>
  <si>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2.0.2.</t>
  </si>
  <si>
    <t>Ispravljena kontrola u PR-RAS obrascu koja je AOP 010 zbrajala u AOP oznaku 003, umjesto da je oduzimala od sume svih ostalih AOP oznaka.</t>
  </si>
  <si>
    <t>2.0.3.</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</si>
  <si>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</si>
  <si>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</si>
  <si>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Proširene upute tekstom o upotrebi ove Excel datoteke za dostavu podataka nadležnim ministarstvima ili za neke druge potrebe.</t>
  </si>
  <si>
    <t>2.0.4.</t>
  </si>
  <si>
    <t>Popravljena kontrola broj 36 u PR-RAS-u koja je provjeravala pogrešne AOP pozicije. 
Popravljena kontrola koja je javljala pogrešku ako je bio popunjen polugodišnji obrazac NT za razine 22 i 23.</t>
  </si>
  <si>
    <t>2.0.5.</t>
  </si>
  <si>
    <t>Popravljena kontrola broj 9 u kojoj je za razinu 23 traženo da bude upisan i obrazac NT, a stvarno ne treba biti.</t>
  </si>
  <si>
    <t>2.0.6.</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</si>
  <si>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</si>
  <si>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2.0.7.</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</si>
  <si>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</si>
  <si>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2.0.8.</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</si>
  <si>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</si>
  <si>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2.0.9.</t>
  </si>
  <si>
    <t>Dodana mogućnost odabira svih razdoblje za 2010. godinu, dodani novi razdjeli za 2010.</t>
  </si>
  <si>
    <t>2.1.0.</t>
  </si>
  <si>
    <t>Popravljen je prikaz datuma od i do na nekim obrascima koji se je poremetio ubacivanjem novih razdoblja za 2010.</t>
  </si>
  <si>
    <t>Dorađena su poslovna pravila o popunjavanju obrasca, kolona planirano za razdoblje i planirano ukupno popunjavaju se samo na trećoj razini kontnog plana, a ne na četvrtoj kako je bilo ranije, te je obrazac dorađen u skladu s tim pravilom.</t>
  </si>
  <si>
    <t>2.5.0.</t>
  </si>
  <si>
    <t>Omogućen je unos samo obrasca Obveze (mjesečne) za razdoblja siječanj i veljaču 2011. Ostali obrasci će se mijenjati i čekaju se izmjene. Zbog toga je Obveze dobio novu šifru vrste posla.</t>
  </si>
  <si>
    <t>2.9.0.</t>
  </si>
  <si>
    <t>Omogućen unos obrazaca za I. kvartal 2011. godine - nepotpune kontrole.</t>
  </si>
  <si>
    <t>2.9.1.</t>
  </si>
  <si>
    <t>Omogućen unos obrasca Obveze za travanj 2011. godine</t>
  </si>
  <si>
    <t>4.0.0.</t>
  </si>
  <si>
    <t>Novi obrazac od 1.1.2015. - prva verzija obrasca, omogućen samo unos mjesečnog obrasca Obveze za siječanj 2015. godine</t>
  </si>
  <si>
    <t>4.0.1.</t>
  </si>
  <si>
    <t>Omogućen unos mjesečnih obveza za veljaču. Ostale vrste obrazaca još nemaju kontrole.</t>
  </si>
  <si>
    <t>4.0.2.</t>
  </si>
  <si>
    <t>Ugrađene su sve kontrole za sve obrasce. Omogućen je unos za sva razdoblja u 2015. godini. Dodan je opis novosti i promjena kod predaje u Upute. Ažuriran je popis razdjela za 2015. godinu.</t>
  </si>
  <si>
    <t>4.0.3.</t>
  </si>
  <si>
    <t>Ispravljena kontrola broj 23. Pogrešno je upozoravala na AOP 646, umjesto na 649.</t>
  </si>
  <si>
    <t>4.0.4.</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</si>
  <si>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</si>
  <si>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4.0.5.</t>
  </si>
  <si>
    <t>Opis AOP oznake 639 je ispravljen, glasio je "Rashodi budućih razdoblja", novi opis je "Unaprijed plaćeni rashodi budućih razdoblja". Ispravljena pogrešna formula na AOP-u 407. Ispravljena je pogrešna formula u kontroli 028.</t>
  </si>
  <si>
    <t>4.0.6.</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</si>
  <si>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</si>
  <si>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4.0.7.</t>
  </si>
  <si>
    <t>Kontrola 153 podijeljena je na dvije kontrole, jer se zabrane popunjavanja nekih AOP pozicija razlikuju kod razine 22 i 23. Za razinu 23 dopušteno je popunjavanje AOP pozicija 128 do 133.</t>
  </si>
  <si>
    <t>4.0.8.</t>
  </si>
  <si>
    <t>Omogućen je unos mjesečnih Obveza i za razinu 11. Nova Bilanca za 2015. još nije ugrađena u obrazac.</t>
  </si>
  <si>
    <t>4.0.9.</t>
  </si>
  <si>
    <t>Ispravljena je kontrola broj 66 koja je pogrešno glasila "AOP 423 mora biti jedna sumi AOP-a 496+498", ispravno je da treba glasiti "AOP423 mora biti jednak sumi AOP-a 496 do 498", tj. i AOP oznaka 497 ulazi u kontrolu sume. Ispravljen je i opus i formula za ovu kontrolu.</t>
  </si>
  <si>
    <t>4.1.0.</t>
  </si>
  <si>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</si>
  <si>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4.2.0.</t>
  </si>
  <si>
    <r>
      <rPr>
        <sz val="10"/>
        <color theme="1"/>
        <rFont val="Arial"/>
        <family val="2"/>
      </rP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rgb="FF0000FF"/>
        <rFont val="Arial"/>
        <family val="2"/>
      </rPr>
      <t>U kontrole 148 do 156 dopuštene su iznimke na neke AOP oznake te za neke korisnike.</t>
    </r>
  </si>
  <si>
    <t>4.2.1.</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</si>
  <si>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</si>
  <si>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4.2.2.</t>
  </si>
  <si>
    <t>Dodan komentar u obrazac Obveze na AOP oznaku 001. Ispravljen pogrešan opis AOP oznake 639. Ispravljena kontrola 13 koja je pogreškom uspoređivala AOP 639 iz PR-RAS obrasca i 159 iz Bilance. Ispravno je da je uspoređuje sa AOP oznakom 158 iz Bilance.</t>
  </si>
  <si>
    <t>4.2.3.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</si>
  <si>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</si>
  <si>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5.0.1.</t>
  </si>
  <si>
    <t>Nova verzija obrasca za 2017. Promijenio se broj AOP oznaka kod 3 obrasca pa su svi obrasci i kontrole novi.</t>
  </si>
  <si>
    <t>5.0.2.</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</si>
  <si>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</si>
  <si>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t>5.0.3.</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</si>
  <si>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</si>
  <si>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t>5.0.4.</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</si>
  <si>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</si>
  <si>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5.0.5.</t>
  </si>
  <si>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</si>
  <si>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5.0.6.</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</si>
  <si>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</si>
  <si>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t>5.0.7.</t>
  </si>
  <si>
    <t>Dodana nova razdoblja za 2019. godinu, dodane nove kontrole broj 254 na PR-RAS obrazac koja ne dopušta da višak i manjak prihoda preneseni budu istovremeno popunjeni. Sitne promjene uputa. Dodani razdjeli 011 i 255, brisan razdjel 256.</t>
  </si>
  <si>
    <t>6.0.0.</t>
  </si>
  <si>
    <t>Dodano je nekoliko novih AOP pozicija unutar obrasca Bilanca, za informaciju su ozančene plavom bojom. Shodno izmjenama obrasca Bilance izmijenjeni su i redni brojevi AOP oznaka i kontrole. Dodana razdoblja za 2020. godinu. Dodan novi razdjel 039 - Hrvatska vatrogasna zajednica.</t>
  </si>
  <si>
    <t>7.0.0.</t>
  </si>
  <si>
    <t xml:space="preserve">Nova verzija obrasca. Najveća promjena je micanje AOP-a i uvođenje polja Šifre kao jedinstvenu stavku za potrebe obrade unesenih podataka u web aplikaciji. Također, promjene su zahvatile sve listove ovog Excel dokumenta te su iste sad u skladu s web aplikacijom. Izbačen je dio vezan za unos općih podataka (koji se sad povlači iz aplikacije prilikom predaje dokumenta), smanjen je prikaz pojedinih podataka na samim obrascima te su pojedine kontrole uklonjenje. </t>
  </si>
  <si>
    <t>7.3.0.</t>
  </si>
  <si>
    <t>Dodane neke nove i izmijenjene postojeće kontrole na popunjenost nekih šifri po razinama. Dodavanje novih kontrola na broj zaposlenih u tijelima i kod korisnika, ispravke nekih kontrola koje nisu dobro radile u Excel-u. Dorađena kontrola na mogućnost upisa minus stavaka u PR-RAS-u. Ispravljene kontrole 178 i 191 koje su za razine 11 i 22 javljale pogrešku i kada su podaci bili ispravni.</t>
  </si>
  <si>
    <t>8.0.0.</t>
  </si>
  <si>
    <t>Nova verzija obrasca. Najveća promjena je uklanjanje AOP oznake i uvođenje polja Šifre kao jedinstvene stavke za potrebe obrade unesenih podataka u web aplikaciji. 
Dodatna značajna promjena odnosi se na unos novčanih iznosa koji se u obrascima iskazuju punim brojem sa dvije decimale u službenoj valuti Republike Hrvatske. 
Izbačen je dio podataka vezan za unos Općih podataka o proračunu, proračunskom i izvanproračunskom korisniku na Referentnoj stranici (podaci se sada za svaki subjekt povlače iz Registra proračunskih i izvanproračunskih korisnika u samoj aplikaciji prilikom predaje obrazaca). Isto tako, smanjen je prikaz pojedinih podataka na samim obrascima te su uklonjene pojedine kontrole. 
Promjene su zahvatile sve listove ovog Excel dokumenta te su u skladu s web aplikacijom.</t>
  </si>
  <si>
    <t>8.0.1.</t>
  </si>
  <si>
    <t>Korekcije postojećih kontrola. Korekcije formula određenih šifri. Referentna stranica prilagođena za ispis.
Promjene su zahvatile listove RefStr, PR-RAS i Kont.</t>
  </si>
  <si>
    <t>8.0.2.</t>
  </si>
  <si>
    <t>Dorađen list Upute. Dodane nedostajale formule za izračun indeksa na listu PR-RAS.</t>
  </si>
  <si>
    <t>8.0.3.</t>
  </si>
  <si>
    <t>Korekcija postojećih kontrola (kontrole broj 156 i 160).</t>
  </si>
  <si>
    <t>8.1.0.</t>
  </si>
  <si>
    <t>Korekcija postojećih kontrola (ažurirane kontrole broj 136, 148, 247), brisana kontrola broj 188 i dodana nova kontrola broj 257.</t>
  </si>
  <si>
    <t>8.1.1.</t>
  </si>
  <si>
    <t>Korekcija postojećih kontrola (ažurirane kontrole broj 158 i 161).</t>
  </si>
  <si>
    <t>8.1.2.</t>
  </si>
  <si>
    <t>Korekcija postojećih kontrola (ažurirane kontrole broj 155 i 159).</t>
  </si>
  <si>
    <t>8.1.3.</t>
  </si>
  <si>
    <t>Dodane nove kontrole: kontrola broj 5 između različitih obrazaca, kontrola broj 258 na obrascu PR-RAS, kontrole broj 30, 31, 32, 33, 34, 35, 36, 37, 38, 39, 40, 41, 42, 43, 44 i 45 na obrascu BILANCA.</t>
  </si>
  <si>
    <t>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</si>
</sst>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000"/>
    <numFmt numFmtId="166" formatCode="000"/>
    <numFmt numFmtId="167" formatCode="#,##0.0"/>
  </numFmts>
  <fonts count="61" x14ac:knownFonts="1">
    <font>
      <sz val="10"/>
      <color rgb="FF000000"/>
      <name val="Arial"/>
    </font>
    <font>
      <sz val="10"/>
      <color theme="1"/>
      <name val="Arial"/>
      <family val="2"/>
    </font>
    <font>
      <b/>
      <sz val="14"/>
      <color theme="1"/>
      <name val="Arial"/>
      <family val="2"/>
    </font>
    <font>
      <b/>
      <sz val="10"/>
      <color rgb="FF0C0C0C"/>
      <name val="Arial"/>
      <family val="2"/>
    </font>
    <font>
      <b/>
      <sz val="8"/>
      <color theme="1"/>
      <name val="Arial"/>
      <family val="2"/>
    </font>
    <font>
      <b/>
      <sz val="8"/>
      <color rgb="FF0C0C0C"/>
      <name val="Arial"/>
      <family val="2"/>
    </font>
    <font>
      <sz val="8"/>
      <color theme="1"/>
      <name val="Arial"/>
      <family val="2"/>
    </font>
    <font>
      <b/>
      <sz val="8"/>
      <color rgb="FFFF0000"/>
      <name val="Arial"/>
      <family val="2"/>
    </font>
    <font>
      <sz val="10"/>
      <name val="Arial"/>
      <family val="2"/>
    </font>
    <font>
      <b/>
      <sz val="14"/>
      <color rgb="FF0C0C0C"/>
      <name val="Arial"/>
      <family val="2"/>
    </font>
    <font>
      <b/>
      <sz val="19"/>
      <color rgb="FF003366"/>
      <name val="Arial"/>
      <family val="2"/>
    </font>
    <font>
      <b/>
      <sz val="14"/>
      <color rgb="FF003366"/>
      <name val="Arial"/>
      <family val="2"/>
    </font>
    <font>
      <sz val="10"/>
      <color theme="5"/>
      <name val="Arial"/>
      <family val="2"/>
    </font>
    <font>
      <b/>
      <sz val="10"/>
      <color rgb="FF000000"/>
      <name val="Arial"/>
      <family val="2"/>
    </font>
    <font>
      <sz val="10"/>
      <color rgb="FF0C0C0C"/>
      <name val="Arial"/>
      <family val="2"/>
    </font>
    <font>
      <b/>
      <sz val="10"/>
      <color theme="1"/>
      <name val="Arial"/>
      <family val="2"/>
    </font>
    <font>
      <sz val="8"/>
      <color rgb="FF0C0C0C"/>
      <name val="Arial"/>
      <family val="2"/>
    </font>
    <font>
      <b/>
      <sz val="8"/>
      <color rgb="FF000080"/>
      <name val="Arial"/>
      <family val="2"/>
    </font>
    <font>
      <sz val="9"/>
      <color theme="1"/>
      <name val="Arial"/>
      <family val="2"/>
    </font>
    <font>
      <sz val="9"/>
      <color rgb="FF0C0C0C"/>
      <name val="Arial"/>
      <family val="2"/>
    </font>
    <font>
      <sz val="10"/>
      <color rgb="FFFF0000"/>
      <name val="Arial"/>
      <family val="2"/>
    </font>
    <font>
      <sz val="10"/>
      <name val="Arial"/>
      <family val="2"/>
    </font>
    <font>
      <sz val="9"/>
      <name val="Arial"/>
      <family val="2"/>
    </font>
    <font>
      <sz val="10"/>
      <name val="Arial"/>
      <family val="2"/>
    </font>
    <font>
      <b/>
      <sz val="12"/>
      <color rgb="FF0C0C0C"/>
      <name val="Arial"/>
      <family val="2"/>
    </font>
    <font>
      <sz val="10"/>
      <color rgb="FF000000"/>
      <name val="Arial"/>
      <family val="2"/>
    </font>
    <font>
      <b/>
      <sz val="9"/>
      <color rgb="FF0C0C0C"/>
      <name val="Arial"/>
      <family val="2"/>
    </font>
    <font>
      <b/>
      <sz val="8"/>
      <color rgb="FFFFFFFF"/>
      <name val="Arial"/>
      <family val="2"/>
    </font>
    <font>
      <b/>
      <sz val="9"/>
      <color theme="1"/>
      <name val="Arial"/>
      <family val="2"/>
    </font>
    <font>
      <sz val="9"/>
      <color rgb="FF000000"/>
      <name val="Arial"/>
      <family val="2"/>
    </font>
    <font>
      <sz val="8"/>
      <name val="Arial"/>
      <family val="2"/>
    </font>
    <font>
      <sz val="8"/>
      <color rgb="FF000000"/>
      <name val="Arial"/>
      <family val="2"/>
    </font>
    <font>
      <sz val="14"/>
      <color rgb="FF000000"/>
      <name val="Arial"/>
      <family val="2"/>
    </font>
    <font>
      <sz val="12"/>
      <color rgb="FF000000"/>
      <name val="Arial"/>
      <family val="2"/>
    </font>
    <font>
      <sz val="8"/>
      <color rgb="FFFFFFFF"/>
      <name val="Arial"/>
      <family val="2"/>
    </font>
    <font>
      <b/>
      <sz val="9"/>
      <name val="Arial"/>
      <family val="2"/>
    </font>
    <font>
      <b/>
      <sz val="8"/>
      <color rgb="FF002060"/>
      <name val="Arial"/>
      <family val="2"/>
    </font>
    <font>
      <b/>
      <sz val="8"/>
      <color rgb="FF008000"/>
      <name val="Arial"/>
      <family val="2"/>
    </font>
    <font>
      <b/>
      <sz val="8"/>
      <color rgb="FF808080"/>
      <name val="Arial"/>
      <family val="2"/>
    </font>
    <font>
      <b/>
      <sz val="12"/>
      <color theme="5"/>
      <name val="Arial"/>
      <family val="2"/>
    </font>
    <font>
      <sz val="10"/>
      <color indexed="8"/>
      <name val="MS Sans Serif"/>
      <family val="2"/>
    </font>
    <font>
      <u/>
      <sz val="10"/>
      <color indexed="12"/>
      <name val="Arial"/>
      <family val="2"/>
    </font>
    <font>
      <sz val="12"/>
      <color theme="1"/>
      <name val="Arial"/>
      <family val="2"/>
    </font>
    <font>
      <u/>
      <sz val="10"/>
      <color theme="10"/>
      <name val="Arial"/>
      <family val="2"/>
    </font>
    <font>
      <b/>
      <sz val="9"/>
      <color indexed="18"/>
      <name val="Arial"/>
      <family val="2"/>
    </font>
    <font>
      <b/>
      <sz val="9"/>
      <color rgb="FF000080"/>
      <name val="Arial"/>
      <family val="2"/>
    </font>
    <font>
      <b/>
      <sz val="9"/>
      <color theme="1" tint="4.9989318521683403E-2"/>
      <name val="Arial"/>
      <family val="2"/>
    </font>
    <font>
      <b/>
      <sz val="18"/>
      <color rgb="FF0C0C0C"/>
      <name val="Arial"/>
      <family val="2"/>
    </font>
    <font>
      <sz val="18"/>
      <color rgb="FF000000"/>
      <name val="Arial"/>
      <family val="2"/>
    </font>
    <font>
      <b/>
      <sz val="9"/>
      <color rgb="FF000000"/>
      <name val="Arial"/>
      <family val="2"/>
    </font>
    <font>
      <b/>
      <sz val="8"/>
      <color rgb="FF000000"/>
      <name val="Arial"/>
      <family val="2"/>
    </font>
    <font>
      <sz val="9"/>
      <color theme="5"/>
      <name val="Arial"/>
      <family val="2"/>
    </font>
    <font>
      <sz val="8"/>
      <color theme="5"/>
      <name val="Arial"/>
      <family val="2"/>
    </font>
    <font>
      <sz val="11"/>
      <color rgb="FF000000"/>
      <name val="Calibri"/>
      <family val="2"/>
    </font>
    <font>
      <b/>
      <sz val="14"/>
      <color rgb="FF000000"/>
      <name val="Arial"/>
      <family val="2"/>
    </font>
    <font>
      <b/>
      <sz val="12"/>
      <color rgb="FF000000"/>
      <name val="Arial"/>
      <family val="2"/>
    </font>
    <font>
      <b/>
      <sz val="8"/>
      <color rgb="FF0000FF"/>
      <name val="Arial"/>
      <family val="2"/>
    </font>
    <font>
      <sz val="8"/>
      <color rgb="FFFF0000"/>
      <name val="Arial"/>
      <family val="2"/>
    </font>
    <font>
      <b/>
      <sz val="8"/>
      <color rgb="FF3333FF"/>
      <name val="Arial"/>
      <family val="2"/>
    </font>
    <font>
      <strike/>
      <sz val="9"/>
      <color theme="1"/>
      <name val="Arial"/>
      <family val="2"/>
    </font>
    <font>
      <sz val="10"/>
      <color rgb="FF0000FF"/>
      <name val="Arial"/>
      <family val="2"/>
    </font>
  </fonts>
  <fills count="11">
    <fill>
      <patternFill patternType="none"/>
    </fill>
    <fill>
      <patternFill patternType="gray125"/>
    </fill>
    <fill>
      <patternFill patternType="solid">
        <fgColor rgb="FFCCFFFF"/>
        <bgColor rgb="FFCCFFFF"/>
      </patternFill>
    </fill>
    <fill>
      <patternFill patternType="solid">
        <fgColor rgb="FFFFFFCC"/>
        <bgColor rgb="FFFFFFCC"/>
      </patternFill>
    </fill>
    <fill>
      <patternFill patternType="solid">
        <fgColor theme="0"/>
        <bgColor theme="0"/>
      </patternFill>
    </fill>
    <fill>
      <patternFill patternType="solid">
        <fgColor rgb="FFDBE5F1"/>
        <bgColor rgb="FFDBE5F1"/>
      </patternFill>
    </fill>
    <fill>
      <patternFill patternType="solid">
        <fgColor rgb="FFFFFFCC"/>
        <bgColor indexed="64"/>
      </patternFill>
    </fill>
    <fill>
      <patternFill patternType="solid">
        <fgColor indexed="26"/>
        <bgColor indexed="64"/>
      </patternFill>
    </fill>
    <fill>
      <patternFill patternType="solid">
        <fgColor theme="5" tint="0.79998168889431442"/>
        <bgColor rgb="FFC0C0C0"/>
      </patternFill>
    </fill>
    <fill>
      <patternFill patternType="solid">
        <fgColor theme="0"/>
        <bgColor indexed="64"/>
      </patternFill>
    </fill>
    <fill>
      <patternFill patternType="none">
        <fgColor theme="0"/>
        <bgColor indexed="64"/>
      </patternFill>
    </fill>
  </fills>
  <borders count="81">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80"/>
      </right>
      <top style="thin">
        <color rgb="FF000000"/>
      </top>
      <bottom style="thin">
        <color rgb="FF000000"/>
      </bottom>
      <diagonal/>
    </border>
    <border>
      <left style="thin">
        <color rgb="FF000080"/>
      </left>
      <right/>
      <top style="thin">
        <color rgb="FF000000"/>
      </top>
      <bottom style="thin">
        <color rgb="FF000000"/>
      </bottom>
      <diagonal/>
    </border>
    <border>
      <left/>
      <right style="thin">
        <color rgb="FF000080"/>
      </right>
      <top style="thin">
        <color rgb="FF000000"/>
      </top>
      <bottom style="thin">
        <color rgb="FF000000"/>
      </bottom>
      <diagonal/>
    </border>
    <border>
      <left style="thin">
        <color rgb="FF000080"/>
      </left>
      <right style="thin">
        <color rgb="FF000080"/>
      </right>
      <top style="thin">
        <color rgb="FF000000"/>
      </top>
      <bottom style="thin">
        <color rgb="FF000000"/>
      </bottom>
      <diagonal/>
    </border>
    <border>
      <left style="thin">
        <color rgb="FF000080"/>
      </left>
      <right style="thin">
        <color rgb="FF000000"/>
      </right>
      <top style="thin">
        <color rgb="FF000000"/>
      </top>
      <bottom style="thin">
        <color rgb="FF000000"/>
      </bottom>
      <diagonal/>
    </border>
    <border>
      <left style="thin">
        <color rgb="FF000000"/>
      </left>
      <right style="thin">
        <color rgb="FF000080"/>
      </right>
      <top style="thin">
        <color rgb="FF000000"/>
      </top>
      <bottom/>
      <diagonal/>
    </border>
    <border>
      <left style="thin">
        <color rgb="FF000080"/>
      </left>
      <right/>
      <top style="thin">
        <color rgb="FF000000"/>
      </top>
      <bottom style="hair">
        <color rgb="FF000000"/>
      </bottom>
      <diagonal/>
    </border>
    <border>
      <left/>
      <right/>
      <top style="thin">
        <color rgb="FF000000"/>
      </top>
      <bottom style="hair">
        <color rgb="FF000000"/>
      </bottom>
      <diagonal/>
    </border>
    <border>
      <left/>
      <right style="thin">
        <color rgb="FF000080"/>
      </right>
      <top style="thin">
        <color rgb="FF000000"/>
      </top>
      <bottom style="hair">
        <color rgb="FF000000"/>
      </bottom>
      <diagonal/>
    </border>
    <border>
      <left style="thin">
        <color rgb="FF000080"/>
      </left>
      <right style="thin">
        <color rgb="FF000080"/>
      </right>
      <top style="thin">
        <color rgb="FF000000"/>
      </top>
      <bottom style="hair">
        <color rgb="FF000000"/>
      </bottom>
      <diagonal/>
    </border>
    <border>
      <left style="thin">
        <color rgb="FF000080"/>
      </left>
      <right style="thin">
        <color rgb="FF000080"/>
      </right>
      <top style="thin">
        <color rgb="FFC0C0C0"/>
      </top>
      <bottom style="thin">
        <color rgb="FFC0C0C0"/>
      </bottom>
      <diagonal/>
    </border>
    <border>
      <left style="thin">
        <color rgb="FF000000"/>
      </left>
      <right style="thin">
        <color rgb="FF000080"/>
      </right>
      <top/>
      <bottom/>
      <diagonal/>
    </border>
    <border>
      <left style="thin">
        <color rgb="FF000080"/>
      </left>
      <right/>
      <top style="hair">
        <color rgb="FF000000"/>
      </top>
      <bottom style="hair">
        <color rgb="FF000000"/>
      </bottom>
      <diagonal/>
    </border>
    <border>
      <left/>
      <right style="thin">
        <color rgb="FF000080"/>
      </right>
      <top style="hair">
        <color rgb="FF000000"/>
      </top>
      <bottom style="hair">
        <color rgb="FF000000"/>
      </bottom>
      <diagonal/>
    </border>
    <border>
      <left style="thin">
        <color rgb="FF000080"/>
      </left>
      <right style="thin">
        <color rgb="FF000080"/>
      </right>
      <top style="hair">
        <color rgb="FF000000"/>
      </top>
      <bottom style="hair">
        <color rgb="FF000000"/>
      </bottom>
      <diagonal/>
    </border>
    <border>
      <left style="thin">
        <color rgb="FF000000"/>
      </left>
      <right style="thin">
        <color rgb="FF000080"/>
      </right>
      <top/>
      <bottom style="thin">
        <color rgb="FF000000"/>
      </bottom>
      <diagonal/>
    </border>
    <border>
      <left style="thin">
        <color rgb="FF000080"/>
      </left>
      <right/>
      <top style="hair">
        <color rgb="FF000000"/>
      </top>
      <bottom style="thin">
        <color rgb="FF000000"/>
      </bottom>
      <diagonal/>
    </border>
    <border>
      <left/>
      <right/>
      <top style="hair">
        <color rgb="FF000000"/>
      </top>
      <bottom style="thin">
        <color rgb="FF000000"/>
      </bottom>
      <diagonal/>
    </border>
    <border>
      <left/>
      <right style="thin">
        <color rgb="FF000080"/>
      </right>
      <top style="hair">
        <color rgb="FF000000"/>
      </top>
      <bottom style="thin">
        <color rgb="FF000000"/>
      </bottom>
      <diagonal/>
    </border>
    <border>
      <left style="thin">
        <color rgb="FF000080"/>
      </left>
      <right style="thin">
        <color rgb="FF000080"/>
      </right>
      <top style="hair">
        <color rgb="FF000000"/>
      </top>
      <bottom style="thin">
        <color rgb="FF000000"/>
      </bottom>
      <diagonal/>
    </border>
    <border>
      <left style="thin">
        <color rgb="FF000080"/>
      </left>
      <right style="thin">
        <color rgb="FF000080"/>
      </right>
      <top style="thin">
        <color rgb="FF000000"/>
      </top>
      <bottom/>
      <diagonal/>
    </border>
    <border>
      <left/>
      <right style="thin">
        <color rgb="FF000080"/>
      </right>
      <top style="thin">
        <color rgb="FF000000"/>
      </top>
      <bottom/>
      <diagonal/>
    </border>
    <border>
      <left style="thin">
        <color rgb="FF000000"/>
      </left>
      <right/>
      <top style="thin">
        <color rgb="FF000000"/>
      </top>
      <bottom style="thin">
        <color rgb="FFC0C0C0"/>
      </bottom>
      <diagonal/>
    </border>
    <border>
      <left/>
      <right style="thin">
        <color rgb="FF000080"/>
      </right>
      <top style="thin">
        <color rgb="FF000000"/>
      </top>
      <bottom style="thin">
        <color rgb="FFC0C0C0"/>
      </bottom>
      <diagonal/>
    </border>
    <border>
      <left style="thin">
        <color rgb="FF000080"/>
      </left>
      <right style="thin">
        <color rgb="FF000080"/>
      </right>
      <top style="thin">
        <color rgb="FF000000"/>
      </top>
      <bottom style="thin">
        <color rgb="FFC0C0C0"/>
      </bottom>
      <diagonal/>
    </border>
    <border>
      <left style="thin">
        <color rgb="FF000080"/>
      </left>
      <right style="thin">
        <color rgb="FF000000"/>
      </right>
      <top style="thin">
        <color rgb="FF000000"/>
      </top>
      <bottom style="thin">
        <color rgb="FFC0C0C0"/>
      </bottom>
      <diagonal/>
    </border>
    <border>
      <left style="thin">
        <color rgb="FF000000"/>
      </left>
      <right style="thin">
        <color rgb="FF000080"/>
      </right>
      <top style="thin">
        <color rgb="FFC0C0C0"/>
      </top>
      <bottom style="thin">
        <color rgb="FFC0C0C0"/>
      </bottom>
      <diagonal/>
    </border>
    <border>
      <left/>
      <right style="thin">
        <color rgb="FF000080"/>
      </right>
      <top style="thin">
        <color rgb="FFC0C0C0"/>
      </top>
      <bottom style="thin">
        <color rgb="FFC0C0C0"/>
      </bottom>
      <diagonal/>
    </border>
    <border>
      <left style="thin">
        <color rgb="FF000080"/>
      </left>
      <right style="thin">
        <color rgb="FF000000"/>
      </right>
      <top style="thin">
        <color rgb="FFC0C0C0"/>
      </top>
      <bottom style="thin">
        <color rgb="FFC0C0C0"/>
      </bottom>
      <diagonal/>
    </border>
    <border>
      <left style="thin">
        <color rgb="FF000000"/>
      </left>
      <right style="thin">
        <color rgb="FF000080"/>
      </right>
      <top style="thin">
        <color rgb="FFC0C0C0"/>
      </top>
      <bottom style="thin">
        <color rgb="FF000000"/>
      </bottom>
      <diagonal/>
    </border>
    <border>
      <left style="thin">
        <color rgb="FF000080"/>
      </left>
      <right style="thin">
        <color rgb="FF000080"/>
      </right>
      <top style="thin">
        <color rgb="FFC0C0C0"/>
      </top>
      <bottom style="thin">
        <color rgb="FF000000"/>
      </bottom>
      <diagonal/>
    </border>
    <border>
      <left/>
      <right style="thin">
        <color rgb="FF000080"/>
      </right>
      <top style="thin">
        <color rgb="FFC0C0C0"/>
      </top>
      <bottom style="thin">
        <color rgb="FF000000"/>
      </bottom>
      <diagonal/>
    </border>
    <border>
      <left style="thin">
        <color rgb="FF000080"/>
      </left>
      <right style="thin">
        <color rgb="FF000000"/>
      </right>
      <top style="thin">
        <color rgb="FFC0C0C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80"/>
      </right>
      <top style="thin">
        <color rgb="FF000000"/>
      </top>
      <bottom style="thin">
        <color rgb="FFC0C0C0"/>
      </bottom>
      <diagonal/>
    </border>
    <border>
      <left/>
      <right/>
      <top/>
      <bottom/>
      <diagonal/>
    </border>
    <border>
      <left style="thin">
        <color rgb="FF000000"/>
      </left>
      <right/>
      <top/>
      <bottom style="thin">
        <color rgb="FFC0C0C0"/>
      </bottom>
      <diagonal/>
    </border>
    <border>
      <left/>
      <right/>
      <top/>
      <bottom style="thin">
        <color rgb="FFC0C0C0"/>
      </bottom>
      <diagonal/>
    </border>
    <border>
      <left/>
      <right style="thin">
        <color rgb="FF000000"/>
      </right>
      <top/>
      <bottom style="thin">
        <color rgb="FFC0C0C0"/>
      </bottom>
      <diagonal/>
    </border>
    <border>
      <left style="thin">
        <color rgb="FF000000"/>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style="thin">
        <color rgb="FF000000"/>
      </right>
      <top style="thin">
        <color rgb="FFC0C0C0"/>
      </top>
      <bottom style="thin">
        <color rgb="FFC0C0C0"/>
      </bottom>
      <diagonal/>
    </border>
    <border>
      <left style="thin">
        <color rgb="FF000000"/>
      </left>
      <right style="hair">
        <color rgb="FF000000"/>
      </right>
      <top style="thin">
        <color rgb="FF000000"/>
      </top>
      <bottom style="thin">
        <color rgb="FF000000"/>
      </bottom>
      <diagonal/>
    </border>
    <border>
      <left style="thin">
        <color rgb="FF000000"/>
      </left>
      <right/>
      <top style="thin">
        <color rgb="FFC0C0C0"/>
      </top>
      <bottom style="thin">
        <color rgb="FFC0C0C0"/>
      </bottom>
      <diagonal/>
    </border>
    <border>
      <left/>
      <right/>
      <top style="thin">
        <color rgb="FFC0C0C0"/>
      </top>
      <bottom style="thin">
        <color rgb="FFC0C0C0"/>
      </bottom>
      <diagonal/>
    </border>
    <border>
      <left/>
      <right style="thin">
        <color rgb="FF000000"/>
      </right>
      <top style="thin">
        <color rgb="FFC0C0C0"/>
      </top>
      <bottom style="thin">
        <color rgb="FFC0C0C0"/>
      </bottom>
      <diagonal/>
    </border>
    <border>
      <left style="hair">
        <color rgb="FF000000"/>
      </left>
      <right style="thin">
        <color rgb="FF000000"/>
      </right>
      <top style="thin">
        <color rgb="FF000000"/>
      </top>
      <bottom style="thin">
        <color rgb="FF000000"/>
      </bottom>
      <diagonal/>
    </border>
    <border>
      <left style="thin">
        <color rgb="FF000000"/>
      </left>
      <right style="thin">
        <color rgb="FFC0C0C0"/>
      </right>
      <top style="thin">
        <color rgb="FFC0C0C0"/>
      </top>
      <bottom style="thin">
        <color rgb="FF000000"/>
      </bottom>
      <diagonal/>
    </border>
    <border>
      <left style="thin">
        <color rgb="FFC0C0C0"/>
      </left>
      <right style="thin">
        <color rgb="FFC0C0C0"/>
      </right>
      <top style="thin">
        <color rgb="FFC0C0C0"/>
      </top>
      <bottom style="thin">
        <color rgb="FF000000"/>
      </bottom>
      <diagonal/>
    </border>
    <border>
      <left style="thin">
        <color rgb="FFC0C0C0"/>
      </left>
      <right style="thin">
        <color rgb="FF000000"/>
      </right>
      <top style="thin">
        <color rgb="FFC0C0C0"/>
      </top>
      <bottom style="thin">
        <color rgb="FF000000"/>
      </bottom>
      <diagonal/>
    </border>
    <border>
      <left style="thin">
        <color indexed="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diagonal/>
    </border>
    <border>
      <left style="thin">
        <color rgb="FF000080"/>
      </left>
      <right style="thin">
        <color rgb="FF000000"/>
      </right>
      <top/>
      <bottom style="thin">
        <color rgb="FF000000"/>
      </bottom>
      <diagonal/>
    </border>
    <border>
      <left style="thin">
        <color rgb="FF000080"/>
      </left>
      <right style="thin">
        <color rgb="FF000080"/>
      </right>
      <top style="thin">
        <color rgb="FFC0C0C0"/>
      </top>
      <bottom/>
      <diagonal/>
    </border>
    <border>
      <left style="thin">
        <color indexed="64"/>
      </left>
      <right style="thin">
        <color rgb="FF000080"/>
      </right>
      <top style="thin">
        <color rgb="FFC0C0C0"/>
      </top>
      <bottom/>
      <diagonal/>
    </border>
    <border>
      <left style="thin">
        <color rgb="FF000080"/>
      </left>
      <right style="thin">
        <color indexed="64"/>
      </right>
      <top style="thin">
        <color rgb="FFC0C0C0"/>
      </top>
      <bottom/>
      <diagonal/>
    </border>
    <border>
      <left style="thin">
        <color indexed="64"/>
      </left>
      <right style="thin">
        <color rgb="FF000080"/>
      </right>
      <top/>
      <bottom style="thin">
        <color rgb="FFC0C0C0"/>
      </bottom>
      <diagonal/>
    </border>
    <border>
      <left style="thin">
        <color rgb="FF000080"/>
      </left>
      <right style="thin">
        <color indexed="64"/>
      </right>
      <top/>
      <bottom style="thin">
        <color rgb="FFC0C0C0"/>
      </bottom>
      <diagonal/>
    </border>
    <border>
      <left style="thin">
        <color rgb="FF000080"/>
      </left>
      <right style="thin">
        <color rgb="FF000080"/>
      </right>
      <top/>
      <bottom style="thin">
        <color rgb="FFC0C0C0"/>
      </bottom>
      <diagonal/>
    </border>
    <border>
      <left style="thin">
        <color indexed="8"/>
      </left>
      <right/>
      <top style="thin">
        <color rgb="FF000000"/>
      </top>
      <bottom style="thin">
        <color rgb="FF000000"/>
      </bottom>
      <diagonal/>
    </border>
  </borders>
  <cellStyleXfs count="7">
    <xf numFmtId="0" fontId="0" fillId="0" borderId="0"/>
    <xf numFmtId="0" fontId="41" fillId="0" borderId="54">
      <alignment vertical="top"/>
      <protection locked="0"/>
    </xf>
    <xf numFmtId="0" fontId="43" fillId="0" borderId="54"/>
    <xf numFmtId="0" fontId="23" fillId="0" borderId="54"/>
    <xf numFmtId="0" fontId="25" fillId="0" borderId="54"/>
    <xf numFmtId="0" fontId="40" fillId="0" borderId="54"/>
    <xf numFmtId="0" fontId="21" fillId="0" borderId="54"/>
  </cellStyleXfs>
  <cellXfs count="355">
    <xf numFmtId="0" fontId="0" fillId="0" borderId="0" xfId="0"/>
    <xf numFmtId="0" fontId="0" fillId="0" borderId="0" xfId="0" applyProtection="1">
      <protection locked="0"/>
    </xf>
    <xf numFmtId="0" fontId="29" fillId="0" borderId="0" xfId="0" applyFont="1"/>
    <xf numFmtId="0" fontId="24" fillId="5" borderId="41" xfId="0" applyFont="1" applyFill="1" applyBorder="1" applyAlignment="1" applyProtection="1">
      <alignment horizontal="left" vertical="center" wrapText="1"/>
      <protection locked="0"/>
    </xf>
    <xf numFmtId="0" fontId="31" fillId="0" borderId="0" xfId="0" applyFont="1"/>
    <xf numFmtId="0" fontId="1" fillId="0" borderId="0" xfId="0" applyFont="1"/>
    <xf numFmtId="0" fontId="0" fillId="0" borderId="0" xfId="0" applyAlignment="1">
      <alignment horizontal="center" vertical="center"/>
    </xf>
    <xf numFmtId="0" fontId="1" fillId="0" borderId="0" xfId="0" applyFont="1" applyAlignment="1">
      <alignment vertical="center"/>
    </xf>
    <xf numFmtId="0" fontId="15" fillId="0" borderId="0" xfId="0" applyFont="1" applyAlignment="1">
      <alignment vertical="center"/>
    </xf>
    <xf numFmtId="0" fontId="18" fillId="0" borderId="0" xfId="0" applyFont="1" applyAlignment="1">
      <alignment vertical="center"/>
    </xf>
    <xf numFmtId="0" fontId="20" fillId="0" borderId="0" xfId="0" applyFont="1" applyAlignment="1">
      <alignment vertical="center"/>
    </xf>
    <xf numFmtId="0" fontId="33" fillId="0" borderId="0" xfId="0" applyFont="1"/>
    <xf numFmtId="0" fontId="22" fillId="0" borderId="0" xfId="0" applyFont="1"/>
    <xf numFmtId="0" fontId="30" fillId="0" borderId="0" xfId="0" applyFont="1"/>
    <xf numFmtId="0" fontId="29" fillId="0" borderId="0" xfId="0" applyFont="1" applyAlignment="1">
      <alignment horizontal="left"/>
    </xf>
    <xf numFmtId="49" fontId="14" fillId="0" borderId="0" xfId="0" applyNumberFormat="1" applyFont="1" applyAlignment="1">
      <alignment horizontal="left" vertical="center"/>
    </xf>
    <xf numFmtId="49" fontId="19" fillId="0" borderId="0" xfId="0" applyNumberFormat="1" applyFont="1" applyAlignment="1">
      <alignment horizontal="left" vertical="center"/>
    </xf>
    <xf numFmtId="49" fontId="14" fillId="0" borderId="0" xfId="0" applyNumberFormat="1" applyFont="1" applyAlignment="1">
      <alignment horizontal="left"/>
    </xf>
    <xf numFmtId="0" fontId="0" fillId="0" borderId="0" xfId="0" applyAlignment="1">
      <alignment horizontal="left"/>
    </xf>
    <xf numFmtId="0" fontId="1" fillId="0" borderId="0" xfId="0" applyFont="1" applyAlignment="1">
      <alignment horizontal="left" vertical="center" wrapText="1"/>
    </xf>
    <xf numFmtId="0" fontId="18" fillId="0" borderId="0" xfId="0" applyFont="1" applyAlignment="1">
      <alignment horizontal="left" vertical="center" wrapText="1"/>
    </xf>
    <xf numFmtId="0" fontId="0" fillId="0" borderId="0" xfId="0" applyAlignment="1">
      <alignment horizontal="left" wrapText="1"/>
    </xf>
    <xf numFmtId="0" fontId="18" fillId="0" borderId="0" xfId="0" applyFont="1" applyAlignment="1">
      <alignment horizontal="left" vertical="center"/>
    </xf>
    <xf numFmtId="0" fontId="1" fillId="0" borderId="0" xfId="0" applyFont="1" applyAlignment="1">
      <alignment horizontal="left" vertical="center"/>
    </xf>
    <xf numFmtId="0" fontId="14" fillId="0" borderId="0" xfId="0" applyFont="1" applyAlignment="1">
      <alignment horizontal="left" vertical="center" wrapText="1"/>
    </xf>
    <xf numFmtId="49" fontId="19" fillId="0" borderId="0" xfId="0" applyNumberFormat="1" applyFont="1" applyAlignment="1">
      <alignment horizontal="left" vertical="center" wrapText="1"/>
    </xf>
    <xf numFmtId="49" fontId="14" fillId="0" borderId="0" xfId="0" applyNumberFormat="1" applyFont="1" applyAlignment="1">
      <alignment horizontal="left" vertical="center" wrapText="1"/>
    </xf>
    <xf numFmtId="0" fontId="0" fillId="0" borderId="0" xfId="0" applyAlignment="1">
      <alignment horizontal="left" vertical="center" wrapText="1"/>
    </xf>
    <xf numFmtId="0" fontId="29" fillId="0" borderId="0" xfId="0" applyFont="1" applyAlignment="1">
      <alignment horizontal="left" wrapText="1"/>
    </xf>
    <xf numFmtId="0" fontId="22" fillId="0" borderId="0" xfId="0" applyFont="1" applyAlignment="1">
      <alignment horizontal="left"/>
    </xf>
    <xf numFmtId="49" fontId="26" fillId="0" borderId="0" xfId="0" applyNumberFormat="1" applyFont="1" applyAlignment="1">
      <alignment horizontal="left" vertical="center"/>
    </xf>
    <xf numFmtId="0" fontId="29" fillId="0" borderId="0" xfId="0" applyFont="1" applyAlignment="1">
      <alignment horizontal="center" vertical="center"/>
    </xf>
    <xf numFmtId="0" fontId="22" fillId="0" borderId="0" xfId="0" applyFont="1" applyAlignment="1">
      <alignment horizontal="center" vertical="center"/>
    </xf>
    <xf numFmtId="0" fontId="29" fillId="0" borderId="0" xfId="0" applyFont="1" applyAlignment="1">
      <alignment horizontal="left" vertical="center" wrapText="1"/>
    </xf>
    <xf numFmtId="0" fontId="22" fillId="0" borderId="0" xfId="0" applyFont="1" applyAlignment="1">
      <alignment horizontal="left" wrapText="1"/>
    </xf>
    <xf numFmtId="0" fontId="1" fillId="0" borderId="0" xfId="0" applyFont="1" applyAlignment="1">
      <alignment horizontal="center" vertical="center"/>
    </xf>
    <xf numFmtId="0" fontId="12" fillId="0" borderId="14" xfId="0" applyFont="1" applyBorder="1" applyAlignment="1" applyProtection="1">
      <alignment horizontal="center" vertical="center" wrapText="1"/>
      <protection locked="0"/>
    </xf>
    <xf numFmtId="165" fontId="12" fillId="0" borderId="14" xfId="0" applyNumberFormat="1" applyFont="1" applyBorder="1" applyAlignment="1" applyProtection="1">
      <alignment horizontal="center" vertical="center" wrapText="1"/>
      <protection locked="0"/>
    </xf>
    <xf numFmtId="1" fontId="12" fillId="0" borderId="14" xfId="0" applyNumberFormat="1" applyFont="1" applyBorder="1" applyAlignment="1" applyProtection="1">
      <alignment horizontal="center" vertical="center" wrapText="1"/>
      <protection locked="0"/>
    </xf>
    <xf numFmtId="49" fontId="12" fillId="0" borderId="14" xfId="0" applyNumberFormat="1" applyFont="1" applyBorder="1" applyAlignment="1" applyProtection="1">
      <alignment horizontal="center" vertical="center" wrapText="1"/>
      <protection locked="0"/>
    </xf>
    <xf numFmtId="0" fontId="28" fillId="0" borderId="19" xfId="0" applyFont="1" applyBorder="1" applyAlignment="1" applyProtection="1">
      <alignment horizontal="center" vertical="center" wrapText="1"/>
      <protection locked="0"/>
    </xf>
    <xf numFmtId="0" fontId="28" fillId="0" borderId="22" xfId="0" applyFont="1" applyBorder="1" applyAlignment="1" applyProtection="1">
      <alignment horizontal="center" vertical="center" wrapText="1"/>
      <protection locked="0"/>
    </xf>
    <xf numFmtId="49" fontId="26" fillId="0" borderId="40" xfId="0" applyNumberFormat="1" applyFont="1" applyBorder="1" applyAlignment="1" applyProtection="1">
      <alignment horizontal="center" vertical="center" wrapText="1"/>
      <protection locked="0"/>
    </xf>
    <xf numFmtId="0" fontId="28" fillId="0" borderId="23" xfId="0" applyFont="1" applyBorder="1" applyAlignment="1" applyProtection="1">
      <alignment horizontal="center" vertical="center" wrapText="1"/>
      <protection locked="0"/>
    </xf>
    <xf numFmtId="0" fontId="44" fillId="7" borderId="72" xfId="0" applyFont="1" applyFill="1" applyBorder="1" applyAlignment="1" applyProtection="1">
      <alignment horizontal="center" vertical="center" wrapText="1"/>
      <protection locked="0" hidden="1"/>
    </xf>
    <xf numFmtId="0" fontId="44" fillId="7" borderId="70" xfId="0" applyFont="1" applyFill="1" applyBorder="1" applyAlignment="1" applyProtection="1">
      <alignment horizontal="center" vertical="center" wrapText="1"/>
      <protection locked="0" hidden="1"/>
    </xf>
    <xf numFmtId="0" fontId="44" fillId="7" borderId="71" xfId="0" applyFont="1" applyFill="1" applyBorder="1" applyAlignment="1" applyProtection="1">
      <alignment horizontal="center" vertical="center" wrapText="1"/>
      <protection locked="0" hidden="1"/>
    </xf>
    <xf numFmtId="0" fontId="35" fillId="0" borderId="19" xfId="0" applyFont="1" applyBorder="1" applyAlignment="1" applyProtection="1">
      <alignment horizontal="center" vertical="center" wrapText="1"/>
      <protection locked="0"/>
    </xf>
    <xf numFmtId="0" fontId="35" fillId="0" borderId="22" xfId="0" applyFont="1" applyBorder="1" applyAlignment="1" applyProtection="1">
      <alignment horizontal="center" vertical="center" wrapText="1"/>
      <protection locked="0"/>
    </xf>
    <xf numFmtId="49" fontId="35" fillId="0" borderId="40" xfId="0" applyNumberFormat="1" applyFont="1" applyBorder="1" applyAlignment="1" applyProtection="1">
      <alignment horizontal="center" vertical="center" wrapText="1"/>
      <protection locked="0"/>
    </xf>
    <xf numFmtId="0" fontId="35" fillId="0" borderId="22" xfId="0" applyFont="1" applyBorder="1" applyAlignment="1" applyProtection="1">
      <alignment horizontal="center" vertical="center"/>
      <protection locked="0"/>
    </xf>
    <xf numFmtId="0" fontId="35" fillId="0" borderId="23" xfId="0" applyFont="1" applyBorder="1" applyAlignment="1" applyProtection="1">
      <alignment horizontal="center" vertical="center" wrapText="1"/>
      <protection locked="0"/>
    </xf>
    <xf numFmtId="0" fontId="28" fillId="0" borderId="24" xfId="0" applyFont="1" applyBorder="1" applyAlignment="1" applyProtection="1">
      <alignment horizontal="center" vertical="center" wrapText="1"/>
      <protection locked="0"/>
    </xf>
    <xf numFmtId="0" fontId="28" fillId="0" borderId="39" xfId="0" applyFont="1" applyBorder="1" applyAlignment="1" applyProtection="1">
      <alignment horizontal="center" vertical="center" wrapText="1"/>
      <protection locked="0"/>
    </xf>
    <xf numFmtId="1" fontId="1" fillId="0" borderId="0" xfId="0" applyNumberFormat="1" applyFont="1" applyProtection="1">
      <protection locked="0"/>
    </xf>
    <xf numFmtId="1" fontId="1" fillId="0" borderId="4" xfId="0" applyNumberFormat="1" applyFont="1" applyBorder="1" applyProtection="1">
      <protection locked="0"/>
    </xf>
    <xf numFmtId="2" fontId="1" fillId="0" borderId="0" xfId="0" applyNumberFormat="1" applyFont="1" applyProtection="1">
      <protection locked="0"/>
    </xf>
    <xf numFmtId="2" fontId="1" fillId="0" borderId="5" xfId="0" applyNumberFormat="1" applyFont="1" applyBorder="1" applyProtection="1">
      <protection locked="0"/>
    </xf>
    <xf numFmtId="0" fontId="1" fillId="0" borderId="0" xfId="0" applyFont="1" applyProtection="1">
      <protection locked="0"/>
    </xf>
    <xf numFmtId="49" fontId="1" fillId="0" borderId="0" xfId="0" applyNumberFormat="1" applyFont="1" applyProtection="1">
      <protection locked="0"/>
    </xf>
    <xf numFmtId="1" fontId="1" fillId="2" borderId="1" xfId="0" applyNumberFormat="1" applyFont="1" applyFill="1" applyBorder="1" applyProtection="1">
      <protection locked="0"/>
    </xf>
    <xf numFmtId="1" fontId="1" fillId="2" borderId="2" xfId="0" applyNumberFormat="1" applyFont="1" applyFill="1" applyBorder="1" applyProtection="1">
      <protection locked="0"/>
    </xf>
    <xf numFmtId="2" fontId="1" fillId="2" borderId="2" xfId="0" applyNumberFormat="1" applyFont="1" applyFill="1" applyBorder="1" applyProtection="1">
      <protection locked="0"/>
    </xf>
    <xf numFmtId="2" fontId="1" fillId="2" borderId="3" xfId="0" applyNumberFormat="1" applyFont="1" applyFill="1" applyBorder="1" applyProtection="1">
      <protection locked="0"/>
    </xf>
    <xf numFmtId="4" fontId="1" fillId="0" borderId="0" xfId="0" applyNumberFormat="1" applyFont="1" applyProtection="1">
      <protection locked="0"/>
    </xf>
    <xf numFmtId="1" fontId="1" fillId="6" borderId="4" xfId="0" applyNumberFormat="1" applyFont="1" applyFill="1" applyBorder="1" applyProtection="1">
      <protection locked="0"/>
    </xf>
    <xf numFmtId="1" fontId="1" fillId="6" borderId="0" xfId="0" applyNumberFormat="1" applyFont="1" applyFill="1" applyProtection="1">
      <protection locked="0"/>
    </xf>
    <xf numFmtId="2" fontId="1" fillId="6" borderId="0" xfId="0" applyNumberFormat="1" applyFont="1" applyFill="1" applyProtection="1">
      <protection locked="0"/>
    </xf>
    <xf numFmtId="2" fontId="1" fillId="6" borderId="5" xfId="0" applyNumberFormat="1" applyFont="1" applyFill="1" applyBorder="1" applyProtection="1">
      <protection locked="0"/>
    </xf>
    <xf numFmtId="1" fontId="1" fillId="3" borderId="6" xfId="0" applyNumberFormat="1" applyFont="1" applyFill="1" applyBorder="1" applyProtection="1">
      <protection locked="0"/>
    </xf>
    <xf numFmtId="1" fontId="1" fillId="3" borderId="7" xfId="0" applyNumberFormat="1" applyFont="1" applyFill="1" applyBorder="1" applyProtection="1">
      <protection locked="0"/>
    </xf>
    <xf numFmtId="2" fontId="1" fillId="3" borderId="7" xfId="0" applyNumberFormat="1" applyFont="1" applyFill="1" applyBorder="1" applyProtection="1">
      <protection locked="0"/>
    </xf>
    <xf numFmtId="2" fontId="1" fillId="3" borderId="8" xfId="0" applyNumberFormat="1" applyFont="1" applyFill="1" applyBorder="1" applyProtection="1">
      <protection locked="0"/>
    </xf>
    <xf numFmtId="0" fontId="53" fillId="0" borderId="0" xfId="0" applyFont="1" applyProtection="1">
      <protection locked="0"/>
    </xf>
    <xf numFmtId="0" fontId="2" fillId="4" borderId="52" xfId="0" applyFont="1" applyFill="1" applyBorder="1" applyAlignment="1" applyProtection="1">
      <alignment horizontal="center" vertical="center"/>
      <protection locked="0"/>
    </xf>
    <xf numFmtId="0" fontId="3" fillId="5" borderId="9" xfId="0" applyFont="1" applyFill="1" applyBorder="1" applyAlignment="1" applyProtection="1">
      <alignment horizontal="right"/>
      <protection locked="0"/>
    </xf>
    <xf numFmtId="0" fontId="4" fillId="0" borderId="10" xfId="0" applyFont="1" applyBorder="1" applyAlignment="1" applyProtection="1">
      <alignment vertical="center" wrapText="1"/>
      <protection locked="0"/>
    </xf>
    <xf numFmtId="0" fontId="5" fillId="5" borderId="9" xfId="0" applyFont="1" applyFill="1" applyBorder="1" applyAlignment="1" applyProtection="1">
      <alignment vertical="center" wrapText="1"/>
      <protection locked="0"/>
    </xf>
    <xf numFmtId="0" fontId="6" fillId="0" borderId="10" xfId="0" applyFont="1" applyBorder="1" applyAlignment="1" applyProtection="1">
      <alignment vertical="center" wrapText="1"/>
      <protection locked="0"/>
    </xf>
    <xf numFmtId="0" fontId="7" fillId="0" borderId="10" xfId="0" applyFont="1" applyBorder="1" applyAlignment="1" applyProtection="1">
      <alignment vertical="center" wrapText="1"/>
      <protection locked="0"/>
    </xf>
    <xf numFmtId="0" fontId="4" fillId="8" borderId="11" xfId="0" applyFont="1" applyFill="1" applyBorder="1" applyAlignment="1" applyProtection="1">
      <alignment vertical="center" wrapText="1"/>
      <protection locked="0"/>
    </xf>
    <xf numFmtId="49" fontId="5" fillId="0" borderId="0" xfId="0" applyNumberFormat="1" applyFont="1" applyAlignment="1" applyProtection="1">
      <alignment horizontal="right" vertical="center"/>
      <protection locked="0"/>
    </xf>
    <xf numFmtId="0" fontId="13" fillId="0" borderId="0" xfId="0" applyFont="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0" fontId="10" fillId="0" borderId="0" xfId="0" applyFont="1" applyAlignment="1" applyProtection="1">
      <alignment horizontal="right" vertical="center" wrapText="1"/>
      <protection locked="0"/>
    </xf>
    <xf numFmtId="0" fontId="39" fillId="0" borderId="0" xfId="0" applyFont="1" applyAlignment="1" applyProtection="1">
      <alignment horizontal="center" vertical="center"/>
      <protection locked="0"/>
    </xf>
    <xf numFmtId="0" fontId="11" fillId="0" borderId="0" xfId="0" applyFont="1" applyAlignment="1" applyProtection="1">
      <alignment vertical="center" wrapText="1"/>
      <protection locked="0"/>
    </xf>
    <xf numFmtId="49" fontId="14" fillId="0" borderId="0" xfId="0" applyNumberFormat="1" applyFont="1" applyAlignment="1" applyProtection="1">
      <alignment vertical="center"/>
      <protection locked="0"/>
    </xf>
    <xf numFmtId="49" fontId="1" fillId="0" borderId="0" xfId="0" applyNumberFormat="1" applyFont="1" applyAlignment="1" applyProtection="1">
      <alignment horizontal="center" vertical="center"/>
      <protection locked="0"/>
    </xf>
    <xf numFmtId="49" fontId="1" fillId="0" borderId="0" xfId="0" applyNumberFormat="1" applyFont="1" applyAlignment="1" applyProtection="1">
      <alignment vertical="center"/>
      <protection locked="0"/>
    </xf>
    <xf numFmtId="0" fontId="15" fillId="5" borderId="2"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protection locked="0"/>
    </xf>
    <xf numFmtId="0" fontId="15" fillId="5" borderId="1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protection locked="0"/>
    </xf>
    <xf numFmtId="0" fontId="14" fillId="0" borderId="0" xfId="0" applyFont="1" applyProtection="1">
      <protection locked="0"/>
    </xf>
    <xf numFmtId="0" fontId="0" fillId="0" borderId="0" xfId="0" applyAlignment="1" applyProtection="1">
      <alignment horizontal="center" vertical="center"/>
      <protection locked="0"/>
    </xf>
    <xf numFmtId="0" fontId="15" fillId="5" borderId="0" xfId="0" applyFont="1" applyFill="1" applyAlignment="1" applyProtection="1">
      <alignment horizontal="center" vertical="center" wrapText="1"/>
      <protection locked="0"/>
    </xf>
    <xf numFmtId="0" fontId="3" fillId="5" borderId="10" xfId="0" applyFont="1" applyFill="1" applyBorder="1" applyAlignment="1" applyProtection="1">
      <alignment horizontal="center" vertical="center"/>
      <protection locked="0"/>
    </xf>
    <xf numFmtId="0" fontId="15" fillId="5" borderId="7" xfId="0" applyFont="1" applyFill="1" applyBorder="1" applyAlignment="1" applyProtection="1">
      <alignment horizontal="center" vertical="center" wrapText="1"/>
      <protection locked="0"/>
    </xf>
    <xf numFmtId="0" fontId="3" fillId="5" borderId="14" xfId="0" applyFont="1" applyFill="1" applyBorder="1" applyAlignment="1" applyProtection="1">
      <alignment horizontal="center" vertical="center"/>
      <protection locked="0"/>
    </xf>
    <xf numFmtId="0" fontId="26" fillId="5" borderId="19" xfId="0" applyFont="1" applyFill="1" applyBorder="1" applyAlignment="1" applyProtection="1">
      <alignment horizontal="center" vertical="center"/>
      <protection locked="0"/>
    </xf>
    <xf numFmtId="0" fontId="26" fillId="5" borderId="22" xfId="0" applyFont="1" applyFill="1" applyBorder="1" applyAlignment="1" applyProtection="1">
      <alignment horizontal="center" vertical="center" wrapText="1"/>
      <protection locked="0"/>
    </xf>
    <xf numFmtId="0" fontId="26" fillId="5" borderId="23" xfId="0" applyFont="1" applyFill="1" applyBorder="1" applyAlignment="1" applyProtection="1">
      <alignment horizontal="center" vertical="center" wrapText="1"/>
      <protection locked="0"/>
    </xf>
    <xf numFmtId="166" fontId="5" fillId="0" borderId="28" xfId="0" applyNumberFormat="1" applyFont="1" applyBorder="1" applyAlignment="1" applyProtection="1">
      <alignment horizontal="center" vertical="center"/>
      <protection locked="0"/>
    </xf>
    <xf numFmtId="164" fontId="17" fillId="0" borderId="29" xfId="0" applyNumberFormat="1" applyFont="1" applyBorder="1" applyAlignment="1" applyProtection="1">
      <alignment horizontal="right" vertical="top" shrinkToFit="1"/>
      <protection locked="0"/>
    </xf>
    <xf numFmtId="166" fontId="5" fillId="0" borderId="33" xfId="0" applyNumberFormat="1" applyFont="1" applyBorder="1" applyAlignment="1" applyProtection="1">
      <alignment horizontal="center" vertical="center"/>
      <protection locked="0"/>
    </xf>
    <xf numFmtId="166" fontId="5" fillId="0" borderId="38" xfId="0" applyNumberFormat="1" applyFont="1" applyBorder="1" applyAlignment="1" applyProtection="1">
      <alignment horizontal="center" vertical="center"/>
      <protection locked="0"/>
    </xf>
    <xf numFmtId="164" fontId="17" fillId="0" borderId="74" xfId="0" applyNumberFormat="1" applyFont="1" applyBorder="1" applyAlignment="1" applyProtection="1">
      <alignment horizontal="right" vertical="top" shrinkToFit="1"/>
      <protection locked="0"/>
    </xf>
    <xf numFmtId="166" fontId="5" fillId="0" borderId="25" xfId="0" applyNumberFormat="1" applyFont="1" applyBorder="1" applyAlignment="1" applyProtection="1">
      <alignment horizontal="center" vertical="center"/>
      <protection locked="0"/>
    </xf>
    <xf numFmtId="164" fontId="17" fillId="0" borderId="53" xfId="0" applyNumberFormat="1" applyFont="1" applyBorder="1" applyAlignment="1" applyProtection="1">
      <alignment horizontal="right" vertical="top" shrinkToFit="1"/>
      <protection locked="0"/>
    </xf>
    <xf numFmtId="164" fontId="17" fillId="0" borderId="44" xfId="0" applyNumberFormat="1" applyFont="1" applyBorder="1" applyAlignment="1" applyProtection="1">
      <alignment horizontal="right" vertical="top" shrinkToFit="1"/>
      <protection locked="0"/>
    </xf>
    <xf numFmtId="166" fontId="5" fillId="0" borderId="31" xfId="0" applyNumberFormat="1" applyFont="1" applyBorder="1" applyAlignment="1" applyProtection="1">
      <alignment horizontal="center" vertical="center"/>
      <protection locked="0"/>
    </xf>
    <xf numFmtId="164" fontId="17" fillId="0" borderId="45" xfId="0" applyNumberFormat="1" applyFont="1" applyBorder="1" applyAlignment="1" applyProtection="1">
      <alignment horizontal="right" vertical="top" shrinkToFit="1"/>
      <protection locked="0"/>
    </xf>
    <xf numFmtId="164" fontId="17" fillId="0" borderId="47" xfId="0" applyNumberFormat="1" applyFont="1" applyBorder="1" applyAlignment="1" applyProtection="1">
      <alignment horizontal="right" vertical="top" shrinkToFit="1"/>
      <protection locked="0"/>
    </xf>
    <xf numFmtId="166" fontId="5" fillId="0" borderId="35" xfId="0" applyNumberFormat="1" applyFont="1" applyBorder="1" applyAlignment="1" applyProtection="1">
      <alignment horizontal="center" vertical="center"/>
      <protection locked="0"/>
    </xf>
    <xf numFmtId="164" fontId="17" fillId="0" borderId="75" xfId="0" applyNumberFormat="1" applyFont="1" applyBorder="1" applyAlignment="1" applyProtection="1">
      <alignment horizontal="right" vertical="top" shrinkToFit="1"/>
      <protection locked="0"/>
    </xf>
    <xf numFmtId="164" fontId="17" fillId="0" borderId="76" xfId="0" applyNumberFormat="1" applyFont="1" applyBorder="1" applyAlignment="1" applyProtection="1">
      <alignment horizontal="right" vertical="top" shrinkToFit="1"/>
      <protection locked="0"/>
    </xf>
    <xf numFmtId="164" fontId="17" fillId="0" borderId="48" xfId="0" applyNumberFormat="1" applyFont="1" applyBorder="1" applyAlignment="1" applyProtection="1">
      <alignment horizontal="right" vertical="top" shrinkToFit="1"/>
      <protection locked="0"/>
    </xf>
    <xf numFmtId="164" fontId="17" fillId="0" borderId="51" xfId="0" applyNumberFormat="1" applyFont="1" applyBorder="1" applyAlignment="1" applyProtection="1">
      <alignment horizontal="right" vertical="top" shrinkToFit="1"/>
      <protection locked="0"/>
    </xf>
    <xf numFmtId="164" fontId="17" fillId="0" borderId="77" xfId="0" applyNumberFormat="1" applyFont="1" applyBorder="1" applyAlignment="1" applyProtection="1">
      <alignment horizontal="right" vertical="top" shrinkToFit="1"/>
      <protection locked="0"/>
    </xf>
    <xf numFmtId="164" fontId="17" fillId="0" borderId="78" xfId="0" applyNumberFormat="1" applyFont="1" applyBorder="1" applyAlignment="1" applyProtection="1">
      <alignment horizontal="right" vertical="top" shrinkToFit="1"/>
      <protection locked="0"/>
    </xf>
    <xf numFmtId="166" fontId="42" fillId="0" borderId="0" xfId="0" applyNumberFormat="1" applyFont="1" applyAlignment="1" applyProtection="1">
      <alignment horizontal="center" vertical="center"/>
      <protection locked="0"/>
    </xf>
    <xf numFmtId="0" fontId="42" fillId="0" borderId="0" xfId="0" applyFont="1" applyAlignment="1" applyProtection="1">
      <alignment horizontal="left" vertical="top" wrapText="1"/>
      <protection locked="0"/>
    </xf>
    <xf numFmtId="3" fontId="42" fillId="0" borderId="0" xfId="0" applyNumberFormat="1" applyFont="1" applyAlignment="1" applyProtection="1">
      <alignment horizontal="right" vertical="top"/>
      <protection locked="0"/>
    </xf>
    <xf numFmtId="0" fontId="1" fillId="0" borderId="0" xfId="0" applyFont="1" applyAlignment="1" applyProtection="1">
      <alignment vertical="center"/>
      <protection locked="0"/>
    </xf>
    <xf numFmtId="0" fontId="22" fillId="0" borderId="7" xfId="0" applyFont="1" applyBorder="1" applyAlignment="1" applyProtection="1">
      <alignment horizontal="center" vertical="center"/>
      <protection locked="0" hidden="1"/>
    </xf>
    <xf numFmtId="0" fontId="22" fillId="0" borderId="7" xfId="0" applyFont="1" applyBorder="1" applyAlignment="1" applyProtection="1">
      <alignment vertical="center"/>
      <protection locked="0" hidden="1"/>
    </xf>
    <xf numFmtId="0" fontId="49" fillId="0" borderId="0" xfId="0" applyFont="1" applyAlignment="1" applyProtection="1">
      <alignment horizontal="right"/>
      <protection locked="0"/>
    </xf>
    <xf numFmtId="0" fontId="51" fillId="0" borderId="0" xfId="0" applyFont="1" applyAlignment="1" applyProtection="1">
      <alignment horizontal="left" vertical="center" wrapText="1"/>
      <protection locked="0"/>
    </xf>
    <xf numFmtId="0" fontId="52" fillId="0" borderId="0" xfId="0" applyFont="1" applyAlignment="1" applyProtection="1">
      <alignment horizontal="left"/>
      <protection locked="0"/>
    </xf>
    <xf numFmtId="0" fontId="50" fillId="0" borderId="0" xfId="0" applyFont="1" applyAlignment="1" applyProtection="1">
      <alignment horizontal="right"/>
      <protection locked="0"/>
    </xf>
    <xf numFmtId="49" fontId="52" fillId="0" borderId="0" xfId="0" applyNumberFormat="1" applyFont="1" applyAlignment="1" applyProtection="1">
      <alignment horizontal="left"/>
      <protection locked="0"/>
    </xf>
    <xf numFmtId="1" fontId="45" fillId="3" borderId="19" xfId="0" applyNumberFormat="1" applyFont="1" applyFill="1" applyBorder="1" applyAlignment="1" applyProtection="1">
      <alignment horizontal="center" vertical="center" wrapText="1"/>
      <protection locked="0"/>
    </xf>
    <xf numFmtId="1" fontId="45" fillId="3" borderId="22" xfId="0" applyNumberFormat="1" applyFont="1" applyFill="1" applyBorder="1" applyAlignment="1" applyProtection="1">
      <alignment horizontal="center" vertical="center" wrapText="1"/>
      <protection locked="0"/>
    </xf>
    <xf numFmtId="49" fontId="46" fillId="3" borderId="21" xfId="0" applyNumberFormat="1" applyFont="1" applyFill="1" applyBorder="1" applyAlignment="1" applyProtection="1">
      <alignment horizontal="center" vertical="center" wrapText="1"/>
      <protection locked="0"/>
    </xf>
    <xf numFmtId="1" fontId="45" fillId="3" borderId="22" xfId="0" applyNumberFormat="1" applyFont="1" applyFill="1" applyBorder="1" applyAlignment="1" applyProtection="1">
      <alignment horizontal="center" vertical="center"/>
      <protection locked="0"/>
    </xf>
    <xf numFmtId="1" fontId="45" fillId="3" borderId="73" xfId="0" applyNumberFormat="1" applyFont="1" applyFill="1" applyBorder="1" applyAlignment="1" applyProtection="1">
      <alignment horizontal="center" vertical="center"/>
      <protection locked="0"/>
    </xf>
    <xf numFmtId="0" fontId="18" fillId="0" borderId="0" xfId="0" applyFont="1" applyAlignment="1">
      <alignment horizontal="center" vertical="center"/>
    </xf>
    <xf numFmtId="0" fontId="26" fillId="5" borderId="41" xfId="0" applyFont="1" applyFill="1" applyBorder="1" applyAlignment="1" applyProtection="1">
      <alignment horizontal="left" vertical="center" wrapText="1"/>
      <protection locked="0"/>
    </xf>
    <xf numFmtId="0" fontId="5" fillId="5" borderId="43" xfId="0" applyFont="1" applyFill="1" applyBorder="1" applyAlignment="1" applyProtection="1">
      <alignment horizontal="left" vertical="center"/>
      <protection locked="0"/>
    </xf>
    <xf numFmtId="0" fontId="5" fillId="5" borderId="44" xfId="0" applyFont="1" applyFill="1" applyBorder="1" applyAlignment="1" applyProtection="1">
      <alignment horizontal="left" vertical="center"/>
      <protection locked="0"/>
    </xf>
    <xf numFmtId="49" fontId="18" fillId="0" borderId="45" xfId="0" applyNumberFormat="1" applyFont="1" applyBorder="1" applyAlignment="1" applyProtection="1">
      <alignment horizontal="left" vertical="top" wrapText="1"/>
      <protection locked="0"/>
    </xf>
    <xf numFmtId="49" fontId="18" fillId="0" borderId="29" xfId="0" applyNumberFormat="1" applyFont="1" applyBorder="1" applyAlignment="1" applyProtection="1">
      <alignment horizontal="left" vertical="center" wrapText="1"/>
      <protection locked="0"/>
    </xf>
    <xf numFmtId="49" fontId="26" fillId="0" borderId="46" xfId="0" applyNumberFormat="1" applyFont="1" applyBorder="1" applyAlignment="1" applyProtection="1">
      <alignment horizontal="left" vertical="top" wrapText="1"/>
      <protection locked="0"/>
    </xf>
    <xf numFmtId="4" fontId="17" fillId="0" borderId="29" xfId="0" applyNumberFormat="1" applyFont="1" applyBorder="1" applyAlignment="1" applyProtection="1">
      <alignment horizontal="right" vertical="top" shrinkToFit="1"/>
      <protection locked="0"/>
    </xf>
    <xf numFmtId="167" fontId="6" fillId="0" borderId="47" xfId="0" applyNumberFormat="1" applyFont="1" applyBorder="1" applyAlignment="1" applyProtection="1">
      <alignment horizontal="right" vertical="top"/>
      <protection locked="0"/>
    </xf>
    <xf numFmtId="4" fontId="6" fillId="0" borderId="29" xfId="0" applyNumberFormat="1" applyFont="1" applyBorder="1" applyAlignment="1" applyProtection="1">
      <alignment horizontal="right" vertical="top" shrinkToFit="1"/>
      <protection locked="0"/>
    </xf>
    <xf numFmtId="49" fontId="18" fillId="0" borderId="29" xfId="0" applyNumberFormat="1" applyFont="1" applyBorder="1" applyAlignment="1" applyProtection="1">
      <alignment horizontal="left" vertical="center" wrapText="1" shrinkToFit="1"/>
      <protection locked="0"/>
    </xf>
    <xf numFmtId="49" fontId="29" fillId="0" borderId="29" xfId="0" applyNumberFormat="1" applyFont="1" applyBorder="1" applyAlignment="1" applyProtection="1">
      <alignment horizontal="left" vertical="center" wrapText="1"/>
      <protection locked="0"/>
    </xf>
    <xf numFmtId="49" fontId="29" fillId="0" borderId="29" xfId="0" applyNumberFormat="1" applyFont="1" applyBorder="1" applyAlignment="1" applyProtection="1">
      <alignment horizontal="left" vertical="center" wrapText="1" shrinkToFit="1"/>
      <protection locked="0"/>
    </xf>
    <xf numFmtId="49" fontId="18" fillId="0" borderId="48" xfId="0" applyNumberFormat="1" applyFont="1" applyBorder="1" applyAlignment="1" applyProtection="1">
      <alignment horizontal="left" vertical="top" wrapText="1"/>
      <protection locked="0"/>
    </xf>
    <xf numFmtId="49" fontId="18" fillId="0" borderId="49" xfId="0" applyNumberFormat="1" applyFont="1" applyBorder="1" applyAlignment="1" applyProtection="1">
      <alignment horizontal="left" vertical="center" wrapText="1"/>
      <protection locked="0"/>
    </xf>
    <xf numFmtId="49" fontId="26" fillId="0" borderId="50" xfId="0" applyNumberFormat="1" applyFont="1" applyBorder="1" applyAlignment="1" applyProtection="1">
      <alignment horizontal="left" vertical="top" wrapText="1"/>
      <protection locked="0"/>
    </xf>
    <xf numFmtId="4" fontId="6" fillId="0" borderId="49" xfId="0" applyNumberFormat="1" applyFont="1" applyBorder="1" applyAlignment="1" applyProtection="1">
      <alignment horizontal="right" vertical="top" shrinkToFit="1"/>
      <protection locked="0"/>
    </xf>
    <xf numFmtId="167" fontId="6" fillId="0" borderId="51" xfId="0" applyNumberFormat="1" applyFont="1" applyBorder="1" applyAlignment="1" applyProtection="1">
      <alignment horizontal="right" vertical="top"/>
      <protection locked="0"/>
    </xf>
    <xf numFmtId="4" fontId="5" fillId="5" borderId="43" xfId="0" applyNumberFormat="1" applyFont="1" applyFill="1" applyBorder="1" applyAlignment="1" applyProtection="1">
      <alignment horizontal="left" vertical="center"/>
      <protection locked="0"/>
    </xf>
    <xf numFmtId="49" fontId="18" fillId="0" borderId="45" xfId="0" applyNumberFormat="1" applyFont="1" applyBorder="1" applyAlignment="1" applyProtection="1">
      <alignment horizontal="left" vertical="top" shrinkToFit="1"/>
      <protection locked="0"/>
    </xf>
    <xf numFmtId="49" fontId="26" fillId="0" borderId="46" xfId="0" applyNumberFormat="1" applyFont="1" applyBorder="1" applyAlignment="1" applyProtection="1">
      <alignment horizontal="left" vertical="top" shrinkToFit="1"/>
      <protection locked="0"/>
    </xf>
    <xf numFmtId="4" fontId="17" fillId="0" borderId="49" xfId="0" applyNumberFormat="1" applyFont="1" applyBorder="1" applyAlignment="1" applyProtection="1">
      <alignment horizontal="right" vertical="top" shrinkToFit="1"/>
      <protection locked="0"/>
    </xf>
    <xf numFmtId="3" fontId="6" fillId="0" borderId="29" xfId="0" applyNumberFormat="1" applyFont="1" applyBorder="1" applyAlignment="1" applyProtection="1">
      <alignment horizontal="right" vertical="top" shrinkToFit="1"/>
      <protection locked="0"/>
    </xf>
    <xf numFmtId="49" fontId="26" fillId="5" borderId="12" xfId="0" applyNumberFormat="1" applyFont="1" applyFill="1" applyBorder="1" applyAlignment="1" applyProtection="1">
      <alignment horizontal="left" vertical="center"/>
      <protection locked="0"/>
    </xf>
    <xf numFmtId="49" fontId="5" fillId="5" borderId="12" xfId="0" applyNumberFormat="1" applyFont="1" applyFill="1" applyBorder="1" applyAlignment="1" applyProtection="1">
      <alignment horizontal="left" vertical="center"/>
      <protection locked="0"/>
    </xf>
    <xf numFmtId="49" fontId="5" fillId="5" borderId="3" xfId="0" applyNumberFormat="1" applyFont="1" applyFill="1" applyBorder="1" applyAlignment="1" applyProtection="1">
      <alignment horizontal="left" vertical="center"/>
      <protection locked="0"/>
    </xf>
    <xf numFmtId="0" fontId="28" fillId="0" borderId="19" xfId="0" applyFont="1" applyBorder="1" applyAlignment="1" applyProtection="1">
      <alignment horizontal="left" vertical="center" wrapText="1"/>
      <protection locked="0"/>
    </xf>
    <xf numFmtId="0" fontId="28" fillId="0" borderId="22" xfId="0" applyFont="1" applyBorder="1" applyAlignment="1" applyProtection="1">
      <alignment horizontal="left" vertical="center" wrapText="1"/>
      <protection locked="0"/>
    </xf>
    <xf numFmtId="49" fontId="26" fillId="0" borderId="21" xfId="0" applyNumberFormat="1" applyFont="1" applyBorder="1" applyAlignment="1" applyProtection="1">
      <alignment horizontal="left" vertical="center" wrapText="1"/>
      <protection locked="0"/>
    </xf>
    <xf numFmtId="0" fontId="28" fillId="0" borderId="0" xfId="0" applyFont="1" applyAlignment="1" applyProtection="1">
      <alignment horizontal="center" vertical="center" wrapText="1"/>
      <protection locked="0"/>
    </xf>
    <xf numFmtId="49" fontId="18" fillId="0" borderId="53" xfId="0" applyNumberFormat="1" applyFont="1" applyBorder="1" applyAlignment="1" applyProtection="1">
      <alignment horizontal="left" vertical="top" wrapText="1"/>
      <protection locked="0"/>
    </xf>
    <xf numFmtId="49" fontId="18" fillId="0" borderId="43" xfId="0" applyNumberFormat="1" applyFont="1" applyBorder="1" applyAlignment="1" applyProtection="1">
      <alignment horizontal="left" vertical="center" wrapText="1"/>
      <protection locked="0"/>
    </xf>
    <xf numFmtId="49" fontId="26" fillId="0" borderId="42" xfId="0" applyNumberFormat="1" applyFont="1" applyBorder="1" applyAlignment="1" applyProtection="1">
      <alignment horizontal="left" vertical="top" wrapText="1"/>
      <protection locked="0"/>
    </xf>
    <xf numFmtId="4" fontId="6" fillId="0" borderId="44" xfId="0" applyNumberFormat="1" applyFont="1" applyBorder="1" applyAlignment="1" applyProtection="1">
      <alignment horizontal="right" vertical="top" shrinkToFit="1"/>
      <protection locked="0"/>
    </xf>
    <xf numFmtId="167" fontId="6" fillId="0" borderId="47" xfId="0" applyNumberFormat="1" applyFont="1" applyBorder="1" applyAlignment="1" applyProtection="1">
      <alignment horizontal="right" vertical="center"/>
      <protection locked="0"/>
    </xf>
    <xf numFmtId="4" fontId="6" fillId="0" borderId="47" xfId="0" applyNumberFormat="1" applyFont="1" applyBorder="1" applyAlignment="1" applyProtection="1">
      <alignment horizontal="right" vertical="top" shrinkToFit="1"/>
      <protection locked="0"/>
    </xf>
    <xf numFmtId="4" fontId="6" fillId="0" borderId="51" xfId="0" applyNumberFormat="1" applyFont="1" applyBorder="1" applyAlignment="1" applyProtection="1">
      <alignment horizontal="right" vertical="top" shrinkToFit="1"/>
      <protection locked="0"/>
    </xf>
    <xf numFmtId="0" fontId="6" fillId="0" borderId="0" xfId="0" applyFont="1" applyAlignment="1">
      <alignment vertical="center"/>
    </xf>
    <xf numFmtId="0" fontId="44" fillId="7" borderId="71" xfId="0" applyFont="1" applyFill="1" applyBorder="1" applyAlignment="1" applyProtection="1">
      <alignment horizontal="center" vertical="center"/>
      <protection locked="0" hidden="1"/>
    </xf>
    <xf numFmtId="4" fontId="36" fillId="0" borderId="79" xfId="0" applyNumberFormat="1" applyFont="1" applyBorder="1" applyAlignment="1" applyProtection="1">
      <alignment horizontal="right" vertical="center" shrinkToFit="1"/>
      <protection locked="0"/>
    </xf>
    <xf numFmtId="4" fontId="36" fillId="0" borderId="29" xfId="0" applyNumberFormat="1" applyFont="1" applyBorder="1" applyAlignment="1" applyProtection="1">
      <alignment horizontal="right" vertical="center" shrinkToFit="1"/>
      <protection locked="0"/>
    </xf>
    <xf numFmtId="49" fontId="29" fillId="0" borderId="53" xfId="0" applyNumberFormat="1" applyFont="1" applyBorder="1" applyAlignment="1" applyProtection="1">
      <alignment horizontal="left" vertical="center" wrapText="1"/>
      <protection locked="0"/>
    </xf>
    <xf numFmtId="49" fontId="26" fillId="0" borderId="43" xfId="0" applyNumberFormat="1" applyFont="1" applyBorder="1" applyAlignment="1" applyProtection="1">
      <alignment horizontal="left" wrapText="1"/>
      <protection locked="0"/>
    </xf>
    <xf numFmtId="4" fontId="17" fillId="0" borderId="43" xfId="0" applyNumberFormat="1" applyFont="1" applyBorder="1" applyAlignment="1" applyProtection="1">
      <alignment horizontal="right" vertical="center" shrinkToFit="1"/>
      <protection locked="0"/>
    </xf>
    <xf numFmtId="167" fontId="6" fillId="0" borderId="44" xfId="0" applyNumberFormat="1" applyFont="1" applyBorder="1" applyAlignment="1" applyProtection="1">
      <alignment horizontal="right" vertical="center"/>
      <protection locked="0"/>
    </xf>
    <xf numFmtId="49" fontId="29" fillId="0" borderId="45" xfId="0" applyNumberFormat="1" applyFont="1" applyBorder="1" applyAlignment="1" applyProtection="1">
      <alignment horizontal="left" vertical="center" wrapText="1"/>
      <protection locked="0"/>
    </xf>
    <xf numFmtId="49" fontId="26" fillId="0" borderId="29" xfId="0" applyNumberFormat="1" applyFont="1" applyBorder="1" applyAlignment="1" applyProtection="1">
      <alignment horizontal="left" wrapText="1"/>
      <protection locked="0"/>
    </xf>
    <xf numFmtId="4" fontId="17" fillId="0" borderId="29" xfId="0" applyNumberFormat="1" applyFont="1" applyBorder="1" applyAlignment="1" applyProtection="1">
      <alignment horizontal="right" vertical="center" shrinkToFit="1"/>
      <protection locked="0"/>
    </xf>
    <xf numFmtId="4" fontId="6" fillId="0" borderId="29" xfId="0" applyNumberFormat="1" applyFont="1" applyBorder="1" applyAlignment="1" applyProtection="1">
      <alignment horizontal="right" vertical="center" shrinkToFit="1"/>
      <protection locked="0"/>
    </xf>
    <xf numFmtId="0" fontId="29" fillId="0" borderId="48" xfId="0" applyFont="1" applyBorder="1" applyAlignment="1" applyProtection="1">
      <alignment horizontal="left" vertical="center" wrapText="1"/>
      <protection locked="0"/>
    </xf>
    <xf numFmtId="49" fontId="28" fillId="0" borderId="49" xfId="0" applyNumberFormat="1" applyFont="1" applyBorder="1" applyAlignment="1" applyProtection="1">
      <alignment horizontal="left" vertical="center" wrapText="1"/>
      <protection locked="0"/>
    </xf>
    <xf numFmtId="49" fontId="26" fillId="0" borderId="49" xfId="0" applyNumberFormat="1" applyFont="1" applyBorder="1" applyAlignment="1" applyProtection="1">
      <alignment horizontal="left" wrapText="1"/>
      <protection locked="0"/>
    </xf>
    <xf numFmtId="4" fontId="17" fillId="0" borderId="49" xfId="0" applyNumberFormat="1" applyFont="1" applyBorder="1" applyAlignment="1" applyProtection="1">
      <alignment horizontal="right" vertical="center" shrinkToFit="1"/>
      <protection locked="0"/>
    </xf>
    <xf numFmtId="167" fontId="6" fillId="0" borderId="51" xfId="0" applyNumberFormat="1" applyFont="1" applyBorder="1" applyAlignment="1" applyProtection="1">
      <alignment horizontal="right" vertical="center"/>
      <protection locked="0"/>
    </xf>
    <xf numFmtId="49" fontId="19" fillId="0" borderId="0" xfId="0" applyNumberFormat="1" applyFont="1" applyAlignment="1">
      <alignment horizontal="left"/>
    </xf>
    <xf numFmtId="0" fontId="15"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0" fontId="29" fillId="0" borderId="53" xfId="0" applyFont="1" applyBorder="1" applyAlignment="1" applyProtection="1">
      <alignment horizontal="left" vertical="center" wrapText="1"/>
      <protection locked="0"/>
    </xf>
    <xf numFmtId="0" fontId="29" fillId="0" borderId="43" xfId="0" applyFont="1" applyBorder="1" applyAlignment="1" applyProtection="1">
      <alignment horizontal="left" vertical="center" wrapText="1"/>
      <protection locked="0"/>
    </xf>
    <xf numFmtId="49" fontId="49" fillId="0" borderId="43" xfId="0" applyNumberFormat="1" applyFont="1" applyBorder="1" applyAlignment="1" applyProtection="1">
      <alignment horizontal="left" vertical="top" wrapText="1"/>
      <protection locked="0"/>
    </xf>
    <xf numFmtId="4" fontId="17" fillId="0" borderId="44" xfId="0" applyNumberFormat="1" applyFont="1" applyBorder="1" applyAlignment="1" applyProtection="1">
      <alignment horizontal="right" vertical="center" shrinkToFit="1"/>
      <protection locked="0"/>
    </xf>
    <xf numFmtId="0" fontId="29" fillId="0" borderId="45" xfId="0" applyFont="1" applyBorder="1" applyAlignment="1" applyProtection="1">
      <alignment horizontal="left" vertical="center" wrapText="1"/>
      <protection locked="0"/>
    </xf>
    <xf numFmtId="0" fontId="29" fillId="0" borderId="29" xfId="0" applyFont="1" applyBorder="1" applyAlignment="1" applyProtection="1">
      <alignment horizontal="left" vertical="center" wrapText="1"/>
      <protection locked="0"/>
    </xf>
    <xf numFmtId="49" fontId="49" fillId="0" borderId="29" xfId="0" applyNumberFormat="1" applyFont="1" applyBorder="1" applyAlignment="1" applyProtection="1">
      <alignment horizontal="left" vertical="top" wrapText="1"/>
      <protection locked="0"/>
    </xf>
    <xf numFmtId="4" fontId="17" fillId="0" borderId="47" xfId="0" applyNumberFormat="1" applyFont="1" applyBorder="1" applyAlignment="1" applyProtection="1">
      <alignment horizontal="right" vertical="center" shrinkToFit="1"/>
      <protection locked="0"/>
    </xf>
    <xf numFmtId="4" fontId="6" fillId="0" borderId="47" xfId="0" applyNumberFormat="1" applyFont="1" applyBorder="1" applyAlignment="1" applyProtection="1">
      <alignment horizontal="right" vertical="center" shrinkToFit="1"/>
      <protection locked="0"/>
    </xf>
    <xf numFmtId="0" fontId="29" fillId="0" borderId="49" xfId="0" applyFont="1" applyBorder="1" applyAlignment="1" applyProtection="1">
      <alignment horizontal="left" vertical="center" wrapText="1"/>
      <protection locked="0"/>
    </xf>
    <xf numFmtId="49" fontId="49" fillId="0" borderId="49" xfId="0" applyNumberFormat="1" applyFont="1" applyBorder="1" applyAlignment="1" applyProtection="1">
      <alignment horizontal="left" vertical="top" wrapText="1"/>
      <protection locked="0"/>
    </xf>
    <xf numFmtId="4" fontId="6" fillId="0" borderId="49" xfId="0" applyNumberFormat="1" applyFont="1" applyBorder="1" applyAlignment="1" applyProtection="1">
      <alignment horizontal="right" vertical="center" shrinkToFit="1"/>
      <protection locked="0"/>
    </xf>
    <xf numFmtId="4" fontId="6" fillId="0" borderId="51" xfId="0" applyNumberFormat="1" applyFont="1" applyBorder="1" applyAlignment="1" applyProtection="1">
      <alignment horizontal="right" vertical="center" shrinkToFit="1"/>
      <protection locked="0"/>
    </xf>
    <xf numFmtId="0" fontId="44" fillId="7" borderId="70" xfId="0" applyFont="1" applyFill="1" applyBorder="1" applyAlignment="1" applyProtection="1">
      <alignment horizontal="center" vertical="center"/>
      <protection locked="0"/>
    </xf>
    <xf numFmtId="0" fontId="18" fillId="9" borderId="0" xfId="0" applyFont="1" applyFill="1" applyAlignment="1" applyProtection="1">
      <alignment horizontal="center" vertical="center"/>
      <protection locked="0"/>
    </xf>
    <xf numFmtId="0" fontId="18" fillId="10" borderId="0" xfId="0" applyFont="1" applyFill="1" applyAlignment="1">
      <alignment horizontal="center" vertical="center"/>
    </xf>
    <xf numFmtId="0" fontId="18" fillId="9" borderId="0" xfId="0" applyFont="1" applyFill="1" applyAlignment="1">
      <alignment horizontal="center" vertical="center"/>
    </xf>
    <xf numFmtId="49" fontId="28" fillId="0" borderId="53" xfId="0" applyNumberFormat="1" applyFont="1" applyBorder="1" applyAlignment="1" applyProtection="1">
      <alignment horizontal="left" vertical="center" wrapText="1"/>
      <protection locked="0"/>
    </xf>
    <xf numFmtId="49" fontId="28" fillId="0" borderId="43" xfId="0" applyNumberFormat="1" applyFont="1" applyBorder="1" applyAlignment="1" applyProtection="1">
      <alignment horizontal="left" vertical="center" wrapText="1"/>
      <protection locked="0"/>
    </xf>
    <xf numFmtId="49" fontId="26" fillId="0" borderId="43" xfId="0" applyNumberFormat="1" applyFont="1" applyBorder="1" applyAlignment="1" applyProtection="1">
      <alignment horizontal="left" vertical="center" wrapText="1"/>
      <protection locked="0"/>
    </xf>
    <xf numFmtId="4" fontId="6" fillId="0" borderId="44" xfId="0" applyNumberFormat="1" applyFont="1" applyBorder="1" applyAlignment="1" applyProtection="1">
      <alignment horizontal="right" vertical="center" shrinkToFit="1"/>
      <protection locked="0"/>
    </xf>
    <xf numFmtId="49" fontId="28" fillId="0" borderId="45" xfId="0" applyNumberFormat="1" applyFont="1" applyBorder="1" applyAlignment="1" applyProtection="1">
      <alignment horizontal="left" vertical="center" wrapText="1"/>
      <protection locked="0"/>
    </xf>
    <xf numFmtId="49" fontId="28" fillId="0" borderId="29" xfId="0" applyNumberFormat="1" applyFont="1" applyBorder="1" applyAlignment="1" applyProtection="1">
      <alignment horizontal="left" vertical="center" wrapText="1"/>
      <protection locked="0"/>
    </xf>
    <xf numFmtId="49" fontId="26" fillId="0" borderId="29" xfId="0" applyNumberFormat="1" applyFont="1" applyBorder="1" applyAlignment="1" applyProtection="1">
      <alignment horizontal="left" vertical="center" wrapText="1"/>
      <protection locked="0"/>
    </xf>
    <xf numFmtId="4" fontId="17" fillId="0" borderId="47" xfId="0" applyNumberFormat="1" applyFont="1" applyBorder="1" applyAlignment="1" applyProtection="1">
      <alignment vertical="center" wrapText="1"/>
      <protection locked="0"/>
    </xf>
    <xf numFmtId="49" fontId="18" fillId="0" borderId="45" xfId="0" applyNumberFormat="1" applyFont="1" applyBorder="1" applyAlignment="1" applyProtection="1">
      <alignment horizontal="left" vertical="center" wrapText="1"/>
      <protection locked="0"/>
    </xf>
    <xf numFmtId="49" fontId="49" fillId="0" borderId="29" xfId="0" applyNumberFormat="1" applyFont="1" applyBorder="1" applyAlignment="1" applyProtection="1">
      <alignment horizontal="left" vertical="center" wrapText="1"/>
      <protection locked="0"/>
    </xf>
    <xf numFmtId="49" fontId="28" fillId="0" borderId="29" xfId="0" applyNumberFormat="1" applyFont="1" applyBorder="1" applyAlignment="1" applyProtection="1">
      <alignment horizontal="left" vertical="center" wrapText="1" shrinkToFit="1"/>
      <protection locked="0"/>
    </xf>
    <xf numFmtId="49" fontId="18" fillId="0" borderId="48" xfId="0" applyNumberFormat="1" applyFont="1" applyBorder="1" applyAlignment="1" applyProtection="1">
      <alignment horizontal="left" vertical="center" wrapText="1"/>
      <protection locked="0"/>
    </xf>
    <xf numFmtId="49" fontId="26" fillId="0" borderId="49" xfId="0" applyNumberFormat="1" applyFont="1" applyBorder="1" applyAlignment="1" applyProtection="1">
      <alignment horizontal="left" vertical="center" wrapText="1"/>
      <protection locked="0"/>
    </xf>
    <xf numFmtId="0" fontId="29" fillId="9" borderId="0" xfId="0" applyFont="1" applyFill="1" applyAlignment="1">
      <alignment horizontal="center" vertical="center"/>
    </xf>
    <xf numFmtId="0" fontId="6" fillId="0" borderId="0" xfId="0" applyFont="1" applyAlignment="1" applyProtection="1">
      <alignment vertical="center"/>
      <protection locked="0"/>
    </xf>
    <xf numFmtId="1" fontId="5" fillId="0" borderId="11" xfId="0" applyNumberFormat="1" applyFont="1" applyBorder="1" applyAlignment="1" applyProtection="1">
      <alignment horizontal="center" vertical="center" wrapText="1"/>
      <protection locked="0"/>
    </xf>
    <xf numFmtId="0" fontId="5" fillId="4" borderId="11" xfId="0" applyFont="1" applyFill="1" applyBorder="1" applyAlignment="1" applyProtection="1">
      <alignment horizontal="center" vertical="center" wrapText="1"/>
      <protection locked="0"/>
    </xf>
    <xf numFmtId="49" fontId="5" fillId="4" borderId="11" xfId="0" applyNumberFormat="1" applyFont="1" applyFill="1" applyBorder="1" applyAlignment="1" applyProtection="1">
      <alignment horizontal="center" vertical="center" wrapText="1"/>
      <protection locked="0"/>
    </xf>
    <xf numFmtId="0" fontId="34" fillId="0" borderId="0" xfId="0" applyFont="1" applyAlignment="1" applyProtection="1">
      <alignment horizontal="center" vertical="center"/>
      <protection locked="0"/>
    </xf>
    <xf numFmtId="0" fontId="6" fillId="0" borderId="11" xfId="0" applyFont="1" applyBorder="1" applyAlignment="1" applyProtection="1">
      <alignment vertical="center"/>
      <protection locked="0"/>
    </xf>
    <xf numFmtId="0" fontId="6" fillId="4" borderId="11" xfId="0" applyFont="1" applyFill="1" applyBorder="1" applyAlignment="1" applyProtection="1">
      <alignment vertical="center"/>
      <protection locked="0"/>
    </xf>
    <xf numFmtId="1" fontId="6" fillId="4" borderId="11" xfId="0" applyNumberFormat="1" applyFont="1" applyFill="1" applyBorder="1" applyAlignment="1" applyProtection="1">
      <alignment vertical="center"/>
      <protection locked="0"/>
    </xf>
    <xf numFmtId="49" fontId="6" fillId="4" borderId="11" xfId="0" applyNumberFormat="1" applyFont="1" applyFill="1" applyBorder="1" applyAlignment="1" applyProtection="1">
      <alignment vertical="center"/>
      <protection locked="0"/>
    </xf>
    <xf numFmtId="165" fontId="6" fillId="4" borderId="11" xfId="0" applyNumberFormat="1" applyFont="1" applyFill="1" applyBorder="1" applyAlignment="1" applyProtection="1">
      <alignment vertical="center"/>
      <protection locked="0"/>
    </xf>
    <xf numFmtId="0" fontId="6" fillId="0" borderId="11" xfId="0" applyFont="1" applyBorder="1" applyAlignment="1" applyProtection="1">
      <alignment vertical="center" wrapText="1"/>
      <protection locked="0"/>
    </xf>
    <xf numFmtId="1" fontId="38" fillId="0" borderId="58" xfId="0" applyNumberFormat="1" applyFont="1" applyBorder="1" applyAlignment="1" applyProtection="1">
      <alignment horizontal="center" vertical="center"/>
      <protection locked="0"/>
    </xf>
    <xf numFmtId="0" fontId="37" fillId="0" borderId="59" xfId="0" applyFont="1" applyBorder="1" applyAlignment="1" applyProtection="1">
      <alignment horizontal="center" vertical="center" wrapText="1"/>
      <protection locked="0"/>
    </xf>
    <xf numFmtId="0" fontId="4" fillId="0" borderId="60" xfId="0" applyFont="1" applyBorder="1" applyAlignment="1" applyProtection="1">
      <alignment vertical="center" wrapText="1"/>
      <protection locked="0"/>
    </xf>
    <xf numFmtId="0" fontId="6" fillId="0" borderId="61" xfId="0" applyFont="1" applyBorder="1" applyAlignment="1" applyProtection="1">
      <alignment vertical="center"/>
      <protection locked="0"/>
    </xf>
    <xf numFmtId="0" fontId="6" fillId="0" borderId="0" xfId="0" applyFont="1" applyAlignment="1" applyProtection="1">
      <alignment vertical="center" wrapText="1"/>
      <protection locked="0"/>
    </xf>
    <xf numFmtId="0" fontId="6" fillId="0" borderId="60" xfId="0" applyFont="1" applyBorder="1" applyAlignment="1" applyProtection="1">
      <alignment vertical="center" wrapText="1"/>
      <protection locked="0"/>
    </xf>
    <xf numFmtId="0" fontId="6" fillId="0" borderId="6" xfId="0" applyFont="1" applyBorder="1" applyAlignment="1" applyProtection="1">
      <alignment vertical="center"/>
      <protection locked="0"/>
    </xf>
    <xf numFmtId="0" fontId="6" fillId="0" borderId="52" xfId="0" applyFont="1" applyBorder="1" applyAlignment="1" applyProtection="1">
      <alignment vertical="center"/>
      <protection locked="0"/>
    </xf>
    <xf numFmtId="0" fontId="6" fillId="0" borderId="65" xfId="0" applyFont="1" applyBorder="1" applyAlignment="1" applyProtection="1">
      <alignment vertical="center"/>
      <protection locked="0"/>
    </xf>
    <xf numFmtId="0" fontId="6" fillId="0" borderId="9" xfId="0" applyFont="1" applyBorder="1" applyAlignment="1" applyProtection="1">
      <alignment vertical="center"/>
      <protection locked="0"/>
    </xf>
    <xf numFmtId="49" fontId="6" fillId="0" borderId="60" xfId="0" applyNumberFormat="1" applyFont="1" applyBorder="1" applyAlignment="1" applyProtection="1">
      <alignment horizontal="left" vertical="center" wrapText="1"/>
      <protection locked="0"/>
    </xf>
    <xf numFmtId="49" fontId="31" fillId="0" borderId="60" xfId="0" applyNumberFormat="1" applyFont="1" applyBorder="1" applyAlignment="1" applyProtection="1">
      <alignment horizontal="left" vertical="center" wrapText="1"/>
      <protection locked="0"/>
    </xf>
    <xf numFmtId="0" fontId="6" fillId="0" borderId="60" xfId="0" applyFont="1" applyBorder="1" applyAlignment="1" applyProtection="1">
      <alignment horizontal="left" vertical="center" wrapText="1"/>
      <protection locked="0"/>
    </xf>
    <xf numFmtId="3" fontId="6" fillId="0" borderId="0" xfId="0" applyNumberFormat="1" applyFont="1" applyAlignment="1" applyProtection="1">
      <alignment vertical="center"/>
      <protection locked="0"/>
    </xf>
    <xf numFmtId="0" fontId="31" fillId="0" borderId="60" xfId="0" applyFont="1" applyBorder="1" applyAlignment="1" applyProtection="1">
      <alignment horizontal="left" vertical="center" wrapText="1"/>
      <protection locked="0"/>
    </xf>
    <xf numFmtId="2" fontId="6" fillId="0" borderId="0" xfId="0" applyNumberFormat="1" applyFont="1" applyAlignment="1" applyProtection="1">
      <alignment vertical="center"/>
      <protection locked="0"/>
    </xf>
    <xf numFmtId="1" fontId="6" fillId="0" borderId="0" xfId="0" applyNumberFormat="1" applyFont="1" applyAlignment="1" applyProtection="1">
      <alignment vertical="center"/>
      <protection locked="0"/>
    </xf>
    <xf numFmtId="3" fontId="6" fillId="0" borderId="0" xfId="0" applyNumberFormat="1" applyFont="1" applyAlignment="1" applyProtection="1">
      <alignment vertical="center" wrapText="1"/>
      <protection locked="0"/>
    </xf>
    <xf numFmtId="1" fontId="38" fillId="0" borderId="62" xfId="0" applyNumberFormat="1" applyFont="1" applyBorder="1" applyAlignment="1" applyProtection="1">
      <alignment horizontal="center" vertical="center"/>
      <protection locked="0"/>
    </xf>
    <xf numFmtId="0" fontId="31" fillId="0" borderId="60" xfId="0" applyFont="1" applyBorder="1" applyAlignment="1" applyProtection="1">
      <alignment vertical="center" wrapText="1"/>
      <protection locked="0"/>
    </xf>
    <xf numFmtId="1" fontId="38" fillId="0" borderId="66" xfId="0" applyNumberFormat="1" applyFont="1" applyBorder="1" applyAlignment="1" applyProtection="1">
      <alignment horizontal="center" vertical="center"/>
      <protection locked="0"/>
    </xf>
    <xf numFmtId="0" fontId="27" fillId="0" borderId="67" xfId="0" applyFont="1" applyBorder="1" applyAlignment="1" applyProtection="1">
      <alignment horizontal="center" vertical="center" wrapText="1"/>
      <protection locked="0"/>
    </xf>
    <xf numFmtId="0" fontId="6" fillId="0" borderId="68" xfId="0" applyFont="1" applyBorder="1" applyAlignment="1" applyProtection="1">
      <alignment vertical="center" wrapText="1"/>
      <protection locked="0"/>
    </xf>
    <xf numFmtId="0" fontId="6" fillId="0" borderId="0" xfId="0" applyFont="1" applyAlignment="1" applyProtection="1">
      <alignment horizontal="center" vertical="center" wrapText="1"/>
      <protection locked="0"/>
    </xf>
    <xf numFmtId="49" fontId="6" fillId="0" borderId="0" xfId="0" applyNumberFormat="1" applyFont="1" applyAlignment="1" applyProtection="1">
      <alignment vertical="center"/>
      <protection locked="0"/>
    </xf>
    <xf numFmtId="0" fontId="5" fillId="5" borderId="11" xfId="0" applyFont="1" applyFill="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8" fillId="0" borderId="69" xfId="0" applyFont="1" applyBorder="1" applyAlignment="1" applyProtection="1">
      <alignment horizontal="center" vertical="center"/>
      <protection locked="0" hidden="1"/>
    </xf>
    <xf numFmtId="0" fontId="29" fillId="0" borderId="0" xfId="0" applyFont="1" applyAlignment="1">
      <alignment vertical="center"/>
    </xf>
    <xf numFmtId="49" fontId="29" fillId="0" borderId="77" xfId="0" applyNumberFormat="1" applyFont="1" applyBorder="1" applyAlignment="1" applyProtection="1">
      <alignment horizontal="left" vertical="center" wrapText="1"/>
      <protection locked="0"/>
    </xf>
    <xf numFmtId="49" fontId="29" fillId="0" borderId="79" xfId="0" applyNumberFormat="1" applyFont="1" applyBorder="1" applyAlignment="1" applyProtection="1">
      <alignment horizontal="left" vertical="center" wrapText="1"/>
      <protection locked="0"/>
    </xf>
    <xf numFmtId="49" fontId="49" fillId="0" borderId="79" xfId="0" applyNumberFormat="1" applyFont="1" applyBorder="1" applyAlignment="1" applyProtection="1">
      <alignment horizontal="left" vertical="top" wrapText="1"/>
      <protection locked="0"/>
    </xf>
    <xf numFmtId="167" fontId="31" fillId="0" borderId="78" xfId="0" applyNumberFormat="1" applyFont="1" applyBorder="1" applyAlignment="1" applyProtection="1">
      <alignment horizontal="right" vertical="center"/>
      <protection locked="0"/>
    </xf>
    <xf numFmtId="167" fontId="31" fillId="0" borderId="47" xfId="0" applyNumberFormat="1" applyFont="1" applyBorder="1" applyAlignment="1" applyProtection="1">
      <alignment horizontal="right" vertical="center"/>
      <protection locked="0"/>
    </xf>
    <xf numFmtId="4" fontId="31" fillId="0" borderId="29" xfId="0" applyNumberFormat="1" applyFont="1" applyBorder="1" applyAlignment="1" applyProtection="1">
      <alignment horizontal="right" vertical="center" shrinkToFit="1"/>
      <protection locked="0"/>
    </xf>
    <xf numFmtId="49" fontId="29" fillId="0" borderId="45" xfId="0" applyNumberFormat="1" applyFont="1" applyBorder="1" applyAlignment="1" applyProtection="1">
      <alignment horizontal="left" vertical="center" shrinkToFit="1"/>
      <protection locked="0"/>
    </xf>
    <xf numFmtId="49" fontId="29" fillId="0" borderId="48" xfId="0" applyNumberFormat="1" applyFont="1" applyBorder="1" applyAlignment="1" applyProtection="1">
      <alignment horizontal="left" vertical="center" wrapText="1"/>
      <protection locked="0"/>
    </xf>
    <xf numFmtId="49" fontId="29" fillId="0" borderId="49" xfId="0" applyNumberFormat="1" applyFont="1" applyBorder="1" applyAlignment="1" applyProtection="1">
      <alignment horizontal="left" vertical="center" wrapText="1"/>
      <protection locked="0"/>
    </xf>
    <xf numFmtId="4" fontId="31" fillId="0" borderId="49" xfId="0" applyNumberFormat="1" applyFont="1" applyBorder="1" applyAlignment="1" applyProtection="1">
      <alignment horizontal="right" vertical="center" shrinkToFit="1"/>
      <protection locked="0"/>
    </xf>
    <xf numFmtId="167" fontId="31" fillId="0" borderId="51" xfId="0" applyNumberFormat="1" applyFont="1" applyBorder="1" applyAlignment="1" applyProtection="1">
      <alignment horizontal="right" vertical="center"/>
      <protection locked="0"/>
    </xf>
    <xf numFmtId="49" fontId="29" fillId="5" borderId="43" xfId="0" applyNumberFormat="1" applyFont="1" applyFill="1" applyBorder="1" applyAlignment="1" applyProtection="1">
      <alignment horizontal="left" vertical="top"/>
      <protection locked="0"/>
    </xf>
    <xf numFmtId="4" fontId="31" fillId="5" borderId="43" xfId="0" applyNumberFormat="1" applyFont="1" applyFill="1" applyBorder="1" applyAlignment="1" applyProtection="1">
      <alignment horizontal="left" vertical="center"/>
      <protection locked="0"/>
    </xf>
    <xf numFmtId="4" fontId="31" fillId="5" borderId="43" xfId="0" applyNumberFormat="1" applyFont="1" applyFill="1" applyBorder="1" applyAlignment="1" applyProtection="1">
      <alignment vertical="center"/>
      <protection locked="0"/>
    </xf>
    <xf numFmtId="0" fontId="31" fillId="5" borderId="44" xfId="0" applyFont="1" applyFill="1" applyBorder="1" applyAlignment="1" applyProtection="1">
      <alignment vertical="center"/>
      <protection locked="0"/>
    </xf>
    <xf numFmtId="49" fontId="29" fillId="0" borderId="49" xfId="0" applyNumberFormat="1" applyFont="1" applyBorder="1" applyAlignment="1" applyProtection="1">
      <alignment horizontal="left" vertical="center" wrapText="1" shrinkToFit="1"/>
      <protection locked="0"/>
    </xf>
    <xf numFmtId="0" fontId="29" fillId="0" borderId="0" xfId="0" applyFont="1" applyAlignment="1">
      <alignment horizontal="left" vertical="center"/>
    </xf>
    <xf numFmtId="49" fontId="29" fillId="0" borderId="0" xfId="0" applyNumberFormat="1" applyFont="1" applyAlignment="1">
      <alignment horizontal="left" vertical="center"/>
    </xf>
    <xf numFmtId="49" fontId="31" fillId="0" borderId="0" xfId="0" applyNumberFormat="1" applyFont="1" applyAlignment="1">
      <alignment vertical="center"/>
    </xf>
    <xf numFmtId="0" fontId="31" fillId="0" borderId="0" xfId="0" applyFont="1" applyAlignment="1">
      <alignment vertical="center"/>
    </xf>
    <xf numFmtId="49" fontId="29" fillId="0" borderId="0" xfId="0" applyNumberFormat="1" applyFont="1" applyAlignment="1">
      <alignment horizontal="left"/>
    </xf>
    <xf numFmtId="49" fontId="3" fillId="5" borderId="15" xfId="0" applyNumberFormat="1" applyFont="1" applyFill="1" applyBorder="1" applyAlignment="1" applyProtection="1">
      <alignment horizontal="left" vertical="center"/>
      <protection locked="0"/>
    </xf>
    <xf numFmtId="0" fontId="8" fillId="0" borderId="16" xfId="0" applyFont="1" applyBorder="1" applyProtection="1">
      <protection locked="0"/>
    </xf>
    <xf numFmtId="49" fontId="3" fillId="5" borderId="4" xfId="0" applyNumberFormat="1" applyFont="1" applyFill="1" applyBorder="1" applyAlignment="1" applyProtection="1">
      <alignment horizontal="left" vertical="center" shrinkToFit="1"/>
      <protection locked="0"/>
    </xf>
    <xf numFmtId="0" fontId="8" fillId="0" borderId="5" xfId="0" applyFont="1" applyBorder="1" applyProtection="1">
      <protection locked="0"/>
    </xf>
    <xf numFmtId="0" fontId="9" fillId="0" borderId="0" xfId="0" applyFont="1" applyAlignment="1" applyProtection="1">
      <alignment horizontal="center" vertical="center" wrapText="1"/>
      <protection locked="0"/>
    </xf>
    <xf numFmtId="0" fontId="8" fillId="0" borderId="0" xfId="0" applyFont="1" applyProtection="1">
      <protection locked="0"/>
    </xf>
    <xf numFmtId="0" fontId="47" fillId="0" borderId="0" xfId="0" applyFont="1" applyAlignment="1" applyProtection="1">
      <alignment horizontal="center" wrapText="1"/>
      <protection locked="0"/>
    </xf>
    <xf numFmtId="0" fontId="48" fillId="0" borderId="0" xfId="0" applyFont="1" applyProtection="1">
      <protection locked="0"/>
    </xf>
    <xf numFmtId="49" fontId="15" fillId="5" borderId="9" xfId="0" applyNumberFormat="1" applyFont="1" applyFill="1" applyBorder="1" applyAlignment="1" applyProtection="1">
      <alignment horizontal="center" vertical="center" wrapText="1"/>
      <protection locked="0"/>
    </xf>
    <xf numFmtId="0" fontId="8" fillId="0" borderId="10" xfId="0" applyFont="1" applyBorder="1" applyProtection="1">
      <protection locked="0"/>
    </xf>
    <xf numFmtId="0" fontId="8" fillId="0" borderId="14" xfId="0" applyFont="1" applyBorder="1" applyProtection="1">
      <protection locked="0"/>
    </xf>
    <xf numFmtId="49" fontId="3" fillId="5" borderId="1" xfId="0" applyNumberFormat="1" applyFont="1" applyFill="1" applyBorder="1" applyAlignment="1" applyProtection="1">
      <alignment horizontal="left" vertical="center"/>
      <protection locked="0"/>
    </xf>
    <xf numFmtId="0" fontId="8" fillId="0" borderId="3" xfId="0" applyFont="1" applyBorder="1" applyProtection="1">
      <protection locked="0"/>
    </xf>
    <xf numFmtId="0" fontId="3" fillId="5" borderId="6" xfId="0" applyFont="1" applyFill="1" applyBorder="1" applyAlignment="1" applyProtection="1">
      <alignment horizontal="left" vertical="center"/>
      <protection locked="0"/>
    </xf>
    <xf numFmtId="0" fontId="8" fillId="0" borderId="8" xfId="0" applyFont="1" applyBorder="1" applyProtection="1">
      <protection locked="0"/>
    </xf>
    <xf numFmtId="49" fontId="5" fillId="0" borderId="24" xfId="0" applyNumberFormat="1" applyFont="1" applyBorder="1" applyAlignment="1" applyProtection="1">
      <alignment horizontal="center" vertical="center" wrapText="1"/>
      <protection locked="0"/>
    </xf>
    <xf numFmtId="0" fontId="8" fillId="0" borderId="30" xfId="0" applyFont="1" applyBorder="1" applyProtection="1">
      <protection locked="0"/>
    </xf>
    <xf numFmtId="0" fontId="8" fillId="0" borderId="34" xfId="0" applyFont="1" applyBorder="1" applyProtection="1">
      <protection locked="0"/>
    </xf>
    <xf numFmtId="0" fontId="26" fillId="5" borderId="20" xfId="0" applyFont="1" applyFill="1" applyBorder="1" applyAlignment="1" applyProtection="1">
      <alignment horizontal="center" vertical="center" wrapText="1"/>
      <protection locked="0"/>
    </xf>
    <xf numFmtId="0" fontId="22" fillId="0" borderId="12" xfId="0" applyFont="1" applyBorder="1" applyProtection="1">
      <protection locked="0"/>
    </xf>
    <xf numFmtId="0" fontId="22" fillId="0" borderId="21" xfId="0" applyFont="1" applyBorder="1" applyProtection="1">
      <protection locked="0"/>
    </xf>
    <xf numFmtId="49" fontId="16" fillId="0" borderId="25" xfId="0" applyNumberFormat="1" applyFont="1" applyBorder="1" applyAlignment="1" applyProtection="1">
      <alignment horizontal="left" vertical="center"/>
      <protection locked="0"/>
    </xf>
    <xf numFmtId="0" fontId="8" fillId="0" borderId="26" xfId="0" applyFont="1" applyBorder="1" applyProtection="1">
      <protection locked="0"/>
    </xf>
    <xf numFmtId="0" fontId="8" fillId="0" borderId="27" xfId="0" applyFont="1" applyBorder="1" applyProtection="1">
      <protection locked="0"/>
    </xf>
    <xf numFmtId="49" fontId="16" fillId="0" borderId="31" xfId="0" applyNumberFormat="1" applyFont="1" applyBorder="1" applyAlignment="1" applyProtection="1">
      <alignment horizontal="left" vertical="center"/>
      <protection locked="0"/>
    </xf>
    <xf numFmtId="0" fontId="8" fillId="0" borderId="17" xfId="0" applyFont="1" applyBorder="1" applyProtection="1">
      <protection locked="0"/>
    </xf>
    <xf numFmtId="0" fontId="8" fillId="0" borderId="32" xfId="0" applyFont="1" applyBorder="1" applyProtection="1">
      <protection locked="0"/>
    </xf>
    <xf numFmtId="49" fontId="16" fillId="0" borderId="35" xfId="0" applyNumberFormat="1" applyFont="1" applyBorder="1" applyAlignment="1" applyProtection="1">
      <alignment horizontal="left" vertical="center"/>
      <protection locked="0"/>
    </xf>
    <xf numFmtId="0" fontId="8" fillId="0" borderId="36" xfId="0" applyFont="1" applyBorder="1" applyProtection="1">
      <protection locked="0"/>
    </xf>
    <xf numFmtId="0" fontId="8" fillId="0" borderId="37" xfId="0" applyFont="1" applyBorder="1" applyProtection="1">
      <protection locked="0"/>
    </xf>
    <xf numFmtId="0" fontId="30" fillId="0" borderId="0" xfId="0" applyFont="1" applyAlignment="1" applyProtection="1">
      <alignment horizontal="center" vertical="top" wrapText="1"/>
      <protection locked="0" hidden="1"/>
    </xf>
    <xf numFmtId="0" fontId="16" fillId="0" borderId="25" xfId="0" applyFont="1" applyBorder="1" applyAlignment="1" applyProtection="1">
      <alignment horizontal="left" vertical="center"/>
      <protection locked="0"/>
    </xf>
    <xf numFmtId="0" fontId="16" fillId="0" borderId="31" xfId="0" applyFont="1" applyBorder="1" applyAlignment="1" applyProtection="1">
      <alignment horizontal="left" vertical="center"/>
      <protection locked="0"/>
    </xf>
    <xf numFmtId="0" fontId="16" fillId="0" borderId="35" xfId="0" applyFont="1" applyBorder="1" applyAlignment="1" applyProtection="1">
      <alignment horizontal="left" vertical="center"/>
      <protection locked="0"/>
    </xf>
    <xf numFmtId="0" fontId="6" fillId="0" borderId="0" xfId="0" applyFont="1" applyAlignment="1">
      <alignment horizontal="center" vertical="top" wrapText="1"/>
    </xf>
    <xf numFmtId="0" fontId="31" fillId="0" borderId="0" xfId="0" applyFont="1"/>
    <xf numFmtId="0" fontId="24" fillId="5" borderId="52" xfId="0" applyFont="1" applyFill="1" applyBorder="1" applyAlignment="1" applyProtection="1">
      <alignment horizontal="left" vertical="center" wrapText="1"/>
      <protection locked="0"/>
    </xf>
    <xf numFmtId="0" fontId="33" fillId="0" borderId="12" xfId="0" applyFont="1" applyBorder="1" applyAlignment="1" applyProtection="1">
      <alignment horizontal="left" vertical="center" wrapText="1"/>
      <protection locked="0"/>
    </xf>
    <xf numFmtId="0" fontId="32" fillId="0" borderId="0" xfId="0" applyFont="1" applyAlignment="1" applyProtection="1">
      <alignment horizontal="center" vertical="center"/>
      <protection locked="0"/>
    </xf>
    <xf numFmtId="0" fontId="24" fillId="5" borderId="41" xfId="0" applyFont="1" applyFill="1" applyBorder="1" applyAlignment="1" applyProtection="1">
      <alignment horizontal="left" vertical="center" wrapText="1"/>
      <protection locked="0"/>
    </xf>
    <xf numFmtId="0" fontId="33" fillId="0" borderId="42" xfId="0" applyFont="1" applyBorder="1" applyAlignment="1" applyProtection="1">
      <alignment horizontal="left" vertical="center" wrapText="1"/>
      <protection locked="0"/>
    </xf>
    <xf numFmtId="0" fontId="54" fillId="0" borderId="0" xfId="0" applyFont="1" applyAlignment="1" applyProtection="1">
      <alignment horizontal="center" vertical="center"/>
      <protection locked="0"/>
    </xf>
    <xf numFmtId="0" fontId="32" fillId="0" borderId="0" xfId="0" applyFont="1" applyAlignment="1" applyProtection="1">
      <alignment horizontal="left" wrapText="1"/>
      <protection locked="0"/>
    </xf>
    <xf numFmtId="0" fontId="55" fillId="5" borderId="41" xfId="0" applyFont="1" applyFill="1" applyBorder="1" applyAlignment="1" applyProtection="1">
      <alignment horizontal="left" vertical="center"/>
      <protection locked="0"/>
    </xf>
    <xf numFmtId="0" fontId="33" fillId="0" borderId="42" xfId="0" applyFont="1" applyBorder="1" applyAlignment="1" applyProtection="1">
      <alignment horizontal="left"/>
      <protection locked="0"/>
    </xf>
    <xf numFmtId="0" fontId="9" fillId="0" borderId="0" xfId="0" applyFont="1" applyAlignment="1" applyProtection="1">
      <alignment horizontal="center" vertical="center"/>
      <protection locked="0"/>
    </xf>
    <xf numFmtId="0" fontId="18" fillId="0" borderId="0" xfId="0" applyFont="1" applyAlignment="1">
      <alignment horizontal="center" vertical="top" wrapText="1"/>
    </xf>
    <xf numFmtId="0" fontId="29" fillId="0" borderId="0" xfId="0" applyFont="1"/>
    <xf numFmtId="0" fontId="0" fillId="0" borderId="0" xfId="0" applyAlignment="1" applyProtection="1">
      <alignment horizontal="left" wrapText="1"/>
      <protection locked="0"/>
    </xf>
    <xf numFmtId="0" fontId="0" fillId="0" borderId="0" xfId="0"/>
    <xf numFmtId="49" fontId="5" fillId="5" borderId="62" xfId="0" applyNumberFormat="1" applyFont="1" applyFill="1" applyBorder="1" applyAlignment="1" applyProtection="1">
      <alignment horizontal="left" vertical="center"/>
      <protection locked="0"/>
    </xf>
    <xf numFmtId="0" fontId="0" fillId="0" borderId="63" xfId="0" applyBorder="1" applyProtection="1">
      <protection locked="0"/>
    </xf>
    <xf numFmtId="0" fontId="0" fillId="0" borderId="64" xfId="0" applyBorder="1" applyProtection="1">
      <protection locked="0"/>
    </xf>
    <xf numFmtId="0" fontId="0" fillId="0" borderId="0" xfId="0" applyProtection="1">
      <protection locked="0"/>
    </xf>
    <xf numFmtId="49" fontId="5" fillId="5" borderId="55" xfId="0" applyNumberFormat="1" applyFont="1" applyFill="1" applyBorder="1" applyAlignment="1" applyProtection="1">
      <alignment horizontal="left" vertical="center" wrapText="1"/>
      <protection locked="0"/>
    </xf>
    <xf numFmtId="0" fontId="0" fillId="0" borderId="56" xfId="0" applyBorder="1" applyProtection="1">
      <protection locked="0"/>
    </xf>
    <xf numFmtId="0" fontId="0" fillId="0" borderId="57" xfId="0" applyBorder="1" applyProtection="1">
      <protection locked="0"/>
    </xf>
    <xf numFmtId="0" fontId="1" fillId="0" borderId="80" xfId="0" applyFont="1" applyBorder="1" applyAlignment="1" applyProtection="1">
      <alignment vertical="center" wrapText="1"/>
      <protection locked="0"/>
    </xf>
    <xf numFmtId="0" fontId="1" fillId="0" borderId="13" xfId="0" applyFont="1" applyBorder="1" applyAlignment="1">
      <alignment vertical="center" wrapText="1"/>
    </xf>
    <xf numFmtId="0" fontId="1" fillId="0" borderId="52" xfId="0" applyFont="1" applyBorder="1" applyAlignment="1" applyProtection="1">
      <alignment vertical="center" wrapText="1"/>
      <protection locked="0"/>
    </xf>
    <xf numFmtId="0" fontId="8" fillId="0" borderId="13" xfId="0" applyFont="1" applyBorder="1"/>
    <xf numFmtId="0" fontId="9" fillId="0" borderId="7" xfId="0" applyFont="1" applyBorder="1" applyAlignment="1" applyProtection="1">
      <alignment horizontal="center" vertical="center"/>
      <protection locked="0"/>
    </xf>
    <xf numFmtId="0" fontId="9" fillId="0" borderId="7" xfId="0" applyFont="1" applyBorder="1" applyAlignment="1">
      <alignment horizontal="center" vertical="center"/>
    </xf>
    <xf numFmtId="0" fontId="4" fillId="0" borderId="52" xfId="0" applyFont="1" applyBorder="1" applyAlignment="1" applyProtection="1">
      <alignment vertical="center" wrapText="1"/>
      <protection locked="0"/>
    </xf>
    <xf numFmtId="0" fontId="8" fillId="0" borderId="12" xfId="0" applyFont="1" applyBorder="1" applyProtection="1">
      <protection locked="0"/>
    </xf>
    <xf numFmtId="0" fontId="5" fillId="5" borderId="52" xfId="0" applyFont="1" applyFill="1" applyBorder="1" applyAlignment="1" applyProtection="1">
      <alignment horizontal="center" vertical="center"/>
      <protection locked="0"/>
    </xf>
    <xf numFmtId="0" fontId="8" fillId="0" borderId="69" xfId="0" applyFont="1" applyBorder="1" applyAlignment="1" applyProtection="1">
      <alignment vertical="center" wrapText="1"/>
      <protection locked="0" hidden="1"/>
    </xf>
    <xf numFmtId="0" fontId="8" fillId="0" borderId="69" xfId="0" applyFont="1" applyBorder="1" applyAlignment="1" applyProtection="1">
      <alignment vertical="center" wrapText="1"/>
      <protection hidden="1"/>
    </xf>
  </cellXfs>
  <cellStyles count="7">
    <cellStyle name="Hyperlink 2" xfId="1" xr:uid="{00000000-0005-0000-0000-000001000000}"/>
    <cellStyle name="Hyperlink 3" xfId="2" xr:uid="{00000000-0005-0000-0000-000002000000}"/>
    <cellStyle name="Normal 2" xfId="3" xr:uid="{00000000-0005-0000-0000-000004000000}"/>
    <cellStyle name="Normal 3" xfId="4" xr:uid="{00000000-0005-0000-0000-000005000000}"/>
    <cellStyle name="Normal_Sheet1" xfId="5" xr:uid="{00000000-0005-0000-0000-000006000000}"/>
    <cellStyle name="Normalno" xfId="0" builtinId="0"/>
    <cellStyle name="Obično_GFI-POD ver. 1.0.5" xfId="6" xr:uid="{00000000-0005-0000-0000-000007000000}"/>
  </cellStyles>
  <dxfs count="27">
    <dxf>
      <font>
        <color rgb="FF008000"/>
      </font>
      <fill>
        <patternFill patternType="solid">
          <fgColor rgb="FFFFFFFF"/>
          <bgColor rgb="FFFFFFFF"/>
        </patternFill>
      </fill>
    </dxf>
    <dxf>
      <font>
        <color rgb="FF0000FF"/>
      </font>
      <fill>
        <patternFill patternType="solid">
          <fgColor rgb="FFFF9900"/>
          <bgColor rgb="FFFF99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ont>
        <color rgb="FF0000FF"/>
      </font>
      <fill>
        <patternFill patternType="solid">
          <fgColor rgb="FFFF9900"/>
          <bgColor rgb="FFFF9900"/>
        </patternFill>
      </fill>
    </dxf>
    <dxf>
      <font>
        <color rgb="FFFFFFFF"/>
      </font>
      <fill>
        <patternFill patternType="solid">
          <fgColor rgb="FFFF0000"/>
          <bgColor rgb="FFFF0000"/>
        </patternFill>
      </fill>
    </dxf>
    <dxf>
      <fill>
        <patternFill patternType="solid">
          <fgColor rgb="FFFF0000"/>
          <bgColor rgb="FFFF0000"/>
        </patternFill>
      </fill>
    </dxf>
    <dxf>
      <numFmt numFmtId="4" formatCode="#,##0.00"/>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ont>
        <color rgb="FFFFFFFF"/>
      </font>
      <fill>
        <patternFill patternType="solid">
          <fgColor rgb="FFFF0000"/>
          <bgColor rgb="FFFF0000"/>
        </patternFill>
      </fill>
    </dxf>
    <dxf>
      <fill>
        <patternFill patternType="solid">
          <fgColor rgb="FFF2DBDB"/>
          <bgColor rgb="FFF2DBDB"/>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580"/>
  <sheetViews>
    <sheetView showGridLines="0" workbookViewId="0">
      <pane ySplit="1" topLeftCell="A2" activePane="bottomLeft" state="frozenSplit"/>
      <selection activeCell="D1467" sqref="D1467 D1467"/>
      <selection pane="bottomLeft"/>
    </sheetView>
  </sheetViews>
  <sheetFormatPr defaultColWidth="17.33203125" defaultRowHeight="15" customHeight="1" x14ac:dyDescent="0.25"/>
  <cols>
    <col min="1" max="1" width="5.109375" customWidth="1"/>
    <col min="2" max="2" width="8.44140625" customWidth="1"/>
    <col min="3" max="12" width="17.5546875" customWidth="1"/>
    <col min="13" max="26" width="8" customWidth="1"/>
  </cols>
  <sheetData>
    <row r="1" spans="1:26" ht="12.75" customHeight="1" x14ac:dyDescent="0.25">
      <c r="A1" s="54" t="s">
        <v>0</v>
      </c>
      <c r="B1" s="54" t="s">
        <v>1</v>
      </c>
      <c r="C1" s="54" t="s">
        <v>2</v>
      </c>
      <c r="D1" s="54" t="s">
        <v>3</v>
      </c>
      <c r="E1" s="54" t="s">
        <v>4</v>
      </c>
      <c r="F1" s="54" t="s">
        <v>5</v>
      </c>
      <c r="G1" s="56" t="s">
        <v>6</v>
      </c>
      <c r="H1" s="56" t="s">
        <v>7</v>
      </c>
      <c r="I1" s="56" t="s">
        <v>8</v>
      </c>
      <c r="J1" s="59" t="s">
        <v>9</v>
      </c>
      <c r="K1" s="58" t="s">
        <v>10</v>
      </c>
      <c r="L1" s="58" t="s">
        <v>11</v>
      </c>
      <c r="M1" s="5"/>
      <c r="N1" s="5"/>
      <c r="O1" s="5"/>
      <c r="P1" s="5"/>
      <c r="Q1" s="5"/>
      <c r="R1" s="5"/>
      <c r="S1" s="5"/>
      <c r="T1" s="5"/>
      <c r="U1" s="5"/>
      <c r="V1" s="5"/>
      <c r="W1" s="5"/>
      <c r="X1" s="5"/>
      <c r="Y1" s="5"/>
      <c r="Z1" s="5"/>
    </row>
    <row r="2" spans="1:26" ht="12.75" customHeight="1" x14ac:dyDescent="0.25">
      <c r="A2" s="60">
        <v>151</v>
      </c>
      <c r="B2" s="61">
        <v>1</v>
      </c>
      <c r="C2" s="61">
        <f>'PR-RAS'!D6</f>
        <v>320912.24</v>
      </c>
      <c r="D2" s="61">
        <f>'PR-RAS'!E6</f>
        <v>364037.89</v>
      </c>
      <c r="E2" s="61">
        <v>0</v>
      </c>
      <c r="F2" s="61">
        <v>0</v>
      </c>
      <c r="G2" s="62">
        <f t="shared" ref="G2:G65" si="0">(B2/1000)*(C2*1+D2*2)</f>
        <v>1048.98802</v>
      </c>
      <c r="H2" s="62">
        <f t="shared" ref="H2:H65" si="1">ABS(C2-ROUND(C2,0))+ABS(D2-ROUND(D2,0))</f>
        <v>0.34999999997671694</v>
      </c>
      <c r="I2" s="63">
        <v>0</v>
      </c>
      <c r="J2" s="59"/>
      <c r="K2" s="58"/>
      <c r="L2" s="58"/>
      <c r="M2" s="5"/>
      <c r="N2" s="5"/>
      <c r="O2" s="5"/>
      <c r="P2" s="5"/>
      <c r="Q2" s="5"/>
      <c r="R2" s="5"/>
      <c r="S2" s="5"/>
      <c r="T2" s="5"/>
      <c r="U2" s="5"/>
      <c r="V2" s="5"/>
      <c r="W2" s="5"/>
      <c r="X2" s="5"/>
      <c r="Y2" s="5"/>
      <c r="Z2" s="5"/>
    </row>
    <row r="3" spans="1:26" ht="12.75" customHeight="1" x14ac:dyDescent="0.25">
      <c r="A3" s="55">
        <v>151</v>
      </c>
      <c r="B3" s="54">
        <v>2</v>
      </c>
      <c r="C3" s="54">
        <f>'PR-RAS'!D7</f>
        <v>0</v>
      </c>
      <c r="D3" s="54">
        <f>'PR-RAS'!E7</f>
        <v>0</v>
      </c>
      <c r="E3" s="54">
        <v>0</v>
      </c>
      <c r="F3" s="54">
        <v>0</v>
      </c>
      <c r="G3" s="56">
        <f t="shared" si="0"/>
        <v>0</v>
      </c>
      <c r="H3" s="56">
        <f t="shared" si="1"/>
        <v>0</v>
      </c>
      <c r="I3" s="57">
        <v>0</v>
      </c>
      <c r="J3" s="59"/>
      <c r="K3" s="58"/>
      <c r="L3" s="58"/>
      <c r="M3" s="5"/>
      <c r="N3" s="5"/>
      <c r="O3" s="5"/>
      <c r="P3" s="5"/>
      <c r="Q3" s="5"/>
      <c r="R3" s="5"/>
      <c r="S3" s="5"/>
      <c r="T3" s="5"/>
      <c r="U3" s="5"/>
      <c r="V3" s="5"/>
      <c r="W3" s="5"/>
      <c r="X3" s="5"/>
      <c r="Y3" s="5"/>
      <c r="Z3" s="5"/>
    </row>
    <row r="4" spans="1:26" ht="12.75" customHeight="1" x14ac:dyDescent="0.25">
      <c r="A4" s="55">
        <v>151</v>
      </c>
      <c r="B4" s="54">
        <v>3</v>
      </c>
      <c r="C4" s="54">
        <f>'PR-RAS'!D8</f>
        <v>0</v>
      </c>
      <c r="D4" s="54">
        <f>'PR-RAS'!E8</f>
        <v>0</v>
      </c>
      <c r="E4" s="54">
        <v>0</v>
      </c>
      <c r="F4" s="54">
        <v>0</v>
      </c>
      <c r="G4" s="56">
        <f t="shared" si="0"/>
        <v>0</v>
      </c>
      <c r="H4" s="56">
        <f t="shared" si="1"/>
        <v>0</v>
      </c>
      <c r="I4" s="57">
        <v>0</v>
      </c>
      <c r="J4" s="59"/>
      <c r="K4" s="58"/>
      <c r="L4" s="58"/>
      <c r="M4" s="5"/>
      <c r="N4" s="5"/>
      <c r="O4" s="5"/>
      <c r="P4" s="5"/>
      <c r="Q4" s="5"/>
      <c r="R4" s="5"/>
      <c r="S4" s="5"/>
      <c r="T4" s="5"/>
      <c r="U4" s="5"/>
      <c r="V4" s="5"/>
      <c r="W4" s="5"/>
      <c r="X4" s="5"/>
      <c r="Y4" s="5"/>
      <c r="Z4" s="5"/>
    </row>
    <row r="5" spans="1:26" ht="12.75" customHeight="1" x14ac:dyDescent="0.25">
      <c r="A5" s="55">
        <v>151</v>
      </c>
      <c r="B5" s="54">
        <v>4</v>
      </c>
      <c r="C5" s="54">
        <f>'PR-RAS'!D9</f>
        <v>0</v>
      </c>
      <c r="D5" s="54">
        <f>'PR-RAS'!E9</f>
        <v>0</v>
      </c>
      <c r="E5" s="54">
        <v>0</v>
      </c>
      <c r="F5" s="54">
        <v>0</v>
      </c>
      <c r="G5" s="56">
        <f t="shared" si="0"/>
        <v>0</v>
      </c>
      <c r="H5" s="56">
        <f t="shared" si="1"/>
        <v>0</v>
      </c>
      <c r="I5" s="57">
        <v>0</v>
      </c>
      <c r="J5" s="59"/>
      <c r="K5" s="58"/>
      <c r="L5" s="58"/>
      <c r="M5" s="5"/>
      <c r="N5" s="5"/>
      <c r="O5" s="5"/>
      <c r="P5" s="5"/>
      <c r="Q5" s="5"/>
      <c r="R5" s="5"/>
      <c r="S5" s="5"/>
      <c r="T5" s="5"/>
      <c r="U5" s="5"/>
      <c r="V5" s="5"/>
      <c r="W5" s="5"/>
      <c r="X5" s="5"/>
      <c r="Y5" s="5"/>
      <c r="Z5" s="5"/>
    </row>
    <row r="6" spans="1:26" ht="12.75" customHeight="1" x14ac:dyDescent="0.25">
      <c r="A6" s="55">
        <v>151</v>
      </c>
      <c r="B6" s="54">
        <v>5</v>
      </c>
      <c r="C6" s="54">
        <f>'PR-RAS'!D10</f>
        <v>0</v>
      </c>
      <c r="D6" s="54">
        <f>'PR-RAS'!E10</f>
        <v>0</v>
      </c>
      <c r="E6" s="54">
        <v>0</v>
      </c>
      <c r="F6" s="54">
        <v>0</v>
      </c>
      <c r="G6" s="56">
        <f t="shared" si="0"/>
        <v>0</v>
      </c>
      <c r="H6" s="56">
        <f t="shared" si="1"/>
        <v>0</v>
      </c>
      <c r="I6" s="57">
        <v>0</v>
      </c>
      <c r="J6" s="59"/>
      <c r="K6" s="58"/>
      <c r="L6" s="58"/>
      <c r="M6" s="5"/>
      <c r="N6" s="5"/>
      <c r="O6" s="5"/>
      <c r="P6" s="5"/>
      <c r="Q6" s="5"/>
      <c r="R6" s="5"/>
      <c r="S6" s="5"/>
      <c r="T6" s="5"/>
      <c r="U6" s="5"/>
      <c r="V6" s="5"/>
      <c r="W6" s="5"/>
      <c r="X6" s="5"/>
      <c r="Y6" s="5"/>
      <c r="Z6" s="5"/>
    </row>
    <row r="7" spans="1:26" ht="12.75" customHeight="1" x14ac:dyDescent="0.25">
      <c r="A7" s="55">
        <v>151</v>
      </c>
      <c r="B7" s="54">
        <v>6</v>
      </c>
      <c r="C7" s="54">
        <f>'PR-RAS'!D11</f>
        <v>0</v>
      </c>
      <c r="D7" s="54">
        <f>'PR-RAS'!E11</f>
        <v>0</v>
      </c>
      <c r="E7" s="54">
        <v>0</v>
      </c>
      <c r="F7" s="54">
        <v>0</v>
      </c>
      <c r="G7" s="56">
        <f t="shared" si="0"/>
        <v>0</v>
      </c>
      <c r="H7" s="56">
        <f t="shared" si="1"/>
        <v>0</v>
      </c>
      <c r="I7" s="57">
        <v>0</v>
      </c>
      <c r="J7" s="59"/>
      <c r="K7" s="58"/>
      <c r="L7" s="58"/>
      <c r="M7" s="5"/>
      <c r="N7" s="5"/>
      <c r="O7" s="5"/>
      <c r="P7" s="5"/>
      <c r="Q7" s="5"/>
      <c r="R7" s="5"/>
      <c r="S7" s="5"/>
      <c r="T7" s="5"/>
      <c r="U7" s="5"/>
      <c r="V7" s="5"/>
      <c r="W7" s="5"/>
      <c r="X7" s="5"/>
      <c r="Y7" s="5"/>
      <c r="Z7" s="5"/>
    </row>
    <row r="8" spans="1:26" ht="12.75" customHeight="1" x14ac:dyDescent="0.25">
      <c r="A8" s="55">
        <v>151</v>
      </c>
      <c r="B8" s="54">
        <v>7</v>
      </c>
      <c r="C8" s="54">
        <f>'PR-RAS'!D12</f>
        <v>0</v>
      </c>
      <c r="D8" s="54">
        <f>'PR-RAS'!E12</f>
        <v>0</v>
      </c>
      <c r="E8" s="54">
        <v>0</v>
      </c>
      <c r="F8" s="54">
        <v>0</v>
      </c>
      <c r="G8" s="56">
        <f t="shared" si="0"/>
        <v>0</v>
      </c>
      <c r="H8" s="56">
        <f t="shared" si="1"/>
        <v>0</v>
      </c>
      <c r="I8" s="57">
        <v>0</v>
      </c>
      <c r="J8" s="59"/>
      <c r="K8" s="58"/>
      <c r="L8" s="58"/>
      <c r="M8" s="5"/>
      <c r="N8" s="5"/>
      <c r="O8" s="5"/>
      <c r="P8" s="5"/>
      <c r="Q8" s="5"/>
      <c r="R8" s="5"/>
      <c r="S8" s="5"/>
      <c r="T8" s="5"/>
      <c r="U8" s="5"/>
      <c r="V8" s="5"/>
      <c r="W8" s="5"/>
      <c r="X8" s="5"/>
      <c r="Y8" s="5"/>
      <c r="Z8" s="5"/>
    </row>
    <row r="9" spans="1:26" ht="12.75" customHeight="1" x14ac:dyDescent="0.25">
      <c r="A9" s="55">
        <v>151</v>
      </c>
      <c r="B9" s="54">
        <v>8</v>
      </c>
      <c r="C9" s="54">
        <f>'PR-RAS'!D13</f>
        <v>0</v>
      </c>
      <c r="D9" s="54">
        <f>'PR-RAS'!E13</f>
        <v>0</v>
      </c>
      <c r="E9" s="54">
        <v>0</v>
      </c>
      <c r="F9" s="54">
        <v>0</v>
      </c>
      <c r="G9" s="56">
        <f t="shared" si="0"/>
        <v>0</v>
      </c>
      <c r="H9" s="56">
        <f t="shared" si="1"/>
        <v>0</v>
      </c>
      <c r="I9" s="57">
        <v>0</v>
      </c>
      <c r="J9" s="59"/>
      <c r="K9" s="58"/>
      <c r="L9" s="58"/>
      <c r="M9" s="5"/>
      <c r="N9" s="5"/>
      <c r="O9" s="5"/>
      <c r="P9" s="5"/>
      <c r="Q9" s="5"/>
      <c r="R9" s="5"/>
      <c r="S9" s="5"/>
      <c r="T9" s="5"/>
      <c r="U9" s="5"/>
      <c r="V9" s="5"/>
      <c r="W9" s="5"/>
      <c r="X9" s="5"/>
      <c r="Y9" s="5"/>
      <c r="Z9" s="5"/>
    </row>
    <row r="10" spans="1:26" ht="12.75" customHeight="1" x14ac:dyDescent="0.25">
      <c r="A10" s="55">
        <v>151</v>
      </c>
      <c r="B10" s="54">
        <v>9</v>
      </c>
      <c r="C10" s="54">
        <f>'PR-RAS'!D14</f>
        <v>0</v>
      </c>
      <c r="D10" s="54">
        <f>'PR-RAS'!E14</f>
        <v>0</v>
      </c>
      <c r="E10" s="54">
        <v>0</v>
      </c>
      <c r="F10" s="54">
        <v>0</v>
      </c>
      <c r="G10" s="56">
        <f t="shared" si="0"/>
        <v>0</v>
      </c>
      <c r="H10" s="56">
        <f t="shared" si="1"/>
        <v>0</v>
      </c>
      <c r="I10" s="57">
        <v>0</v>
      </c>
      <c r="J10" s="59"/>
      <c r="K10" s="58"/>
      <c r="L10" s="58"/>
      <c r="M10" s="5"/>
      <c r="N10" s="5"/>
      <c r="O10" s="5"/>
      <c r="P10" s="5"/>
      <c r="Q10" s="5"/>
      <c r="R10" s="5"/>
      <c r="S10" s="5"/>
      <c r="T10" s="5"/>
      <c r="U10" s="5"/>
      <c r="V10" s="5"/>
      <c r="W10" s="5"/>
      <c r="X10" s="5"/>
      <c r="Y10" s="5"/>
      <c r="Z10" s="5"/>
    </row>
    <row r="11" spans="1:26" ht="12.75" customHeight="1" x14ac:dyDescent="0.25">
      <c r="A11" s="55">
        <v>151</v>
      </c>
      <c r="B11" s="54">
        <v>10</v>
      </c>
      <c r="C11" s="54">
        <f>'PR-RAS'!D15</f>
        <v>0</v>
      </c>
      <c r="D11" s="54">
        <f>'PR-RAS'!E15</f>
        <v>0</v>
      </c>
      <c r="E11" s="54">
        <v>0</v>
      </c>
      <c r="F11" s="54">
        <v>0</v>
      </c>
      <c r="G11" s="56">
        <f t="shared" si="0"/>
        <v>0</v>
      </c>
      <c r="H11" s="56">
        <f t="shared" si="1"/>
        <v>0</v>
      </c>
      <c r="I11" s="57">
        <v>0</v>
      </c>
      <c r="J11" s="59"/>
      <c r="K11" s="58"/>
      <c r="L11" s="58"/>
      <c r="M11" s="5"/>
      <c r="N11" s="5"/>
      <c r="O11" s="5"/>
      <c r="P11" s="5"/>
      <c r="Q11" s="5"/>
      <c r="R11" s="5"/>
      <c r="S11" s="5"/>
      <c r="T11" s="5"/>
      <c r="U11" s="5"/>
      <c r="V11" s="5"/>
      <c r="W11" s="5"/>
      <c r="X11" s="5"/>
      <c r="Y11" s="5"/>
      <c r="Z11" s="5"/>
    </row>
    <row r="12" spans="1:26" ht="12.75" customHeight="1" x14ac:dyDescent="0.25">
      <c r="A12" s="55">
        <v>151</v>
      </c>
      <c r="B12" s="54">
        <v>11</v>
      </c>
      <c r="C12" s="54">
        <f>'PR-RAS'!D16</f>
        <v>0</v>
      </c>
      <c r="D12" s="54">
        <f>'PR-RAS'!E16</f>
        <v>0</v>
      </c>
      <c r="E12" s="54">
        <v>0</v>
      </c>
      <c r="F12" s="54">
        <v>0</v>
      </c>
      <c r="G12" s="56">
        <f t="shared" si="0"/>
        <v>0</v>
      </c>
      <c r="H12" s="56">
        <f t="shared" si="1"/>
        <v>0</v>
      </c>
      <c r="I12" s="57">
        <v>0</v>
      </c>
      <c r="J12" s="59"/>
      <c r="K12" s="58"/>
      <c r="L12" s="58"/>
      <c r="M12" s="5"/>
      <c r="N12" s="5"/>
      <c r="O12" s="5"/>
      <c r="P12" s="5"/>
      <c r="Q12" s="5"/>
      <c r="R12" s="5"/>
      <c r="S12" s="5"/>
      <c r="T12" s="5"/>
      <c r="U12" s="5"/>
      <c r="V12" s="5"/>
      <c r="W12" s="5"/>
      <c r="X12" s="5"/>
      <c r="Y12" s="5"/>
      <c r="Z12" s="5"/>
    </row>
    <row r="13" spans="1:26" ht="12.75" customHeight="1" x14ac:dyDescent="0.25">
      <c r="A13" s="55">
        <v>151</v>
      </c>
      <c r="B13" s="54">
        <v>12</v>
      </c>
      <c r="C13" s="54">
        <f>'PR-RAS'!D17</f>
        <v>0</v>
      </c>
      <c r="D13" s="54">
        <f>'PR-RAS'!E17</f>
        <v>0</v>
      </c>
      <c r="E13" s="54">
        <v>0</v>
      </c>
      <c r="F13" s="54">
        <v>0</v>
      </c>
      <c r="G13" s="56">
        <f t="shared" si="0"/>
        <v>0</v>
      </c>
      <c r="H13" s="56">
        <f t="shared" si="1"/>
        <v>0</v>
      </c>
      <c r="I13" s="57">
        <v>0</v>
      </c>
      <c r="J13" s="59"/>
      <c r="K13" s="58"/>
      <c r="L13" s="58"/>
      <c r="M13" s="5"/>
      <c r="N13" s="5"/>
      <c r="O13" s="5"/>
      <c r="P13" s="5"/>
      <c r="Q13" s="5"/>
      <c r="R13" s="5"/>
      <c r="S13" s="5"/>
      <c r="T13" s="5"/>
      <c r="U13" s="5"/>
      <c r="V13" s="5"/>
      <c r="W13" s="5"/>
      <c r="X13" s="5"/>
      <c r="Y13" s="5"/>
      <c r="Z13" s="5"/>
    </row>
    <row r="14" spans="1:26" ht="12.75" customHeight="1" x14ac:dyDescent="0.25">
      <c r="A14" s="55">
        <v>151</v>
      </c>
      <c r="B14" s="54">
        <v>13</v>
      </c>
      <c r="C14" s="54">
        <f>'PR-RAS'!D18</f>
        <v>0</v>
      </c>
      <c r="D14" s="54">
        <f>'PR-RAS'!E18</f>
        <v>0</v>
      </c>
      <c r="E14" s="54">
        <v>0</v>
      </c>
      <c r="F14" s="54">
        <v>0</v>
      </c>
      <c r="G14" s="56">
        <f t="shared" si="0"/>
        <v>0</v>
      </c>
      <c r="H14" s="56">
        <f t="shared" si="1"/>
        <v>0</v>
      </c>
      <c r="I14" s="57">
        <v>0</v>
      </c>
      <c r="J14" s="59"/>
      <c r="K14" s="58"/>
      <c r="L14" s="58"/>
      <c r="M14" s="5"/>
      <c r="N14" s="5"/>
      <c r="O14" s="5"/>
      <c r="P14" s="5"/>
      <c r="Q14" s="5"/>
      <c r="R14" s="5"/>
      <c r="S14" s="5"/>
      <c r="T14" s="5"/>
      <c r="U14" s="5"/>
      <c r="V14" s="5"/>
      <c r="W14" s="5"/>
      <c r="X14" s="5"/>
      <c r="Y14" s="5"/>
      <c r="Z14" s="5"/>
    </row>
    <row r="15" spans="1:26" ht="12.75" customHeight="1" x14ac:dyDescent="0.25">
      <c r="A15" s="55">
        <v>151</v>
      </c>
      <c r="B15" s="54">
        <v>14</v>
      </c>
      <c r="C15" s="54">
        <f>'PR-RAS'!D19</f>
        <v>0</v>
      </c>
      <c r="D15" s="54">
        <f>'PR-RAS'!E19</f>
        <v>0</v>
      </c>
      <c r="E15" s="54">
        <v>0</v>
      </c>
      <c r="F15" s="54">
        <v>0</v>
      </c>
      <c r="G15" s="56">
        <f t="shared" si="0"/>
        <v>0</v>
      </c>
      <c r="H15" s="56">
        <f t="shared" si="1"/>
        <v>0</v>
      </c>
      <c r="I15" s="57">
        <v>0</v>
      </c>
      <c r="J15" s="59"/>
      <c r="K15" s="58"/>
      <c r="L15" s="58"/>
      <c r="M15" s="5"/>
      <c r="N15" s="5"/>
      <c r="O15" s="5"/>
      <c r="P15" s="5"/>
      <c r="Q15" s="5"/>
      <c r="R15" s="5"/>
      <c r="S15" s="5"/>
      <c r="T15" s="5"/>
      <c r="U15" s="5"/>
      <c r="V15" s="5"/>
      <c r="W15" s="5"/>
      <c r="X15" s="5"/>
      <c r="Y15" s="5"/>
      <c r="Z15" s="5"/>
    </row>
    <row r="16" spans="1:26" ht="12.75" customHeight="1" x14ac:dyDescent="0.25">
      <c r="A16" s="55">
        <v>151</v>
      </c>
      <c r="B16" s="54">
        <v>15</v>
      </c>
      <c r="C16" s="54">
        <f>'PR-RAS'!D20</f>
        <v>0</v>
      </c>
      <c r="D16" s="54">
        <f>'PR-RAS'!E20</f>
        <v>0</v>
      </c>
      <c r="E16" s="54">
        <v>0</v>
      </c>
      <c r="F16" s="54">
        <v>0</v>
      </c>
      <c r="G16" s="56">
        <f t="shared" si="0"/>
        <v>0</v>
      </c>
      <c r="H16" s="56">
        <f t="shared" si="1"/>
        <v>0</v>
      </c>
      <c r="I16" s="57">
        <v>0</v>
      </c>
      <c r="J16" s="59"/>
      <c r="K16" s="58"/>
      <c r="L16" s="58"/>
      <c r="M16" s="5"/>
      <c r="N16" s="5"/>
      <c r="O16" s="5"/>
      <c r="P16" s="5"/>
      <c r="Q16" s="5"/>
      <c r="R16" s="5"/>
      <c r="S16" s="5"/>
      <c r="T16" s="5"/>
      <c r="U16" s="5"/>
      <c r="V16" s="5"/>
      <c r="W16" s="5"/>
      <c r="X16" s="5"/>
      <c r="Y16" s="5"/>
      <c r="Z16" s="5"/>
    </row>
    <row r="17" spans="1:26" ht="12.75" customHeight="1" x14ac:dyDescent="0.25">
      <c r="A17" s="55">
        <v>151</v>
      </c>
      <c r="B17" s="54">
        <v>16</v>
      </c>
      <c r="C17" s="54">
        <f>'PR-RAS'!D21</f>
        <v>0</v>
      </c>
      <c r="D17" s="54">
        <f>'PR-RAS'!E21</f>
        <v>0</v>
      </c>
      <c r="E17" s="54">
        <v>0</v>
      </c>
      <c r="F17" s="54">
        <v>0</v>
      </c>
      <c r="G17" s="56">
        <f t="shared" si="0"/>
        <v>0</v>
      </c>
      <c r="H17" s="56">
        <f t="shared" si="1"/>
        <v>0</v>
      </c>
      <c r="I17" s="57">
        <v>0</v>
      </c>
      <c r="J17" s="59"/>
      <c r="K17" s="58"/>
      <c r="L17" s="58"/>
      <c r="M17" s="5"/>
      <c r="N17" s="5"/>
      <c r="O17" s="5"/>
      <c r="P17" s="5"/>
      <c r="Q17" s="5"/>
      <c r="R17" s="5"/>
      <c r="S17" s="5"/>
      <c r="T17" s="5"/>
      <c r="U17" s="5"/>
      <c r="V17" s="5"/>
      <c r="W17" s="5"/>
      <c r="X17" s="5"/>
      <c r="Y17" s="5"/>
      <c r="Z17" s="5"/>
    </row>
    <row r="18" spans="1:26" ht="12.75" customHeight="1" x14ac:dyDescent="0.25">
      <c r="A18" s="55">
        <v>151</v>
      </c>
      <c r="B18" s="54">
        <v>17</v>
      </c>
      <c r="C18" s="54">
        <f>'PR-RAS'!D22</f>
        <v>0</v>
      </c>
      <c r="D18" s="54">
        <f>'PR-RAS'!E22</f>
        <v>0</v>
      </c>
      <c r="E18" s="54">
        <v>0</v>
      </c>
      <c r="F18" s="54">
        <v>0</v>
      </c>
      <c r="G18" s="56">
        <f t="shared" si="0"/>
        <v>0</v>
      </c>
      <c r="H18" s="56">
        <f t="shared" si="1"/>
        <v>0</v>
      </c>
      <c r="I18" s="57">
        <v>0</v>
      </c>
      <c r="J18" s="59"/>
      <c r="K18" s="58"/>
      <c r="L18" s="58"/>
      <c r="M18" s="5"/>
      <c r="N18" s="5"/>
      <c r="O18" s="5"/>
      <c r="P18" s="5"/>
      <c r="Q18" s="5"/>
      <c r="R18" s="5"/>
      <c r="S18" s="5"/>
      <c r="T18" s="5"/>
      <c r="U18" s="5"/>
      <c r="V18" s="5"/>
      <c r="W18" s="5"/>
      <c r="X18" s="5"/>
      <c r="Y18" s="5"/>
      <c r="Z18" s="5"/>
    </row>
    <row r="19" spans="1:26" ht="12.75" customHeight="1" x14ac:dyDescent="0.25">
      <c r="A19" s="55">
        <v>151</v>
      </c>
      <c r="B19" s="54">
        <v>18</v>
      </c>
      <c r="C19" s="54">
        <f>'PR-RAS'!D23</f>
        <v>0</v>
      </c>
      <c r="D19" s="54">
        <f>'PR-RAS'!E23</f>
        <v>0</v>
      </c>
      <c r="E19" s="54">
        <v>0</v>
      </c>
      <c r="F19" s="54">
        <v>0</v>
      </c>
      <c r="G19" s="56">
        <f t="shared" si="0"/>
        <v>0</v>
      </c>
      <c r="H19" s="56">
        <f t="shared" si="1"/>
        <v>0</v>
      </c>
      <c r="I19" s="57">
        <v>0</v>
      </c>
      <c r="J19" s="59"/>
      <c r="K19" s="58"/>
      <c r="L19" s="58"/>
      <c r="M19" s="5"/>
      <c r="N19" s="5"/>
      <c r="O19" s="5"/>
      <c r="P19" s="5"/>
      <c r="Q19" s="5"/>
      <c r="R19" s="5"/>
      <c r="S19" s="5"/>
      <c r="T19" s="5"/>
      <c r="U19" s="5"/>
      <c r="V19" s="5"/>
      <c r="W19" s="5"/>
      <c r="X19" s="5"/>
      <c r="Y19" s="5"/>
      <c r="Z19" s="5"/>
    </row>
    <row r="20" spans="1:26" ht="12.75" customHeight="1" x14ac:dyDescent="0.25">
      <c r="A20" s="55">
        <v>151</v>
      </c>
      <c r="B20" s="54">
        <v>19</v>
      </c>
      <c r="C20" s="54">
        <f>'PR-RAS'!D24</f>
        <v>0</v>
      </c>
      <c r="D20" s="54">
        <f>'PR-RAS'!E24</f>
        <v>0</v>
      </c>
      <c r="E20" s="54">
        <v>0</v>
      </c>
      <c r="F20" s="54">
        <v>0</v>
      </c>
      <c r="G20" s="56">
        <f t="shared" si="0"/>
        <v>0</v>
      </c>
      <c r="H20" s="56">
        <f t="shared" si="1"/>
        <v>0</v>
      </c>
      <c r="I20" s="57">
        <v>0</v>
      </c>
      <c r="J20" s="59"/>
      <c r="K20" s="58"/>
      <c r="L20" s="58"/>
      <c r="M20" s="5"/>
      <c r="N20" s="5"/>
      <c r="O20" s="5"/>
      <c r="P20" s="5"/>
      <c r="Q20" s="5"/>
      <c r="R20" s="5"/>
      <c r="S20" s="5"/>
      <c r="T20" s="5"/>
      <c r="U20" s="5"/>
      <c r="V20" s="5"/>
      <c r="W20" s="5"/>
      <c r="X20" s="5"/>
      <c r="Y20" s="5"/>
      <c r="Z20" s="5"/>
    </row>
    <row r="21" spans="1:26" ht="12.75" customHeight="1" x14ac:dyDescent="0.25">
      <c r="A21" s="55">
        <v>151</v>
      </c>
      <c r="B21" s="54">
        <v>20</v>
      </c>
      <c r="C21" s="54">
        <f>'PR-RAS'!D25</f>
        <v>0</v>
      </c>
      <c r="D21" s="54">
        <f>'PR-RAS'!E25</f>
        <v>0</v>
      </c>
      <c r="E21" s="54">
        <v>0</v>
      </c>
      <c r="F21" s="54">
        <v>0</v>
      </c>
      <c r="G21" s="56">
        <f t="shared" si="0"/>
        <v>0</v>
      </c>
      <c r="H21" s="56">
        <f t="shared" si="1"/>
        <v>0</v>
      </c>
      <c r="I21" s="57">
        <v>0</v>
      </c>
      <c r="J21" s="59"/>
      <c r="K21" s="58"/>
      <c r="L21" s="58"/>
      <c r="M21" s="5"/>
      <c r="N21" s="5"/>
      <c r="O21" s="5"/>
      <c r="P21" s="5"/>
      <c r="Q21" s="5"/>
      <c r="R21" s="5"/>
      <c r="S21" s="5"/>
      <c r="T21" s="5"/>
      <c r="U21" s="5"/>
      <c r="V21" s="5"/>
      <c r="W21" s="5"/>
      <c r="X21" s="5"/>
      <c r="Y21" s="5"/>
      <c r="Z21" s="5"/>
    </row>
    <row r="22" spans="1:26" ht="12.75" customHeight="1" x14ac:dyDescent="0.25">
      <c r="A22" s="55">
        <v>151</v>
      </c>
      <c r="B22" s="54">
        <v>21</v>
      </c>
      <c r="C22" s="54">
        <f>'PR-RAS'!D26</f>
        <v>0</v>
      </c>
      <c r="D22" s="54">
        <f>'PR-RAS'!E26</f>
        <v>0</v>
      </c>
      <c r="E22" s="54">
        <v>0</v>
      </c>
      <c r="F22" s="54">
        <v>0</v>
      </c>
      <c r="G22" s="56">
        <f t="shared" si="0"/>
        <v>0</v>
      </c>
      <c r="H22" s="56">
        <f t="shared" si="1"/>
        <v>0</v>
      </c>
      <c r="I22" s="57">
        <v>0</v>
      </c>
      <c r="J22" s="59"/>
      <c r="K22" s="58"/>
      <c r="L22" s="58"/>
      <c r="M22" s="5"/>
      <c r="N22" s="5"/>
      <c r="O22" s="5"/>
      <c r="P22" s="5"/>
      <c r="Q22" s="5"/>
      <c r="R22" s="5"/>
      <c r="S22" s="5"/>
      <c r="T22" s="5"/>
      <c r="U22" s="5"/>
      <c r="V22" s="5"/>
      <c r="W22" s="5"/>
      <c r="X22" s="5"/>
      <c r="Y22" s="5"/>
      <c r="Z22" s="5"/>
    </row>
    <row r="23" spans="1:26" ht="12.75" customHeight="1" x14ac:dyDescent="0.25">
      <c r="A23" s="55">
        <v>151</v>
      </c>
      <c r="B23" s="54">
        <v>22</v>
      </c>
      <c r="C23" s="54">
        <f>'PR-RAS'!D27</f>
        <v>0</v>
      </c>
      <c r="D23" s="54">
        <f>'PR-RAS'!E27</f>
        <v>0</v>
      </c>
      <c r="E23" s="54">
        <v>0</v>
      </c>
      <c r="F23" s="54">
        <v>0</v>
      </c>
      <c r="G23" s="56">
        <f t="shared" si="0"/>
        <v>0</v>
      </c>
      <c r="H23" s="56">
        <f t="shared" si="1"/>
        <v>0</v>
      </c>
      <c r="I23" s="57">
        <v>0</v>
      </c>
      <c r="J23" s="59"/>
      <c r="K23" s="58"/>
      <c r="L23" s="58"/>
      <c r="M23" s="5"/>
      <c r="N23" s="5"/>
      <c r="O23" s="5"/>
      <c r="P23" s="5"/>
      <c r="Q23" s="5"/>
      <c r="R23" s="5"/>
      <c r="S23" s="5"/>
      <c r="T23" s="5"/>
      <c r="U23" s="5"/>
      <c r="V23" s="5"/>
      <c r="W23" s="5"/>
      <c r="X23" s="5"/>
      <c r="Y23" s="5"/>
      <c r="Z23" s="5"/>
    </row>
    <row r="24" spans="1:26" ht="12.75" customHeight="1" x14ac:dyDescent="0.25">
      <c r="A24" s="55">
        <v>151</v>
      </c>
      <c r="B24" s="54">
        <v>23</v>
      </c>
      <c r="C24" s="54">
        <f>'PR-RAS'!D28</f>
        <v>0</v>
      </c>
      <c r="D24" s="54">
        <f>'PR-RAS'!E28</f>
        <v>0</v>
      </c>
      <c r="E24" s="54">
        <v>0</v>
      </c>
      <c r="F24" s="54">
        <v>0</v>
      </c>
      <c r="G24" s="56">
        <f t="shared" si="0"/>
        <v>0</v>
      </c>
      <c r="H24" s="56">
        <f t="shared" si="1"/>
        <v>0</v>
      </c>
      <c r="I24" s="57">
        <v>0</v>
      </c>
      <c r="J24" s="59"/>
      <c r="K24" s="58"/>
      <c r="L24" s="58"/>
      <c r="M24" s="5"/>
      <c r="N24" s="5"/>
      <c r="O24" s="5"/>
      <c r="P24" s="5"/>
      <c r="Q24" s="5"/>
      <c r="R24" s="5"/>
      <c r="S24" s="5"/>
      <c r="T24" s="5"/>
      <c r="U24" s="5"/>
      <c r="V24" s="5"/>
      <c r="W24" s="5"/>
      <c r="X24" s="5"/>
      <c r="Y24" s="5"/>
      <c r="Z24" s="5"/>
    </row>
    <row r="25" spans="1:26" ht="12.75" customHeight="1" x14ac:dyDescent="0.25">
      <c r="A25" s="55">
        <v>151</v>
      </c>
      <c r="B25" s="54">
        <v>24</v>
      </c>
      <c r="C25" s="54">
        <f>'PR-RAS'!D29</f>
        <v>0</v>
      </c>
      <c r="D25" s="54">
        <f>'PR-RAS'!E29</f>
        <v>0</v>
      </c>
      <c r="E25" s="54">
        <v>0</v>
      </c>
      <c r="F25" s="54">
        <v>0</v>
      </c>
      <c r="G25" s="56">
        <f t="shared" si="0"/>
        <v>0</v>
      </c>
      <c r="H25" s="56">
        <f t="shared" si="1"/>
        <v>0</v>
      </c>
      <c r="I25" s="57">
        <v>0</v>
      </c>
      <c r="J25" s="59"/>
      <c r="K25" s="58"/>
      <c r="L25" s="58"/>
      <c r="M25" s="5"/>
      <c r="N25" s="5"/>
      <c r="O25" s="5"/>
      <c r="P25" s="5"/>
      <c r="Q25" s="5"/>
      <c r="R25" s="5"/>
      <c r="S25" s="5"/>
      <c r="T25" s="5"/>
      <c r="U25" s="5"/>
      <c r="V25" s="5"/>
      <c r="W25" s="5"/>
      <c r="X25" s="5"/>
      <c r="Y25" s="5"/>
      <c r="Z25" s="5"/>
    </row>
    <row r="26" spans="1:26" ht="12.75" customHeight="1" x14ac:dyDescent="0.25">
      <c r="A26" s="55">
        <v>151</v>
      </c>
      <c r="B26" s="54">
        <v>25</v>
      </c>
      <c r="C26" s="54">
        <f>'PR-RAS'!D30</f>
        <v>0</v>
      </c>
      <c r="D26" s="54">
        <f>'PR-RAS'!E30</f>
        <v>0</v>
      </c>
      <c r="E26" s="54">
        <v>0</v>
      </c>
      <c r="F26" s="54">
        <v>0</v>
      </c>
      <c r="G26" s="56">
        <f t="shared" si="0"/>
        <v>0</v>
      </c>
      <c r="H26" s="56">
        <f t="shared" si="1"/>
        <v>0</v>
      </c>
      <c r="I26" s="57">
        <v>0</v>
      </c>
      <c r="J26" s="59"/>
      <c r="K26" s="58"/>
      <c r="L26" s="58"/>
      <c r="M26" s="5"/>
      <c r="N26" s="5"/>
      <c r="O26" s="5"/>
      <c r="P26" s="5"/>
      <c r="Q26" s="5"/>
      <c r="R26" s="5"/>
      <c r="S26" s="5"/>
      <c r="T26" s="5"/>
      <c r="U26" s="5"/>
      <c r="V26" s="5"/>
      <c r="W26" s="5"/>
      <c r="X26" s="5"/>
      <c r="Y26" s="5"/>
      <c r="Z26" s="5"/>
    </row>
    <row r="27" spans="1:26" ht="12.75" customHeight="1" x14ac:dyDescent="0.25">
      <c r="A27" s="55">
        <v>151</v>
      </c>
      <c r="B27" s="54">
        <v>26</v>
      </c>
      <c r="C27" s="54">
        <f>'PR-RAS'!D31</f>
        <v>0</v>
      </c>
      <c r="D27" s="54">
        <f>'PR-RAS'!E31</f>
        <v>0</v>
      </c>
      <c r="E27" s="54">
        <v>0</v>
      </c>
      <c r="F27" s="54">
        <v>0</v>
      </c>
      <c r="G27" s="56">
        <f t="shared" si="0"/>
        <v>0</v>
      </c>
      <c r="H27" s="56">
        <f t="shared" si="1"/>
        <v>0</v>
      </c>
      <c r="I27" s="57">
        <v>0</v>
      </c>
      <c r="J27" s="59"/>
      <c r="K27" s="58"/>
      <c r="L27" s="58"/>
      <c r="M27" s="5"/>
      <c r="N27" s="5"/>
      <c r="O27" s="5"/>
      <c r="P27" s="5"/>
      <c r="Q27" s="5"/>
      <c r="R27" s="5"/>
      <c r="S27" s="5"/>
      <c r="T27" s="5"/>
      <c r="U27" s="5"/>
      <c r="V27" s="5"/>
      <c r="W27" s="5"/>
      <c r="X27" s="5"/>
      <c r="Y27" s="5"/>
      <c r="Z27" s="5"/>
    </row>
    <row r="28" spans="1:26" ht="12.75" customHeight="1" x14ac:dyDescent="0.25">
      <c r="A28" s="55">
        <v>151</v>
      </c>
      <c r="B28" s="54">
        <v>27</v>
      </c>
      <c r="C28" s="54">
        <f>'PR-RAS'!D32</f>
        <v>0</v>
      </c>
      <c r="D28" s="54">
        <f>'PR-RAS'!E32</f>
        <v>0</v>
      </c>
      <c r="E28" s="54">
        <v>0</v>
      </c>
      <c r="F28" s="54">
        <v>0</v>
      </c>
      <c r="G28" s="56">
        <f t="shared" si="0"/>
        <v>0</v>
      </c>
      <c r="H28" s="56">
        <f t="shared" si="1"/>
        <v>0</v>
      </c>
      <c r="I28" s="57">
        <v>0</v>
      </c>
      <c r="J28" s="59"/>
      <c r="K28" s="58"/>
      <c r="L28" s="56"/>
      <c r="M28" s="5"/>
      <c r="N28" s="5"/>
      <c r="O28" s="5"/>
      <c r="P28" s="5"/>
      <c r="Q28" s="5"/>
      <c r="R28" s="5"/>
      <c r="S28" s="5"/>
      <c r="T28" s="5"/>
      <c r="U28" s="5"/>
      <c r="V28" s="5"/>
      <c r="W28" s="5"/>
      <c r="X28" s="5"/>
      <c r="Y28" s="5"/>
      <c r="Z28" s="5"/>
    </row>
    <row r="29" spans="1:26" ht="12.75" customHeight="1" x14ac:dyDescent="0.25">
      <c r="A29" s="55">
        <v>151</v>
      </c>
      <c r="B29" s="54">
        <v>28</v>
      </c>
      <c r="C29" s="54">
        <f>'PR-RAS'!D33</f>
        <v>0</v>
      </c>
      <c r="D29" s="54">
        <f>'PR-RAS'!E33</f>
        <v>0</v>
      </c>
      <c r="E29" s="54">
        <v>0</v>
      </c>
      <c r="F29" s="54">
        <v>0</v>
      </c>
      <c r="G29" s="56">
        <f t="shared" si="0"/>
        <v>0</v>
      </c>
      <c r="H29" s="56">
        <f t="shared" si="1"/>
        <v>0</v>
      </c>
      <c r="I29" s="57">
        <v>0</v>
      </c>
      <c r="J29" s="59"/>
      <c r="K29" s="58"/>
      <c r="L29" s="56"/>
      <c r="M29" s="5"/>
      <c r="N29" s="5"/>
      <c r="O29" s="5"/>
      <c r="P29" s="5"/>
      <c r="Q29" s="5"/>
      <c r="R29" s="5"/>
      <c r="S29" s="5"/>
      <c r="T29" s="5"/>
      <c r="U29" s="5"/>
      <c r="V29" s="5"/>
      <c r="W29" s="5"/>
      <c r="X29" s="5"/>
      <c r="Y29" s="5"/>
      <c r="Z29" s="5"/>
    </row>
    <row r="30" spans="1:26" ht="12.75" customHeight="1" x14ac:dyDescent="0.25">
      <c r="A30" s="55">
        <v>151</v>
      </c>
      <c r="B30" s="54">
        <v>29</v>
      </c>
      <c r="C30" s="54">
        <f>'PR-RAS'!D34</f>
        <v>0</v>
      </c>
      <c r="D30" s="54">
        <f>'PR-RAS'!E34</f>
        <v>0</v>
      </c>
      <c r="E30" s="54">
        <v>0</v>
      </c>
      <c r="F30" s="54">
        <v>0</v>
      </c>
      <c r="G30" s="56">
        <f t="shared" si="0"/>
        <v>0</v>
      </c>
      <c r="H30" s="56">
        <f t="shared" si="1"/>
        <v>0</v>
      </c>
      <c r="I30" s="57">
        <v>0</v>
      </c>
      <c r="J30" s="59"/>
      <c r="K30" s="58"/>
      <c r="L30" s="58"/>
      <c r="M30" s="5"/>
      <c r="N30" s="5"/>
      <c r="O30" s="5"/>
      <c r="P30" s="5"/>
      <c r="Q30" s="5"/>
      <c r="R30" s="5"/>
      <c r="S30" s="5"/>
      <c r="T30" s="5"/>
      <c r="U30" s="5"/>
      <c r="V30" s="5"/>
      <c r="W30" s="5"/>
      <c r="X30" s="5"/>
      <c r="Y30" s="5"/>
      <c r="Z30" s="5"/>
    </row>
    <row r="31" spans="1:26" ht="12.75" customHeight="1" x14ac:dyDescent="0.25">
      <c r="A31" s="55">
        <v>151</v>
      </c>
      <c r="B31" s="54">
        <v>30</v>
      </c>
      <c r="C31" s="54">
        <f>'PR-RAS'!D35</f>
        <v>0</v>
      </c>
      <c r="D31" s="54">
        <f>'PR-RAS'!E35</f>
        <v>0</v>
      </c>
      <c r="E31" s="54">
        <v>0</v>
      </c>
      <c r="F31" s="54">
        <v>0</v>
      </c>
      <c r="G31" s="56">
        <f t="shared" si="0"/>
        <v>0</v>
      </c>
      <c r="H31" s="56">
        <f t="shared" si="1"/>
        <v>0</v>
      </c>
      <c r="I31" s="57">
        <v>0</v>
      </c>
      <c r="J31" s="59"/>
      <c r="K31" s="59"/>
      <c r="L31" s="58"/>
      <c r="M31" s="5"/>
      <c r="N31" s="5"/>
      <c r="O31" s="5"/>
      <c r="P31" s="5"/>
      <c r="Q31" s="5"/>
      <c r="R31" s="5"/>
      <c r="S31" s="5"/>
      <c r="T31" s="5"/>
      <c r="U31" s="5"/>
      <c r="V31" s="5"/>
      <c r="W31" s="5"/>
      <c r="X31" s="5"/>
      <c r="Y31" s="5"/>
      <c r="Z31" s="5"/>
    </row>
    <row r="32" spans="1:26" ht="12.75" customHeight="1" x14ac:dyDescent="0.25">
      <c r="A32" s="55">
        <v>151</v>
      </c>
      <c r="B32" s="54">
        <v>31</v>
      </c>
      <c r="C32" s="54">
        <f>'PR-RAS'!D36</f>
        <v>0</v>
      </c>
      <c r="D32" s="54">
        <f>'PR-RAS'!E36</f>
        <v>0</v>
      </c>
      <c r="E32" s="54">
        <v>0</v>
      </c>
      <c r="F32" s="54">
        <v>0</v>
      </c>
      <c r="G32" s="56">
        <f t="shared" si="0"/>
        <v>0</v>
      </c>
      <c r="H32" s="56">
        <f t="shared" si="1"/>
        <v>0</v>
      </c>
      <c r="I32" s="57">
        <v>0</v>
      </c>
      <c r="J32" s="59"/>
      <c r="K32" s="58"/>
      <c r="L32" s="58"/>
      <c r="M32" s="5"/>
      <c r="N32" s="5"/>
      <c r="O32" s="5"/>
      <c r="P32" s="5"/>
      <c r="Q32" s="5"/>
      <c r="R32" s="5"/>
      <c r="S32" s="5"/>
      <c r="T32" s="5"/>
      <c r="U32" s="5"/>
      <c r="V32" s="5"/>
      <c r="W32" s="5"/>
      <c r="X32" s="5"/>
      <c r="Y32" s="5"/>
      <c r="Z32" s="5"/>
    </row>
    <row r="33" spans="1:26" ht="12.75" customHeight="1" x14ac:dyDescent="0.25">
      <c r="A33" s="55">
        <v>151</v>
      </c>
      <c r="B33" s="54">
        <v>32</v>
      </c>
      <c r="C33" s="54">
        <f>'PR-RAS'!D37</f>
        <v>0</v>
      </c>
      <c r="D33" s="54">
        <f>'PR-RAS'!E37</f>
        <v>0</v>
      </c>
      <c r="E33" s="54">
        <v>0</v>
      </c>
      <c r="F33" s="54">
        <v>0</v>
      </c>
      <c r="G33" s="56">
        <f t="shared" si="0"/>
        <v>0</v>
      </c>
      <c r="H33" s="56">
        <f t="shared" si="1"/>
        <v>0</v>
      </c>
      <c r="I33" s="57">
        <v>0</v>
      </c>
      <c r="J33" s="59"/>
      <c r="K33" s="58"/>
      <c r="L33" s="64"/>
      <c r="M33" s="5"/>
      <c r="N33" s="5"/>
      <c r="O33" s="5"/>
      <c r="P33" s="5"/>
      <c r="Q33" s="5"/>
      <c r="R33" s="5"/>
      <c r="S33" s="5"/>
      <c r="T33" s="5"/>
      <c r="U33" s="5"/>
      <c r="V33" s="5"/>
      <c r="W33" s="5"/>
      <c r="X33" s="5"/>
      <c r="Y33" s="5"/>
      <c r="Z33" s="5"/>
    </row>
    <row r="34" spans="1:26" ht="12.75" customHeight="1" x14ac:dyDescent="0.25">
      <c r="A34" s="55">
        <v>151</v>
      </c>
      <c r="B34" s="54">
        <v>33</v>
      </c>
      <c r="C34" s="54">
        <f>'PR-RAS'!D38</f>
        <v>0</v>
      </c>
      <c r="D34" s="54">
        <f>'PR-RAS'!E38</f>
        <v>0</v>
      </c>
      <c r="E34" s="54">
        <v>0</v>
      </c>
      <c r="F34" s="54">
        <v>0</v>
      </c>
      <c r="G34" s="56">
        <f t="shared" si="0"/>
        <v>0</v>
      </c>
      <c r="H34" s="56">
        <f t="shared" si="1"/>
        <v>0</v>
      </c>
      <c r="I34" s="57">
        <v>0</v>
      </c>
      <c r="J34" s="59"/>
      <c r="K34" s="58"/>
      <c r="L34" s="64"/>
      <c r="M34" s="5"/>
      <c r="N34" s="5"/>
      <c r="O34" s="5"/>
      <c r="P34" s="5"/>
      <c r="Q34" s="5"/>
      <c r="R34" s="5"/>
      <c r="S34" s="5"/>
      <c r="T34" s="5"/>
      <c r="U34" s="5"/>
      <c r="V34" s="5"/>
      <c r="W34" s="5"/>
      <c r="X34" s="5"/>
      <c r="Y34" s="5"/>
      <c r="Z34" s="5"/>
    </row>
    <row r="35" spans="1:26" ht="12.75" customHeight="1" x14ac:dyDescent="0.25">
      <c r="A35" s="55">
        <v>151</v>
      </c>
      <c r="B35" s="54">
        <v>34</v>
      </c>
      <c r="C35" s="54">
        <f>'PR-RAS'!D39</f>
        <v>0</v>
      </c>
      <c r="D35" s="54">
        <f>'PR-RAS'!E39</f>
        <v>0</v>
      </c>
      <c r="E35" s="54">
        <v>0</v>
      </c>
      <c r="F35" s="54">
        <v>0</v>
      </c>
      <c r="G35" s="56">
        <f t="shared" si="0"/>
        <v>0</v>
      </c>
      <c r="H35" s="56">
        <f t="shared" si="1"/>
        <v>0</v>
      </c>
      <c r="I35" s="57">
        <v>0</v>
      </c>
      <c r="J35" s="59"/>
      <c r="K35" s="58"/>
      <c r="L35" s="64"/>
      <c r="M35" s="5"/>
      <c r="N35" s="5"/>
      <c r="O35" s="5"/>
      <c r="P35" s="5"/>
      <c r="Q35" s="5"/>
      <c r="R35" s="5"/>
      <c r="S35" s="5"/>
      <c r="T35" s="5"/>
      <c r="U35" s="5"/>
      <c r="V35" s="5"/>
      <c r="W35" s="5"/>
      <c r="X35" s="5"/>
      <c r="Y35" s="5"/>
      <c r="Z35" s="5"/>
    </row>
    <row r="36" spans="1:26" ht="12.75" customHeight="1" x14ac:dyDescent="0.25">
      <c r="A36" s="55">
        <v>151</v>
      </c>
      <c r="B36" s="54">
        <v>35</v>
      </c>
      <c r="C36" s="54">
        <f>'PR-RAS'!D40</f>
        <v>0</v>
      </c>
      <c r="D36" s="54">
        <f>'PR-RAS'!E40</f>
        <v>0</v>
      </c>
      <c r="E36" s="54">
        <v>0</v>
      </c>
      <c r="F36" s="54">
        <v>0</v>
      </c>
      <c r="G36" s="56">
        <f t="shared" si="0"/>
        <v>0</v>
      </c>
      <c r="H36" s="56">
        <f t="shared" si="1"/>
        <v>0</v>
      </c>
      <c r="I36" s="57">
        <v>0</v>
      </c>
      <c r="J36" s="59"/>
      <c r="K36" s="58"/>
      <c r="L36" s="64"/>
      <c r="M36" s="5"/>
      <c r="N36" s="5"/>
      <c r="O36" s="5"/>
      <c r="P36" s="5"/>
      <c r="Q36" s="5"/>
      <c r="R36" s="5"/>
      <c r="S36" s="5"/>
      <c r="T36" s="5"/>
      <c r="U36" s="5"/>
      <c r="V36" s="5"/>
      <c r="W36" s="5"/>
      <c r="X36" s="5"/>
      <c r="Y36" s="5"/>
      <c r="Z36" s="5"/>
    </row>
    <row r="37" spans="1:26" ht="12.75" customHeight="1" x14ac:dyDescent="0.25">
      <c r="A37" s="55">
        <v>151</v>
      </c>
      <c r="B37" s="54">
        <v>36</v>
      </c>
      <c r="C37" s="54">
        <f>'PR-RAS'!D41</f>
        <v>0</v>
      </c>
      <c r="D37" s="54">
        <f>'PR-RAS'!E41</f>
        <v>0</v>
      </c>
      <c r="E37" s="54">
        <v>0</v>
      </c>
      <c r="F37" s="54">
        <v>0</v>
      </c>
      <c r="G37" s="56">
        <f t="shared" si="0"/>
        <v>0</v>
      </c>
      <c r="H37" s="56">
        <f t="shared" si="1"/>
        <v>0</v>
      </c>
      <c r="I37" s="57">
        <v>0</v>
      </c>
      <c r="J37" s="59"/>
      <c r="K37" s="58"/>
      <c r="L37" s="64"/>
      <c r="M37" s="5"/>
      <c r="N37" s="5"/>
      <c r="O37" s="5"/>
      <c r="P37" s="5"/>
      <c r="Q37" s="5"/>
      <c r="R37" s="5"/>
      <c r="S37" s="5"/>
      <c r="T37" s="5"/>
      <c r="U37" s="5"/>
      <c r="V37" s="5"/>
      <c r="W37" s="5"/>
      <c r="X37" s="5"/>
      <c r="Y37" s="5"/>
      <c r="Z37" s="5"/>
    </row>
    <row r="38" spans="1:26" ht="12.75" customHeight="1" x14ac:dyDescent="0.25">
      <c r="A38" s="55">
        <v>151</v>
      </c>
      <c r="B38" s="54">
        <v>37</v>
      </c>
      <c r="C38" s="54">
        <f>'PR-RAS'!D42</f>
        <v>0</v>
      </c>
      <c r="D38" s="54">
        <f>'PR-RAS'!E42</f>
        <v>0</v>
      </c>
      <c r="E38" s="54">
        <v>0</v>
      </c>
      <c r="F38" s="54">
        <v>0</v>
      </c>
      <c r="G38" s="56">
        <f t="shared" si="0"/>
        <v>0</v>
      </c>
      <c r="H38" s="56">
        <f t="shared" si="1"/>
        <v>0</v>
      </c>
      <c r="I38" s="57">
        <v>0</v>
      </c>
      <c r="J38" s="59"/>
      <c r="K38" s="58"/>
      <c r="L38" s="58"/>
      <c r="M38" s="5"/>
      <c r="N38" s="5"/>
      <c r="O38" s="5"/>
      <c r="P38" s="5"/>
      <c r="Q38" s="5"/>
      <c r="R38" s="5"/>
      <c r="S38" s="5"/>
      <c r="T38" s="5"/>
      <c r="U38" s="5"/>
      <c r="V38" s="5"/>
      <c r="W38" s="5"/>
      <c r="X38" s="5"/>
      <c r="Y38" s="5"/>
      <c r="Z38" s="5"/>
    </row>
    <row r="39" spans="1:26" ht="12.75" customHeight="1" x14ac:dyDescent="0.25">
      <c r="A39" s="55">
        <v>151</v>
      </c>
      <c r="B39" s="54">
        <v>38</v>
      </c>
      <c r="C39" s="54">
        <f>'PR-RAS'!D43</f>
        <v>0</v>
      </c>
      <c r="D39" s="54">
        <f>'PR-RAS'!E43</f>
        <v>0</v>
      </c>
      <c r="E39" s="54">
        <v>0</v>
      </c>
      <c r="F39" s="54">
        <v>0</v>
      </c>
      <c r="G39" s="56">
        <f t="shared" si="0"/>
        <v>0</v>
      </c>
      <c r="H39" s="56">
        <f t="shared" si="1"/>
        <v>0</v>
      </c>
      <c r="I39" s="57">
        <v>0</v>
      </c>
      <c r="J39" s="59"/>
      <c r="K39" s="58"/>
      <c r="L39" s="58"/>
      <c r="M39" s="5"/>
      <c r="N39" s="5"/>
      <c r="O39" s="5"/>
      <c r="P39" s="5"/>
      <c r="Q39" s="5"/>
      <c r="R39" s="5"/>
      <c r="S39" s="5"/>
      <c r="T39" s="5"/>
      <c r="U39" s="5"/>
      <c r="V39" s="5"/>
      <c r="W39" s="5"/>
      <c r="X39" s="5"/>
      <c r="Y39" s="5"/>
      <c r="Z39" s="5"/>
    </row>
    <row r="40" spans="1:26" ht="12.75" customHeight="1" x14ac:dyDescent="0.25">
      <c r="A40" s="55">
        <v>151</v>
      </c>
      <c r="B40" s="54">
        <v>39</v>
      </c>
      <c r="C40" s="54">
        <f>'PR-RAS'!D44</f>
        <v>0</v>
      </c>
      <c r="D40" s="54">
        <f>'PR-RAS'!E44</f>
        <v>0</v>
      </c>
      <c r="E40" s="54">
        <v>0</v>
      </c>
      <c r="F40" s="54">
        <v>0</v>
      </c>
      <c r="G40" s="56">
        <f t="shared" si="0"/>
        <v>0</v>
      </c>
      <c r="H40" s="56">
        <f t="shared" si="1"/>
        <v>0</v>
      </c>
      <c r="I40" s="57">
        <v>0</v>
      </c>
      <c r="J40" s="59"/>
      <c r="K40" s="58"/>
      <c r="L40" s="58"/>
      <c r="M40" s="5"/>
      <c r="N40" s="5"/>
      <c r="O40" s="5"/>
      <c r="P40" s="5"/>
      <c r="Q40" s="5"/>
      <c r="R40" s="5"/>
      <c r="S40" s="5"/>
      <c r="T40" s="5"/>
      <c r="U40" s="5"/>
      <c r="V40" s="5"/>
      <c r="W40" s="5"/>
      <c r="X40" s="5"/>
      <c r="Y40" s="5"/>
      <c r="Z40" s="5"/>
    </row>
    <row r="41" spans="1:26" ht="12.75" customHeight="1" x14ac:dyDescent="0.25">
      <c r="A41" s="55">
        <v>151</v>
      </c>
      <c r="B41" s="54">
        <v>40</v>
      </c>
      <c r="C41" s="54">
        <f>'PR-RAS'!D45</f>
        <v>0</v>
      </c>
      <c r="D41" s="54">
        <f>'PR-RAS'!E45</f>
        <v>0</v>
      </c>
      <c r="E41" s="54">
        <v>0</v>
      </c>
      <c r="F41" s="54">
        <v>0</v>
      </c>
      <c r="G41" s="56">
        <f t="shared" si="0"/>
        <v>0</v>
      </c>
      <c r="H41" s="56">
        <f t="shared" si="1"/>
        <v>0</v>
      </c>
      <c r="I41" s="57">
        <v>0</v>
      </c>
      <c r="J41" s="59"/>
      <c r="K41" s="58"/>
      <c r="L41" s="58"/>
      <c r="M41" s="5"/>
      <c r="N41" s="5"/>
      <c r="O41" s="5"/>
      <c r="P41" s="5"/>
      <c r="Q41" s="5"/>
      <c r="R41" s="5"/>
      <c r="S41" s="5"/>
      <c r="T41" s="5"/>
      <c r="U41" s="5"/>
      <c r="V41" s="5"/>
      <c r="W41" s="5"/>
      <c r="X41" s="5"/>
      <c r="Y41" s="5"/>
      <c r="Z41" s="5"/>
    </row>
    <row r="42" spans="1:26" ht="12.75" customHeight="1" x14ac:dyDescent="0.25">
      <c r="A42" s="55">
        <v>151</v>
      </c>
      <c r="B42" s="54">
        <v>41</v>
      </c>
      <c r="C42" s="54">
        <f>'PR-RAS'!D46</f>
        <v>0</v>
      </c>
      <c r="D42" s="54">
        <f>'PR-RAS'!E46</f>
        <v>0</v>
      </c>
      <c r="E42" s="54">
        <v>0</v>
      </c>
      <c r="F42" s="54">
        <v>0</v>
      </c>
      <c r="G42" s="56">
        <f t="shared" si="0"/>
        <v>0</v>
      </c>
      <c r="H42" s="56">
        <f t="shared" si="1"/>
        <v>0</v>
      </c>
      <c r="I42" s="57">
        <v>0</v>
      </c>
      <c r="J42" s="59"/>
      <c r="K42" s="58"/>
      <c r="L42" s="58"/>
      <c r="M42" s="5"/>
      <c r="N42" s="5"/>
      <c r="O42" s="5"/>
      <c r="P42" s="5"/>
      <c r="Q42" s="5"/>
      <c r="R42" s="5"/>
      <c r="S42" s="5"/>
      <c r="T42" s="5"/>
      <c r="U42" s="5"/>
      <c r="V42" s="5"/>
      <c r="W42" s="5"/>
      <c r="X42" s="5"/>
      <c r="Y42" s="5"/>
      <c r="Z42" s="5"/>
    </row>
    <row r="43" spans="1:26" ht="12.75" customHeight="1" x14ac:dyDescent="0.25">
      <c r="A43" s="55">
        <v>151</v>
      </c>
      <c r="B43" s="54">
        <v>42</v>
      </c>
      <c r="C43" s="54">
        <f>'PR-RAS'!D47</f>
        <v>0</v>
      </c>
      <c r="D43" s="54">
        <f>'PR-RAS'!E47</f>
        <v>0</v>
      </c>
      <c r="E43" s="54">
        <v>0</v>
      </c>
      <c r="F43" s="54">
        <v>0</v>
      </c>
      <c r="G43" s="56">
        <f t="shared" si="0"/>
        <v>0</v>
      </c>
      <c r="H43" s="56">
        <f t="shared" si="1"/>
        <v>0</v>
      </c>
      <c r="I43" s="57">
        <v>0</v>
      </c>
      <c r="J43" s="59"/>
      <c r="K43" s="58"/>
      <c r="L43" s="58"/>
      <c r="M43" s="5"/>
      <c r="N43" s="5"/>
      <c r="O43" s="5"/>
      <c r="P43" s="5"/>
      <c r="Q43" s="5"/>
      <c r="R43" s="5"/>
      <c r="S43" s="5"/>
      <c r="T43" s="5"/>
      <c r="U43" s="5"/>
      <c r="V43" s="5"/>
      <c r="W43" s="5"/>
      <c r="X43" s="5"/>
      <c r="Y43" s="5"/>
      <c r="Z43" s="5"/>
    </row>
    <row r="44" spans="1:26" ht="12.75" customHeight="1" x14ac:dyDescent="0.25">
      <c r="A44" s="55">
        <v>151</v>
      </c>
      <c r="B44" s="54">
        <v>43</v>
      </c>
      <c r="C44" s="54">
        <f>'PR-RAS'!D48</f>
        <v>0</v>
      </c>
      <c r="D44" s="54">
        <f>'PR-RAS'!E48</f>
        <v>0</v>
      </c>
      <c r="E44" s="54">
        <v>0</v>
      </c>
      <c r="F44" s="54">
        <v>0</v>
      </c>
      <c r="G44" s="56">
        <f t="shared" si="0"/>
        <v>0</v>
      </c>
      <c r="H44" s="56">
        <f t="shared" si="1"/>
        <v>0</v>
      </c>
      <c r="I44" s="57">
        <v>0</v>
      </c>
      <c r="J44" s="59"/>
      <c r="K44" s="58"/>
      <c r="L44" s="58"/>
      <c r="M44" s="5"/>
      <c r="N44" s="5"/>
      <c r="O44" s="5"/>
      <c r="P44" s="5"/>
      <c r="Q44" s="5"/>
      <c r="R44" s="5"/>
      <c r="S44" s="5"/>
      <c r="T44" s="5"/>
      <c r="U44" s="5"/>
      <c r="V44" s="5"/>
      <c r="W44" s="5"/>
      <c r="X44" s="5"/>
      <c r="Y44" s="5"/>
      <c r="Z44" s="5"/>
    </row>
    <row r="45" spans="1:26" ht="12.75" customHeight="1" x14ac:dyDescent="0.25">
      <c r="A45" s="55">
        <v>151</v>
      </c>
      <c r="B45" s="54">
        <v>44</v>
      </c>
      <c r="C45" s="54">
        <f>'PR-RAS'!D49</f>
        <v>0</v>
      </c>
      <c r="D45" s="54">
        <f>'PR-RAS'!E49</f>
        <v>0</v>
      </c>
      <c r="E45" s="54">
        <v>0</v>
      </c>
      <c r="F45" s="54">
        <v>0</v>
      </c>
      <c r="G45" s="56">
        <f t="shared" si="0"/>
        <v>0</v>
      </c>
      <c r="H45" s="56">
        <f t="shared" si="1"/>
        <v>0</v>
      </c>
      <c r="I45" s="57">
        <v>0</v>
      </c>
      <c r="J45" s="59"/>
      <c r="K45" s="58"/>
      <c r="L45" s="58"/>
      <c r="M45" s="5"/>
      <c r="N45" s="5"/>
      <c r="O45" s="5"/>
      <c r="P45" s="5"/>
      <c r="Q45" s="5"/>
      <c r="R45" s="5"/>
      <c r="S45" s="5"/>
      <c r="T45" s="5"/>
      <c r="U45" s="5"/>
      <c r="V45" s="5"/>
      <c r="W45" s="5"/>
      <c r="X45" s="5"/>
      <c r="Y45" s="5"/>
      <c r="Z45" s="5"/>
    </row>
    <row r="46" spans="1:26" ht="12.75" customHeight="1" x14ac:dyDescent="0.25">
      <c r="A46" s="55">
        <v>151</v>
      </c>
      <c r="B46" s="54">
        <v>45</v>
      </c>
      <c r="C46" s="54">
        <f>'PR-RAS'!D50</f>
        <v>2906.63</v>
      </c>
      <c r="D46" s="54">
        <f>'PR-RAS'!E50</f>
        <v>3044.97</v>
      </c>
      <c r="E46" s="54">
        <v>0</v>
      </c>
      <c r="F46" s="54">
        <v>0</v>
      </c>
      <c r="G46" s="56">
        <f t="shared" si="0"/>
        <v>404.84564999999998</v>
      </c>
      <c r="H46" s="56">
        <f t="shared" si="1"/>
        <v>0.40000000000009095</v>
      </c>
      <c r="I46" s="57">
        <v>0</v>
      </c>
      <c r="J46" s="59"/>
      <c r="K46" s="58"/>
      <c r="L46" s="58"/>
      <c r="M46" s="5"/>
      <c r="N46" s="5"/>
      <c r="O46" s="5"/>
      <c r="P46" s="5"/>
      <c r="Q46" s="5"/>
      <c r="R46" s="5"/>
      <c r="S46" s="5"/>
      <c r="T46" s="5"/>
      <c r="U46" s="5"/>
      <c r="V46" s="5"/>
      <c r="W46" s="5"/>
      <c r="X46" s="5"/>
      <c r="Y46" s="5"/>
      <c r="Z46" s="5"/>
    </row>
    <row r="47" spans="1:26" ht="12.75" customHeight="1" x14ac:dyDescent="0.25">
      <c r="A47" s="55">
        <v>151</v>
      </c>
      <c r="B47" s="54">
        <v>46</v>
      </c>
      <c r="C47" s="54">
        <f>'PR-RAS'!D51</f>
        <v>0</v>
      </c>
      <c r="D47" s="54">
        <f>'PR-RAS'!E51</f>
        <v>0</v>
      </c>
      <c r="E47" s="54">
        <v>0</v>
      </c>
      <c r="F47" s="54">
        <v>0</v>
      </c>
      <c r="G47" s="56">
        <f t="shared" si="0"/>
        <v>0</v>
      </c>
      <c r="H47" s="56">
        <f t="shared" si="1"/>
        <v>0</v>
      </c>
      <c r="I47" s="57">
        <v>0</v>
      </c>
      <c r="J47" s="59"/>
      <c r="K47" s="58"/>
      <c r="L47" s="58"/>
      <c r="M47" s="5"/>
      <c r="N47" s="5"/>
      <c r="O47" s="5"/>
      <c r="P47" s="5"/>
      <c r="Q47" s="5"/>
      <c r="R47" s="5"/>
      <c r="S47" s="5"/>
      <c r="T47" s="5"/>
      <c r="U47" s="5"/>
      <c r="V47" s="5"/>
      <c r="W47" s="5"/>
      <c r="X47" s="5"/>
      <c r="Y47" s="5"/>
      <c r="Z47" s="5"/>
    </row>
    <row r="48" spans="1:26" ht="12.75" customHeight="1" x14ac:dyDescent="0.25">
      <c r="A48" s="55">
        <v>151</v>
      </c>
      <c r="B48" s="54">
        <v>47</v>
      </c>
      <c r="C48" s="54">
        <f>'PR-RAS'!D52</f>
        <v>0</v>
      </c>
      <c r="D48" s="54">
        <f>'PR-RAS'!E52</f>
        <v>0</v>
      </c>
      <c r="E48" s="54">
        <v>0</v>
      </c>
      <c r="F48" s="54">
        <v>0</v>
      </c>
      <c r="G48" s="56">
        <f t="shared" si="0"/>
        <v>0</v>
      </c>
      <c r="H48" s="56">
        <f t="shared" si="1"/>
        <v>0</v>
      </c>
      <c r="I48" s="57">
        <v>0</v>
      </c>
      <c r="J48" s="59"/>
      <c r="K48" s="58"/>
      <c r="L48" s="58"/>
      <c r="M48" s="5"/>
      <c r="N48" s="5"/>
      <c r="O48" s="5"/>
      <c r="P48" s="5"/>
      <c r="Q48" s="5"/>
      <c r="R48" s="5"/>
      <c r="S48" s="5"/>
      <c r="T48" s="5"/>
      <c r="U48" s="5"/>
      <c r="V48" s="5"/>
      <c r="W48" s="5"/>
      <c r="X48" s="5"/>
      <c r="Y48" s="5"/>
      <c r="Z48" s="5"/>
    </row>
    <row r="49" spans="1:26" ht="12.75" customHeight="1" x14ac:dyDescent="0.25">
      <c r="A49" s="55">
        <v>151</v>
      </c>
      <c r="B49" s="54">
        <v>48</v>
      </c>
      <c r="C49" s="54">
        <f>'PR-RAS'!D53</f>
        <v>0</v>
      </c>
      <c r="D49" s="54">
        <f>'PR-RAS'!E53</f>
        <v>0</v>
      </c>
      <c r="E49" s="54">
        <v>0</v>
      </c>
      <c r="F49" s="54">
        <v>0</v>
      </c>
      <c r="G49" s="56">
        <f t="shared" si="0"/>
        <v>0</v>
      </c>
      <c r="H49" s="56">
        <f t="shared" si="1"/>
        <v>0</v>
      </c>
      <c r="I49" s="57">
        <v>0</v>
      </c>
      <c r="J49" s="59"/>
      <c r="K49" s="58"/>
      <c r="L49" s="58"/>
      <c r="M49" s="5"/>
      <c r="N49" s="5"/>
      <c r="O49" s="5"/>
      <c r="P49" s="5"/>
      <c r="Q49" s="5"/>
      <c r="R49" s="5"/>
      <c r="S49" s="5"/>
      <c r="T49" s="5"/>
      <c r="U49" s="5"/>
      <c r="V49" s="5"/>
      <c r="W49" s="5"/>
      <c r="X49" s="5"/>
      <c r="Y49" s="5"/>
      <c r="Z49" s="5"/>
    </row>
    <row r="50" spans="1:26" ht="12.75" customHeight="1" x14ac:dyDescent="0.25">
      <c r="A50" s="55">
        <v>151</v>
      </c>
      <c r="B50" s="54">
        <v>49</v>
      </c>
      <c r="C50" s="54">
        <f>'PR-RAS'!D54</f>
        <v>0</v>
      </c>
      <c r="D50" s="54">
        <f>'PR-RAS'!E54</f>
        <v>0</v>
      </c>
      <c r="E50" s="54">
        <v>0</v>
      </c>
      <c r="F50" s="54">
        <v>0</v>
      </c>
      <c r="G50" s="56">
        <f t="shared" si="0"/>
        <v>0</v>
      </c>
      <c r="H50" s="56">
        <f t="shared" si="1"/>
        <v>0</v>
      </c>
      <c r="I50" s="57">
        <v>0</v>
      </c>
      <c r="J50" s="59"/>
      <c r="K50" s="58"/>
      <c r="L50" s="58"/>
      <c r="M50" s="5"/>
      <c r="N50" s="5"/>
      <c r="O50" s="5"/>
      <c r="P50" s="5"/>
      <c r="Q50" s="5"/>
      <c r="R50" s="5"/>
      <c r="S50" s="5"/>
      <c r="T50" s="5"/>
      <c r="U50" s="5"/>
      <c r="V50" s="5"/>
      <c r="W50" s="5"/>
      <c r="X50" s="5"/>
      <c r="Y50" s="5"/>
      <c r="Z50" s="5"/>
    </row>
    <row r="51" spans="1:26" ht="12.75" customHeight="1" x14ac:dyDescent="0.25">
      <c r="A51" s="55">
        <v>151</v>
      </c>
      <c r="B51" s="54">
        <v>50</v>
      </c>
      <c r="C51" s="54">
        <f>'PR-RAS'!D55</f>
        <v>0</v>
      </c>
      <c r="D51" s="54">
        <f>'PR-RAS'!E55</f>
        <v>0</v>
      </c>
      <c r="E51" s="54">
        <v>0</v>
      </c>
      <c r="F51" s="54">
        <v>0</v>
      </c>
      <c r="G51" s="56">
        <f t="shared" si="0"/>
        <v>0</v>
      </c>
      <c r="H51" s="56">
        <f t="shared" si="1"/>
        <v>0</v>
      </c>
      <c r="I51" s="57">
        <v>0</v>
      </c>
      <c r="J51" s="59"/>
      <c r="K51" s="58"/>
      <c r="L51" s="58"/>
      <c r="M51" s="5"/>
      <c r="N51" s="5"/>
      <c r="O51" s="5"/>
      <c r="P51" s="5"/>
      <c r="Q51" s="5"/>
      <c r="R51" s="5"/>
      <c r="S51" s="5"/>
      <c r="T51" s="5"/>
      <c r="U51" s="5"/>
      <c r="V51" s="5"/>
      <c r="W51" s="5"/>
      <c r="X51" s="5"/>
      <c r="Y51" s="5"/>
      <c r="Z51" s="5"/>
    </row>
    <row r="52" spans="1:26" ht="12.75" customHeight="1" x14ac:dyDescent="0.25">
      <c r="A52" s="55">
        <v>151</v>
      </c>
      <c r="B52" s="54">
        <v>51</v>
      </c>
      <c r="C52" s="54">
        <f>'PR-RAS'!D56</f>
        <v>0</v>
      </c>
      <c r="D52" s="54">
        <f>'PR-RAS'!E56</f>
        <v>0</v>
      </c>
      <c r="E52" s="54">
        <v>0</v>
      </c>
      <c r="F52" s="54">
        <v>0</v>
      </c>
      <c r="G52" s="56">
        <f t="shared" si="0"/>
        <v>0</v>
      </c>
      <c r="H52" s="56">
        <f t="shared" si="1"/>
        <v>0</v>
      </c>
      <c r="I52" s="57">
        <v>0</v>
      </c>
      <c r="J52" s="59"/>
      <c r="K52" s="58"/>
      <c r="L52" s="58"/>
      <c r="M52" s="5"/>
      <c r="N52" s="5"/>
      <c r="O52" s="5"/>
      <c r="P52" s="5"/>
      <c r="Q52" s="5"/>
      <c r="R52" s="5"/>
      <c r="S52" s="5"/>
      <c r="T52" s="5"/>
      <c r="U52" s="5"/>
      <c r="V52" s="5"/>
      <c r="W52" s="5"/>
      <c r="X52" s="5"/>
      <c r="Y52" s="5"/>
      <c r="Z52" s="5"/>
    </row>
    <row r="53" spans="1:26" ht="12.75" customHeight="1" x14ac:dyDescent="0.25">
      <c r="A53" s="55">
        <v>151</v>
      </c>
      <c r="B53" s="54">
        <v>52</v>
      </c>
      <c r="C53" s="54">
        <f>'PR-RAS'!D57</f>
        <v>0</v>
      </c>
      <c r="D53" s="54">
        <f>'PR-RAS'!E57</f>
        <v>0</v>
      </c>
      <c r="E53" s="54">
        <v>0</v>
      </c>
      <c r="F53" s="54">
        <v>0</v>
      </c>
      <c r="G53" s="56">
        <f t="shared" si="0"/>
        <v>0</v>
      </c>
      <c r="H53" s="56">
        <f t="shared" si="1"/>
        <v>0</v>
      </c>
      <c r="I53" s="57">
        <v>0</v>
      </c>
      <c r="J53" s="59"/>
      <c r="K53" s="58"/>
      <c r="L53" s="58"/>
      <c r="M53" s="5"/>
      <c r="N53" s="5"/>
      <c r="O53" s="5"/>
      <c r="P53" s="5"/>
      <c r="Q53" s="5"/>
      <c r="R53" s="5"/>
      <c r="S53" s="5"/>
      <c r="T53" s="5"/>
      <c r="U53" s="5"/>
      <c r="V53" s="5"/>
      <c r="W53" s="5"/>
      <c r="X53" s="5"/>
      <c r="Y53" s="5"/>
      <c r="Z53" s="5"/>
    </row>
    <row r="54" spans="1:26" ht="12.75" customHeight="1" x14ac:dyDescent="0.25">
      <c r="A54" s="55">
        <v>151</v>
      </c>
      <c r="B54" s="54">
        <v>53</v>
      </c>
      <c r="C54" s="54">
        <f>'PR-RAS'!D58</f>
        <v>0</v>
      </c>
      <c r="D54" s="54">
        <f>'PR-RAS'!E58</f>
        <v>0</v>
      </c>
      <c r="E54" s="54">
        <v>0</v>
      </c>
      <c r="F54" s="54">
        <v>0</v>
      </c>
      <c r="G54" s="56">
        <f t="shared" si="0"/>
        <v>0</v>
      </c>
      <c r="H54" s="56">
        <f t="shared" si="1"/>
        <v>0</v>
      </c>
      <c r="I54" s="57">
        <v>0</v>
      </c>
      <c r="J54" s="59"/>
      <c r="K54" s="58"/>
      <c r="L54" s="58"/>
      <c r="M54" s="5"/>
      <c r="N54" s="5"/>
      <c r="O54" s="5"/>
      <c r="P54" s="5"/>
      <c r="Q54" s="5"/>
      <c r="R54" s="5"/>
      <c r="S54" s="5"/>
      <c r="T54" s="5"/>
      <c r="U54" s="5"/>
      <c r="V54" s="5"/>
      <c r="W54" s="5"/>
      <c r="X54" s="5"/>
      <c r="Y54" s="5"/>
      <c r="Z54" s="5"/>
    </row>
    <row r="55" spans="1:26" ht="12.75" customHeight="1" x14ac:dyDescent="0.25">
      <c r="A55" s="55">
        <v>151</v>
      </c>
      <c r="B55" s="54">
        <v>54</v>
      </c>
      <c r="C55" s="54">
        <f>'PR-RAS'!D59</f>
        <v>0</v>
      </c>
      <c r="D55" s="54">
        <f>'PR-RAS'!E59</f>
        <v>0</v>
      </c>
      <c r="E55" s="54">
        <v>0</v>
      </c>
      <c r="F55" s="54">
        <v>0</v>
      </c>
      <c r="G55" s="56">
        <f t="shared" si="0"/>
        <v>0</v>
      </c>
      <c r="H55" s="56">
        <f t="shared" si="1"/>
        <v>0</v>
      </c>
      <c r="I55" s="57">
        <v>0</v>
      </c>
      <c r="J55" s="59"/>
      <c r="K55" s="58"/>
      <c r="L55" s="58"/>
      <c r="M55" s="5"/>
      <c r="N55" s="5"/>
      <c r="O55" s="5"/>
      <c r="P55" s="5"/>
      <c r="Q55" s="5"/>
      <c r="R55" s="5"/>
      <c r="S55" s="5"/>
      <c r="T55" s="5"/>
      <c r="U55" s="5"/>
      <c r="V55" s="5"/>
      <c r="W55" s="5"/>
      <c r="X55" s="5"/>
      <c r="Y55" s="5"/>
      <c r="Z55" s="5"/>
    </row>
    <row r="56" spans="1:26" ht="12.75" customHeight="1" x14ac:dyDescent="0.25">
      <c r="A56" s="55">
        <v>151</v>
      </c>
      <c r="B56" s="54">
        <v>55</v>
      </c>
      <c r="C56" s="54">
        <f>'PR-RAS'!D60</f>
        <v>0</v>
      </c>
      <c r="D56" s="54">
        <f>'PR-RAS'!E60</f>
        <v>0</v>
      </c>
      <c r="E56" s="54">
        <v>0</v>
      </c>
      <c r="F56" s="54">
        <v>0</v>
      </c>
      <c r="G56" s="56">
        <f t="shared" si="0"/>
        <v>0</v>
      </c>
      <c r="H56" s="56">
        <f t="shared" si="1"/>
        <v>0</v>
      </c>
      <c r="I56" s="57">
        <v>0</v>
      </c>
      <c r="J56" s="59"/>
      <c r="K56" s="58"/>
      <c r="L56" s="58"/>
      <c r="M56" s="5"/>
      <c r="N56" s="5"/>
      <c r="O56" s="5"/>
      <c r="P56" s="5"/>
      <c r="Q56" s="5"/>
      <c r="R56" s="5"/>
      <c r="S56" s="5"/>
      <c r="T56" s="5"/>
      <c r="U56" s="5"/>
      <c r="V56" s="5"/>
      <c r="W56" s="5"/>
      <c r="X56" s="5"/>
      <c r="Y56" s="5"/>
      <c r="Z56" s="5"/>
    </row>
    <row r="57" spans="1:26" ht="12.75" customHeight="1" x14ac:dyDescent="0.25">
      <c r="A57" s="55">
        <v>151</v>
      </c>
      <c r="B57" s="54">
        <v>56</v>
      </c>
      <c r="C57" s="54">
        <f>'PR-RAS'!D61</f>
        <v>0</v>
      </c>
      <c r="D57" s="54">
        <f>'PR-RAS'!E61</f>
        <v>0</v>
      </c>
      <c r="E57" s="54">
        <v>0</v>
      </c>
      <c r="F57" s="54">
        <v>0</v>
      </c>
      <c r="G57" s="56">
        <f t="shared" si="0"/>
        <v>0</v>
      </c>
      <c r="H57" s="56">
        <f t="shared" si="1"/>
        <v>0</v>
      </c>
      <c r="I57" s="57">
        <v>0</v>
      </c>
      <c r="J57" s="59"/>
      <c r="K57" s="58"/>
      <c r="L57" s="58"/>
      <c r="M57" s="5"/>
      <c r="N57" s="5"/>
      <c r="O57" s="5"/>
      <c r="P57" s="5"/>
      <c r="Q57" s="5"/>
      <c r="R57" s="5"/>
      <c r="S57" s="5"/>
      <c r="T57" s="5"/>
      <c r="U57" s="5"/>
      <c r="V57" s="5"/>
      <c r="W57" s="5"/>
      <c r="X57" s="5"/>
      <c r="Y57" s="5"/>
      <c r="Z57" s="5"/>
    </row>
    <row r="58" spans="1:26" ht="12.75" customHeight="1" x14ac:dyDescent="0.25">
      <c r="A58" s="55">
        <v>151</v>
      </c>
      <c r="B58" s="54">
        <v>57</v>
      </c>
      <c r="C58" s="54">
        <f>'PR-RAS'!D62</f>
        <v>0</v>
      </c>
      <c r="D58" s="54">
        <f>'PR-RAS'!E62</f>
        <v>0</v>
      </c>
      <c r="E58" s="54">
        <v>0</v>
      </c>
      <c r="F58" s="54">
        <v>0</v>
      </c>
      <c r="G58" s="56">
        <f t="shared" si="0"/>
        <v>0</v>
      </c>
      <c r="H58" s="56">
        <f t="shared" si="1"/>
        <v>0</v>
      </c>
      <c r="I58" s="57">
        <v>0</v>
      </c>
      <c r="J58" s="59"/>
      <c r="K58" s="58"/>
      <c r="L58" s="58"/>
      <c r="M58" s="5"/>
      <c r="N58" s="5"/>
      <c r="O58" s="5"/>
      <c r="P58" s="5"/>
      <c r="Q58" s="5"/>
      <c r="R58" s="5"/>
      <c r="S58" s="5"/>
      <c r="T58" s="5"/>
      <c r="U58" s="5"/>
      <c r="V58" s="5"/>
      <c r="W58" s="5"/>
      <c r="X58" s="5"/>
      <c r="Y58" s="5"/>
      <c r="Z58" s="5"/>
    </row>
    <row r="59" spans="1:26" ht="12.75" customHeight="1" x14ac:dyDescent="0.25">
      <c r="A59" s="55">
        <v>151</v>
      </c>
      <c r="B59" s="54">
        <v>58</v>
      </c>
      <c r="C59" s="54">
        <f>'PR-RAS'!D63</f>
        <v>0</v>
      </c>
      <c r="D59" s="54">
        <f>'PR-RAS'!E63</f>
        <v>0</v>
      </c>
      <c r="E59" s="54">
        <v>0</v>
      </c>
      <c r="F59" s="54">
        <v>0</v>
      </c>
      <c r="G59" s="56">
        <f t="shared" si="0"/>
        <v>0</v>
      </c>
      <c r="H59" s="56">
        <f t="shared" si="1"/>
        <v>0</v>
      </c>
      <c r="I59" s="57">
        <v>0</v>
      </c>
      <c r="J59" s="59"/>
      <c r="K59" s="58"/>
      <c r="L59" s="58"/>
      <c r="M59" s="5"/>
      <c r="N59" s="5"/>
      <c r="O59" s="5"/>
      <c r="P59" s="5"/>
      <c r="Q59" s="5"/>
      <c r="R59" s="5"/>
      <c r="S59" s="5"/>
      <c r="T59" s="5"/>
      <c r="U59" s="5"/>
      <c r="V59" s="5"/>
      <c r="W59" s="5"/>
      <c r="X59" s="5"/>
      <c r="Y59" s="5"/>
      <c r="Z59" s="5"/>
    </row>
    <row r="60" spans="1:26" ht="12.75" customHeight="1" x14ac:dyDescent="0.25">
      <c r="A60" s="55">
        <v>151</v>
      </c>
      <c r="B60" s="54">
        <v>59</v>
      </c>
      <c r="C60" s="54">
        <f>'PR-RAS'!D64</f>
        <v>0</v>
      </c>
      <c r="D60" s="54">
        <f>'PR-RAS'!E64</f>
        <v>0</v>
      </c>
      <c r="E60" s="54">
        <v>0</v>
      </c>
      <c r="F60" s="54">
        <v>0</v>
      </c>
      <c r="G60" s="56">
        <f t="shared" si="0"/>
        <v>0</v>
      </c>
      <c r="H60" s="56">
        <f t="shared" si="1"/>
        <v>0</v>
      </c>
      <c r="I60" s="57">
        <v>0</v>
      </c>
      <c r="J60" s="59"/>
      <c r="K60" s="58"/>
      <c r="L60" s="58"/>
      <c r="M60" s="5"/>
      <c r="N60" s="5"/>
      <c r="O60" s="5"/>
      <c r="P60" s="5"/>
      <c r="Q60" s="5"/>
      <c r="R60" s="5"/>
      <c r="S60" s="5"/>
      <c r="T60" s="5"/>
      <c r="U60" s="5"/>
      <c r="V60" s="5"/>
      <c r="W60" s="5"/>
      <c r="X60" s="5"/>
      <c r="Y60" s="5"/>
      <c r="Z60" s="5"/>
    </row>
    <row r="61" spans="1:26" ht="12.75" customHeight="1" x14ac:dyDescent="0.25">
      <c r="A61" s="55">
        <v>151</v>
      </c>
      <c r="B61" s="54">
        <v>60</v>
      </c>
      <c r="C61" s="54">
        <f>'PR-RAS'!D65</f>
        <v>0</v>
      </c>
      <c r="D61" s="54">
        <f>'PR-RAS'!E65</f>
        <v>0</v>
      </c>
      <c r="E61" s="54">
        <v>0</v>
      </c>
      <c r="F61" s="54">
        <v>0</v>
      </c>
      <c r="G61" s="56">
        <f t="shared" si="0"/>
        <v>0</v>
      </c>
      <c r="H61" s="56">
        <f t="shared" si="1"/>
        <v>0</v>
      </c>
      <c r="I61" s="57">
        <v>0</v>
      </c>
      <c r="J61" s="59"/>
      <c r="K61" s="58"/>
      <c r="L61" s="58"/>
      <c r="M61" s="5"/>
      <c r="N61" s="5"/>
      <c r="O61" s="5"/>
      <c r="P61" s="5"/>
      <c r="Q61" s="5"/>
      <c r="R61" s="5"/>
      <c r="S61" s="5"/>
      <c r="T61" s="5"/>
      <c r="U61" s="5"/>
      <c r="V61" s="5"/>
      <c r="W61" s="5"/>
      <c r="X61" s="5"/>
      <c r="Y61" s="5"/>
      <c r="Z61" s="5"/>
    </row>
    <row r="62" spans="1:26" ht="12.75" customHeight="1" x14ac:dyDescent="0.25">
      <c r="A62" s="55">
        <v>151</v>
      </c>
      <c r="B62" s="54">
        <v>61</v>
      </c>
      <c r="C62" s="54">
        <f>'PR-RAS'!D66</f>
        <v>0</v>
      </c>
      <c r="D62" s="54">
        <f>'PR-RAS'!E66</f>
        <v>0</v>
      </c>
      <c r="E62" s="54">
        <v>0</v>
      </c>
      <c r="F62" s="54">
        <v>0</v>
      </c>
      <c r="G62" s="56">
        <f t="shared" si="0"/>
        <v>0</v>
      </c>
      <c r="H62" s="56">
        <f t="shared" si="1"/>
        <v>0</v>
      </c>
      <c r="I62" s="57">
        <v>0</v>
      </c>
      <c r="J62" s="59"/>
      <c r="K62" s="58"/>
      <c r="L62" s="58"/>
      <c r="M62" s="5"/>
      <c r="N62" s="5"/>
      <c r="O62" s="5"/>
      <c r="P62" s="5"/>
      <c r="Q62" s="5"/>
      <c r="R62" s="5"/>
      <c r="S62" s="5"/>
      <c r="T62" s="5"/>
      <c r="U62" s="5"/>
      <c r="V62" s="5"/>
      <c r="W62" s="5"/>
      <c r="X62" s="5"/>
      <c r="Y62" s="5"/>
      <c r="Z62" s="5"/>
    </row>
    <row r="63" spans="1:26" ht="12.75" customHeight="1" x14ac:dyDescent="0.25">
      <c r="A63" s="55">
        <v>151</v>
      </c>
      <c r="B63" s="54">
        <v>62</v>
      </c>
      <c r="C63" s="54">
        <f>'PR-RAS'!D67</f>
        <v>0</v>
      </c>
      <c r="D63" s="54">
        <f>'PR-RAS'!E67</f>
        <v>0</v>
      </c>
      <c r="E63" s="54">
        <v>0</v>
      </c>
      <c r="F63" s="54">
        <v>0</v>
      </c>
      <c r="G63" s="56">
        <f t="shared" si="0"/>
        <v>0</v>
      </c>
      <c r="H63" s="56">
        <f t="shared" si="1"/>
        <v>0</v>
      </c>
      <c r="I63" s="57">
        <v>0</v>
      </c>
      <c r="J63" s="59"/>
      <c r="K63" s="58"/>
      <c r="L63" s="58"/>
      <c r="M63" s="5"/>
      <c r="N63" s="5"/>
      <c r="O63" s="5"/>
      <c r="P63" s="5"/>
      <c r="Q63" s="5"/>
      <c r="R63" s="5"/>
      <c r="S63" s="5"/>
      <c r="T63" s="5"/>
      <c r="U63" s="5"/>
      <c r="V63" s="5"/>
      <c r="W63" s="5"/>
      <c r="X63" s="5"/>
      <c r="Y63" s="5"/>
      <c r="Z63" s="5"/>
    </row>
    <row r="64" spans="1:26" ht="12.75" customHeight="1" x14ac:dyDescent="0.25">
      <c r="A64" s="55">
        <v>151</v>
      </c>
      <c r="B64" s="54">
        <v>63</v>
      </c>
      <c r="C64" s="54">
        <f>'PR-RAS'!D68</f>
        <v>2906.63</v>
      </c>
      <c r="D64" s="54">
        <f>'PR-RAS'!E68</f>
        <v>3044.97</v>
      </c>
      <c r="E64" s="54">
        <v>0</v>
      </c>
      <c r="F64" s="54">
        <v>0</v>
      </c>
      <c r="G64" s="56">
        <f t="shared" si="0"/>
        <v>566.78390999999999</v>
      </c>
      <c r="H64" s="56">
        <f t="shared" si="1"/>
        <v>0.40000000000009095</v>
      </c>
      <c r="I64" s="57">
        <v>0</v>
      </c>
      <c r="J64" s="59"/>
      <c r="K64" s="58"/>
      <c r="L64" s="58"/>
      <c r="M64" s="5"/>
      <c r="N64" s="5"/>
      <c r="O64" s="5"/>
      <c r="P64" s="5"/>
      <c r="Q64" s="5"/>
      <c r="R64" s="5"/>
      <c r="S64" s="5"/>
      <c r="T64" s="5"/>
      <c r="U64" s="5"/>
      <c r="V64" s="5"/>
      <c r="W64" s="5"/>
      <c r="X64" s="5"/>
      <c r="Y64" s="5"/>
      <c r="Z64" s="5"/>
    </row>
    <row r="65" spans="1:26" ht="12.75" customHeight="1" x14ac:dyDescent="0.25">
      <c r="A65" s="55">
        <v>151</v>
      </c>
      <c r="B65" s="54">
        <v>64</v>
      </c>
      <c r="C65" s="54">
        <f>'PR-RAS'!D69</f>
        <v>2906.63</v>
      </c>
      <c r="D65" s="54">
        <f>'PR-RAS'!E69</f>
        <v>3044.97</v>
      </c>
      <c r="E65" s="54">
        <v>0</v>
      </c>
      <c r="F65" s="54">
        <v>0</v>
      </c>
      <c r="G65" s="56">
        <f t="shared" si="0"/>
        <v>575.78048000000001</v>
      </c>
      <c r="H65" s="56">
        <f t="shared" si="1"/>
        <v>0.40000000000009095</v>
      </c>
      <c r="I65" s="57">
        <v>0</v>
      </c>
      <c r="J65" s="59"/>
      <c r="K65" s="58"/>
      <c r="L65" s="58"/>
      <c r="M65" s="5"/>
      <c r="N65" s="5"/>
      <c r="O65" s="5"/>
      <c r="P65" s="5"/>
      <c r="Q65" s="5"/>
      <c r="R65" s="5"/>
      <c r="S65" s="5"/>
      <c r="T65" s="5"/>
      <c r="U65" s="5"/>
      <c r="V65" s="5"/>
      <c r="W65" s="5"/>
      <c r="X65" s="5"/>
      <c r="Y65" s="5"/>
      <c r="Z65" s="5"/>
    </row>
    <row r="66" spans="1:26" ht="12.75" customHeight="1" x14ac:dyDescent="0.25">
      <c r="A66" s="55">
        <v>151</v>
      </c>
      <c r="B66" s="54">
        <v>65</v>
      </c>
      <c r="C66" s="54">
        <f>'PR-RAS'!D70</f>
        <v>0</v>
      </c>
      <c r="D66" s="54">
        <f>'PR-RAS'!E70</f>
        <v>0</v>
      </c>
      <c r="E66" s="54">
        <v>0</v>
      </c>
      <c r="F66" s="54">
        <v>0</v>
      </c>
      <c r="G66" s="56">
        <f t="shared" ref="G66:G129" si="2">(B66/1000)*(C66*1+D66*2)</f>
        <v>0</v>
      </c>
      <c r="H66" s="56">
        <f t="shared" ref="H66:H129" si="3">ABS(C66-ROUND(C66,0))+ABS(D66-ROUND(D66,0))</f>
        <v>0</v>
      </c>
      <c r="I66" s="57">
        <v>0</v>
      </c>
      <c r="J66" s="59"/>
      <c r="K66" s="58"/>
      <c r="L66" s="58"/>
      <c r="M66" s="5"/>
      <c r="N66" s="5"/>
      <c r="O66" s="5"/>
      <c r="P66" s="5"/>
      <c r="Q66" s="5"/>
      <c r="R66" s="5"/>
      <c r="S66" s="5"/>
      <c r="T66" s="5"/>
      <c r="U66" s="5"/>
      <c r="V66" s="5"/>
      <c r="W66" s="5"/>
      <c r="X66" s="5"/>
      <c r="Y66" s="5"/>
      <c r="Z66" s="5"/>
    </row>
    <row r="67" spans="1:26" ht="12.75" customHeight="1" x14ac:dyDescent="0.25">
      <c r="A67" s="55">
        <v>151</v>
      </c>
      <c r="B67" s="54">
        <v>66</v>
      </c>
      <c r="C67" s="54">
        <f>'PR-RAS'!D71</f>
        <v>0</v>
      </c>
      <c r="D67" s="54">
        <f>'PR-RAS'!E71</f>
        <v>0</v>
      </c>
      <c r="E67" s="54">
        <v>0</v>
      </c>
      <c r="F67" s="54">
        <v>0</v>
      </c>
      <c r="G67" s="56">
        <f t="shared" si="2"/>
        <v>0</v>
      </c>
      <c r="H67" s="56">
        <f t="shared" si="3"/>
        <v>0</v>
      </c>
      <c r="I67" s="57">
        <v>0</v>
      </c>
      <c r="J67" s="59"/>
      <c r="K67" s="58"/>
      <c r="L67" s="58"/>
      <c r="M67" s="5"/>
      <c r="N67" s="5"/>
      <c r="O67" s="5"/>
      <c r="P67" s="5"/>
      <c r="Q67" s="5"/>
      <c r="R67" s="5"/>
      <c r="S67" s="5"/>
      <c r="T67" s="5"/>
      <c r="U67" s="5"/>
      <c r="V67" s="5"/>
      <c r="W67" s="5"/>
      <c r="X67" s="5"/>
      <c r="Y67" s="5"/>
      <c r="Z67" s="5"/>
    </row>
    <row r="68" spans="1:26" ht="12.75" customHeight="1" x14ac:dyDescent="0.25">
      <c r="A68" s="55">
        <v>151</v>
      </c>
      <c r="B68" s="54">
        <v>67</v>
      </c>
      <c r="C68" s="54">
        <f>'PR-RAS'!D72</f>
        <v>0</v>
      </c>
      <c r="D68" s="54">
        <f>'PR-RAS'!E72</f>
        <v>0</v>
      </c>
      <c r="E68" s="54">
        <v>0</v>
      </c>
      <c r="F68" s="54">
        <v>0</v>
      </c>
      <c r="G68" s="56">
        <f t="shared" si="2"/>
        <v>0</v>
      </c>
      <c r="H68" s="56">
        <f t="shared" si="3"/>
        <v>0</v>
      </c>
      <c r="I68" s="57">
        <v>0</v>
      </c>
      <c r="J68" s="59"/>
      <c r="K68" s="58"/>
      <c r="L68" s="58"/>
      <c r="M68" s="5"/>
      <c r="N68" s="5"/>
      <c r="O68" s="5"/>
      <c r="P68" s="5"/>
      <c r="Q68" s="5"/>
      <c r="R68" s="5"/>
      <c r="S68" s="5"/>
      <c r="T68" s="5"/>
      <c r="U68" s="5"/>
      <c r="V68" s="5"/>
      <c r="W68" s="5"/>
      <c r="X68" s="5"/>
      <c r="Y68" s="5"/>
      <c r="Z68" s="5"/>
    </row>
    <row r="69" spans="1:26" ht="12.75" customHeight="1" x14ac:dyDescent="0.25">
      <c r="A69" s="55">
        <v>151</v>
      </c>
      <c r="B69" s="54">
        <v>68</v>
      </c>
      <c r="C69" s="54">
        <f>'PR-RAS'!D73</f>
        <v>0</v>
      </c>
      <c r="D69" s="54">
        <f>'PR-RAS'!E73</f>
        <v>0</v>
      </c>
      <c r="E69" s="54">
        <v>0</v>
      </c>
      <c r="F69" s="54">
        <v>0</v>
      </c>
      <c r="G69" s="56">
        <f t="shared" si="2"/>
        <v>0</v>
      </c>
      <c r="H69" s="56">
        <f t="shared" si="3"/>
        <v>0</v>
      </c>
      <c r="I69" s="57">
        <v>0</v>
      </c>
      <c r="J69" s="59"/>
      <c r="K69" s="58"/>
      <c r="L69" s="58"/>
      <c r="M69" s="5"/>
      <c r="N69" s="5"/>
      <c r="O69" s="5"/>
      <c r="P69" s="5"/>
      <c r="Q69" s="5"/>
      <c r="R69" s="5"/>
      <c r="S69" s="5"/>
      <c r="T69" s="5"/>
      <c r="U69" s="5"/>
      <c r="V69" s="5"/>
      <c r="W69" s="5"/>
      <c r="X69" s="5"/>
      <c r="Y69" s="5"/>
      <c r="Z69" s="5"/>
    </row>
    <row r="70" spans="1:26" ht="12.75" customHeight="1" x14ac:dyDescent="0.25">
      <c r="A70" s="55">
        <v>151</v>
      </c>
      <c r="B70" s="54">
        <v>69</v>
      </c>
      <c r="C70" s="54">
        <f>'PR-RAS'!D74</f>
        <v>0</v>
      </c>
      <c r="D70" s="54">
        <f>'PR-RAS'!E74</f>
        <v>0</v>
      </c>
      <c r="E70" s="54">
        <v>0</v>
      </c>
      <c r="F70" s="54">
        <v>0</v>
      </c>
      <c r="G70" s="56">
        <f t="shared" si="2"/>
        <v>0</v>
      </c>
      <c r="H70" s="56">
        <f t="shared" si="3"/>
        <v>0</v>
      </c>
      <c r="I70" s="57">
        <v>0</v>
      </c>
      <c r="J70" s="59"/>
      <c r="K70" s="58"/>
      <c r="L70" s="58"/>
      <c r="M70" s="5"/>
      <c r="N70" s="5"/>
      <c r="O70" s="5"/>
      <c r="P70" s="5"/>
      <c r="Q70" s="5"/>
      <c r="R70" s="5"/>
      <c r="S70" s="5"/>
      <c r="T70" s="5"/>
      <c r="U70" s="5"/>
      <c r="V70" s="5"/>
      <c r="W70" s="5"/>
      <c r="X70" s="5"/>
      <c r="Y70" s="5"/>
      <c r="Z70" s="5"/>
    </row>
    <row r="71" spans="1:26" ht="12.75" customHeight="1" x14ac:dyDescent="0.25">
      <c r="A71" s="55">
        <v>151</v>
      </c>
      <c r="B71" s="54">
        <v>70</v>
      </c>
      <c r="C71" s="54">
        <f>'PR-RAS'!D75</f>
        <v>0</v>
      </c>
      <c r="D71" s="54">
        <f>'PR-RAS'!E75</f>
        <v>0</v>
      </c>
      <c r="E71" s="54">
        <v>0</v>
      </c>
      <c r="F71" s="54">
        <v>0</v>
      </c>
      <c r="G71" s="56">
        <f t="shared" si="2"/>
        <v>0</v>
      </c>
      <c r="H71" s="56">
        <f t="shared" si="3"/>
        <v>0</v>
      </c>
      <c r="I71" s="57">
        <v>0</v>
      </c>
      <c r="J71" s="59"/>
      <c r="K71" s="58"/>
      <c r="L71" s="58"/>
      <c r="M71" s="5"/>
      <c r="N71" s="5"/>
      <c r="O71" s="5"/>
      <c r="P71" s="5"/>
      <c r="Q71" s="5"/>
      <c r="R71" s="5"/>
      <c r="S71" s="5"/>
      <c r="T71" s="5"/>
      <c r="U71" s="5"/>
      <c r="V71" s="5"/>
      <c r="W71" s="5"/>
      <c r="X71" s="5"/>
      <c r="Y71" s="5"/>
      <c r="Z71" s="5"/>
    </row>
    <row r="72" spans="1:26" ht="12.75" customHeight="1" x14ac:dyDescent="0.25">
      <c r="A72" s="55">
        <v>151</v>
      </c>
      <c r="B72" s="54">
        <v>71</v>
      </c>
      <c r="C72" s="54">
        <f>'PR-RAS'!D76</f>
        <v>0</v>
      </c>
      <c r="D72" s="54">
        <f>'PR-RAS'!E76</f>
        <v>0</v>
      </c>
      <c r="E72" s="54">
        <v>0</v>
      </c>
      <c r="F72" s="54">
        <v>0</v>
      </c>
      <c r="G72" s="56">
        <f t="shared" si="2"/>
        <v>0</v>
      </c>
      <c r="H72" s="56">
        <f t="shared" si="3"/>
        <v>0</v>
      </c>
      <c r="I72" s="57">
        <v>0</v>
      </c>
      <c r="J72" s="59"/>
      <c r="K72" s="58"/>
      <c r="L72" s="58"/>
      <c r="M72" s="5"/>
      <c r="N72" s="5"/>
      <c r="O72" s="5"/>
      <c r="P72" s="5"/>
      <c r="Q72" s="5"/>
      <c r="R72" s="5"/>
      <c r="S72" s="5"/>
      <c r="T72" s="5"/>
      <c r="U72" s="5"/>
      <c r="V72" s="5"/>
      <c r="W72" s="5"/>
      <c r="X72" s="5"/>
      <c r="Y72" s="5"/>
      <c r="Z72" s="5"/>
    </row>
    <row r="73" spans="1:26" ht="12.75" customHeight="1" x14ac:dyDescent="0.25">
      <c r="A73" s="55">
        <v>151</v>
      </c>
      <c r="B73" s="54">
        <v>72</v>
      </c>
      <c r="C73" s="54">
        <f>'PR-RAS'!D77</f>
        <v>0</v>
      </c>
      <c r="D73" s="54">
        <f>'PR-RAS'!E77</f>
        <v>0</v>
      </c>
      <c r="E73" s="54">
        <v>0</v>
      </c>
      <c r="F73" s="54">
        <v>0</v>
      </c>
      <c r="G73" s="56">
        <f t="shared" si="2"/>
        <v>0</v>
      </c>
      <c r="H73" s="56">
        <f t="shared" si="3"/>
        <v>0</v>
      </c>
      <c r="I73" s="57">
        <v>0</v>
      </c>
      <c r="J73" s="59"/>
      <c r="K73" s="58"/>
      <c r="L73" s="58"/>
      <c r="M73" s="5"/>
      <c r="N73" s="5"/>
      <c r="O73" s="5"/>
      <c r="P73" s="5"/>
      <c r="Q73" s="5"/>
      <c r="R73" s="5"/>
      <c r="S73" s="5"/>
      <c r="T73" s="5"/>
      <c r="U73" s="5"/>
      <c r="V73" s="5"/>
      <c r="W73" s="5"/>
      <c r="X73" s="5"/>
      <c r="Y73" s="5"/>
      <c r="Z73" s="5"/>
    </row>
    <row r="74" spans="1:26" ht="12.75" customHeight="1" x14ac:dyDescent="0.25">
      <c r="A74" s="55">
        <v>151</v>
      </c>
      <c r="B74" s="54">
        <v>73</v>
      </c>
      <c r="C74" s="54">
        <f>'PR-RAS'!D78</f>
        <v>0</v>
      </c>
      <c r="D74" s="54">
        <f>'PR-RAS'!E78</f>
        <v>0</v>
      </c>
      <c r="E74" s="54">
        <v>0</v>
      </c>
      <c r="F74" s="54">
        <v>0</v>
      </c>
      <c r="G74" s="56">
        <f t="shared" si="2"/>
        <v>0</v>
      </c>
      <c r="H74" s="56">
        <f t="shared" si="3"/>
        <v>0</v>
      </c>
      <c r="I74" s="57">
        <v>0</v>
      </c>
      <c r="J74" s="59"/>
      <c r="K74" s="58"/>
      <c r="L74" s="58"/>
      <c r="M74" s="5"/>
      <c r="N74" s="5"/>
      <c r="O74" s="5"/>
      <c r="P74" s="5"/>
      <c r="Q74" s="5"/>
      <c r="R74" s="5"/>
      <c r="S74" s="5"/>
      <c r="T74" s="5"/>
      <c r="U74" s="5"/>
      <c r="V74" s="5"/>
      <c r="W74" s="5"/>
      <c r="X74" s="5"/>
      <c r="Y74" s="5"/>
      <c r="Z74" s="5"/>
    </row>
    <row r="75" spans="1:26" ht="12.75" customHeight="1" x14ac:dyDescent="0.25">
      <c r="A75" s="55">
        <v>151</v>
      </c>
      <c r="B75" s="54">
        <v>74</v>
      </c>
      <c r="C75" s="54">
        <f>'PR-RAS'!D79</f>
        <v>0</v>
      </c>
      <c r="D75" s="54">
        <f>'PR-RAS'!E79</f>
        <v>0</v>
      </c>
      <c r="E75" s="54">
        <v>0</v>
      </c>
      <c r="F75" s="54">
        <v>0</v>
      </c>
      <c r="G75" s="56">
        <f t="shared" si="2"/>
        <v>0</v>
      </c>
      <c r="H75" s="56">
        <f t="shared" si="3"/>
        <v>0</v>
      </c>
      <c r="I75" s="57">
        <v>0</v>
      </c>
      <c r="J75" s="59"/>
      <c r="K75" s="58"/>
      <c r="L75" s="58"/>
      <c r="M75" s="5"/>
      <c r="N75" s="5"/>
      <c r="O75" s="5"/>
      <c r="P75" s="5"/>
      <c r="Q75" s="5"/>
      <c r="R75" s="5"/>
      <c r="S75" s="5"/>
      <c r="T75" s="5"/>
      <c r="U75" s="5"/>
      <c r="V75" s="5"/>
      <c r="W75" s="5"/>
      <c r="X75" s="5"/>
      <c r="Y75" s="5"/>
      <c r="Z75" s="5"/>
    </row>
    <row r="76" spans="1:26" ht="12.75" customHeight="1" x14ac:dyDescent="0.25">
      <c r="A76" s="55">
        <v>151</v>
      </c>
      <c r="B76" s="54">
        <v>75</v>
      </c>
      <c r="C76" s="54">
        <f>'PR-RAS'!D80</f>
        <v>0</v>
      </c>
      <c r="D76" s="54">
        <f>'PR-RAS'!E80</f>
        <v>0</v>
      </c>
      <c r="E76" s="54">
        <v>0</v>
      </c>
      <c r="F76" s="54">
        <v>0</v>
      </c>
      <c r="G76" s="56">
        <f t="shared" si="2"/>
        <v>0</v>
      </c>
      <c r="H76" s="56">
        <f t="shared" si="3"/>
        <v>0</v>
      </c>
      <c r="I76" s="57">
        <v>0</v>
      </c>
      <c r="J76" s="59"/>
      <c r="K76" s="58"/>
      <c r="L76" s="58"/>
      <c r="M76" s="5"/>
      <c r="N76" s="5"/>
      <c r="O76" s="5"/>
      <c r="P76" s="5"/>
      <c r="Q76" s="5"/>
      <c r="R76" s="5"/>
      <c r="S76" s="5"/>
      <c r="T76" s="5"/>
      <c r="U76" s="5"/>
      <c r="V76" s="5"/>
      <c r="W76" s="5"/>
      <c r="X76" s="5"/>
      <c r="Y76" s="5"/>
      <c r="Z76" s="5"/>
    </row>
    <row r="77" spans="1:26" ht="12.75" customHeight="1" x14ac:dyDescent="0.25">
      <c r="A77" s="55">
        <v>151</v>
      </c>
      <c r="B77" s="54">
        <v>76</v>
      </c>
      <c r="C77" s="54">
        <f>'PR-RAS'!D81</f>
        <v>0</v>
      </c>
      <c r="D77" s="54">
        <f>'PR-RAS'!E81</f>
        <v>0</v>
      </c>
      <c r="E77" s="54">
        <v>0</v>
      </c>
      <c r="F77" s="54">
        <v>0</v>
      </c>
      <c r="G77" s="56">
        <f t="shared" si="2"/>
        <v>0</v>
      </c>
      <c r="H77" s="56">
        <f t="shared" si="3"/>
        <v>0</v>
      </c>
      <c r="I77" s="57">
        <v>0</v>
      </c>
      <c r="J77" s="59"/>
      <c r="K77" s="58"/>
      <c r="L77" s="58"/>
      <c r="M77" s="5"/>
      <c r="N77" s="5"/>
      <c r="O77" s="5"/>
      <c r="P77" s="5"/>
      <c r="Q77" s="5"/>
      <c r="R77" s="5"/>
      <c r="S77" s="5"/>
      <c r="T77" s="5"/>
      <c r="U77" s="5"/>
      <c r="V77" s="5"/>
      <c r="W77" s="5"/>
      <c r="X77" s="5"/>
      <c r="Y77" s="5"/>
      <c r="Z77" s="5"/>
    </row>
    <row r="78" spans="1:26" ht="12.75" customHeight="1" x14ac:dyDescent="0.25">
      <c r="A78" s="55">
        <v>151</v>
      </c>
      <c r="B78" s="54">
        <v>77</v>
      </c>
      <c r="C78" s="54">
        <f>'PR-RAS'!D82</f>
        <v>0</v>
      </c>
      <c r="D78" s="54">
        <f>'PR-RAS'!E82</f>
        <v>0</v>
      </c>
      <c r="E78" s="54">
        <v>0</v>
      </c>
      <c r="F78" s="54">
        <v>0</v>
      </c>
      <c r="G78" s="56">
        <f t="shared" si="2"/>
        <v>0</v>
      </c>
      <c r="H78" s="56">
        <f t="shared" si="3"/>
        <v>0</v>
      </c>
      <c r="I78" s="57">
        <v>0</v>
      </c>
      <c r="J78" s="59"/>
      <c r="K78" s="58"/>
      <c r="L78" s="58"/>
      <c r="M78" s="5"/>
      <c r="N78" s="5"/>
      <c r="O78" s="5"/>
      <c r="P78" s="5"/>
      <c r="Q78" s="5"/>
      <c r="R78" s="5"/>
      <c r="S78" s="5"/>
      <c r="T78" s="5"/>
      <c r="U78" s="5"/>
      <c r="V78" s="5"/>
      <c r="W78" s="5"/>
      <c r="X78" s="5"/>
      <c r="Y78" s="5"/>
      <c r="Z78" s="5"/>
    </row>
    <row r="79" spans="1:26" ht="12.75" customHeight="1" x14ac:dyDescent="0.25">
      <c r="A79" s="55">
        <v>151</v>
      </c>
      <c r="B79" s="54">
        <v>78</v>
      </c>
      <c r="C79" s="54">
        <f>'PR-RAS'!D83</f>
        <v>0</v>
      </c>
      <c r="D79" s="54">
        <f>'PR-RAS'!E83</f>
        <v>0</v>
      </c>
      <c r="E79" s="54">
        <v>0</v>
      </c>
      <c r="F79" s="54">
        <v>0</v>
      </c>
      <c r="G79" s="56">
        <f t="shared" si="2"/>
        <v>0</v>
      </c>
      <c r="H79" s="56">
        <f t="shared" si="3"/>
        <v>0</v>
      </c>
      <c r="I79" s="57">
        <v>0</v>
      </c>
      <c r="J79" s="59"/>
      <c r="K79" s="58"/>
      <c r="L79" s="58"/>
      <c r="M79" s="5"/>
      <c r="N79" s="5"/>
      <c r="O79" s="5"/>
      <c r="P79" s="5"/>
      <c r="Q79" s="5"/>
      <c r="R79" s="5"/>
      <c r="S79" s="5"/>
      <c r="T79" s="5"/>
      <c r="U79" s="5"/>
      <c r="V79" s="5"/>
      <c r="W79" s="5"/>
      <c r="X79" s="5"/>
      <c r="Y79" s="5"/>
      <c r="Z79" s="5"/>
    </row>
    <row r="80" spans="1:26" ht="12.75" customHeight="1" x14ac:dyDescent="0.25">
      <c r="A80" s="55">
        <v>151</v>
      </c>
      <c r="B80" s="54">
        <v>79</v>
      </c>
      <c r="C80" s="54">
        <f>'PR-RAS'!D84</f>
        <v>0</v>
      </c>
      <c r="D80" s="54">
        <f>'PR-RAS'!E84</f>
        <v>0</v>
      </c>
      <c r="E80" s="54">
        <v>0</v>
      </c>
      <c r="F80" s="54">
        <v>0</v>
      </c>
      <c r="G80" s="56">
        <f t="shared" si="2"/>
        <v>0</v>
      </c>
      <c r="H80" s="56">
        <f t="shared" si="3"/>
        <v>0</v>
      </c>
      <c r="I80" s="57">
        <v>0</v>
      </c>
      <c r="J80" s="59"/>
      <c r="K80" s="58"/>
      <c r="L80" s="58"/>
      <c r="M80" s="5"/>
      <c r="N80" s="5"/>
      <c r="O80" s="5"/>
      <c r="P80" s="5"/>
      <c r="Q80" s="5"/>
      <c r="R80" s="5"/>
      <c r="S80" s="5"/>
      <c r="T80" s="5"/>
      <c r="U80" s="5"/>
      <c r="V80" s="5"/>
      <c r="W80" s="5"/>
      <c r="X80" s="5"/>
      <c r="Y80" s="5"/>
      <c r="Z80" s="5"/>
    </row>
    <row r="81" spans="1:26" ht="12.75" customHeight="1" x14ac:dyDescent="0.25">
      <c r="A81" s="55">
        <v>151</v>
      </c>
      <c r="B81" s="54">
        <v>80</v>
      </c>
      <c r="C81" s="54">
        <f>'PR-RAS'!D85</f>
        <v>0</v>
      </c>
      <c r="D81" s="54">
        <f>'PR-RAS'!E85</f>
        <v>0</v>
      </c>
      <c r="E81" s="54">
        <v>0</v>
      </c>
      <c r="F81" s="54">
        <v>0</v>
      </c>
      <c r="G81" s="56">
        <f t="shared" si="2"/>
        <v>0</v>
      </c>
      <c r="H81" s="56">
        <f t="shared" si="3"/>
        <v>0</v>
      </c>
      <c r="I81" s="57">
        <v>0</v>
      </c>
      <c r="J81" s="59"/>
      <c r="K81" s="58"/>
      <c r="L81" s="58"/>
      <c r="M81" s="5"/>
      <c r="N81" s="5"/>
      <c r="O81" s="5"/>
      <c r="P81" s="5"/>
      <c r="Q81" s="5"/>
      <c r="R81" s="5"/>
      <c r="S81" s="5"/>
      <c r="T81" s="5"/>
      <c r="U81" s="5"/>
      <c r="V81" s="5"/>
      <c r="W81" s="5"/>
      <c r="X81" s="5"/>
      <c r="Y81" s="5"/>
      <c r="Z81" s="5"/>
    </row>
    <row r="82" spans="1:26" ht="12.75" customHeight="1" x14ac:dyDescent="0.25">
      <c r="A82" s="55">
        <v>151</v>
      </c>
      <c r="B82" s="54">
        <v>81</v>
      </c>
      <c r="C82" s="54">
        <f>'PR-RAS'!D86</f>
        <v>0</v>
      </c>
      <c r="D82" s="54">
        <f>'PR-RAS'!E86</f>
        <v>0</v>
      </c>
      <c r="E82" s="54">
        <v>0</v>
      </c>
      <c r="F82" s="54">
        <v>0</v>
      </c>
      <c r="G82" s="56">
        <f t="shared" si="2"/>
        <v>0</v>
      </c>
      <c r="H82" s="56">
        <f t="shared" si="3"/>
        <v>0</v>
      </c>
      <c r="I82" s="57">
        <v>0</v>
      </c>
      <c r="J82" s="59"/>
      <c r="K82" s="58"/>
      <c r="L82" s="58"/>
      <c r="M82" s="5"/>
      <c r="N82" s="5"/>
      <c r="O82" s="5"/>
      <c r="P82" s="5"/>
      <c r="Q82" s="5"/>
      <c r="R82" s="5"/>
      <c r="S82" s="5"/>
      <c r="T82" s="5"/>
      <c r="U82" s="5"/>
      <c r="V82" s="5"/>
      <c r="W82" s="5"/>
      <c r="X82" s="5"/>
      <c r="Y82" s="5"/>
      <c r="Z82" s="5"/>
    </row>
    <row r="83" spans="1:26" ht="12.75" customHeight="1" x14ac:dyDescent="0.25">
      <c r="A83" s="55">
        <v>151</v>
      </c>
      <c r="B83" s="54">
        <v>82</v>
      </c>
      <c r="C83" s="54">
        <f>'PR-RAS'!D87</f>
        <v>0</v>
      </c>
      <c r="D83" s="54">
        <f>'PR-RAS'!E87</f>
        <v>0</v>
      </c>
      <c r="E83" s="54">
        <v>0</v>
      </c>
      <c r="F83" s="54">
        <v>0</v>
      </c>
      <c r="G83" s="56">
        <f t="shared" si="2"/>
        <v>0</v>
      </c>
      <c r="H83" s="56">
        <f t="shared" si="3"/>
        <v>0</v>
      </c>
      <c r="I83" s="57">
        <v>0</v>
      </c>
      <c r="J83" s="59"/>
      <c r="K83" s="58"/>
      <c r="L83" s="58"/>
      <c r="M83" s="5"/>
      <c r="N83" s="5"/>
      <c r="O83" s="5"/>
      <c r="P83" s="5"/>
      <c r="Q83" s="5"/>
      <c r="R83" s="5"/>
      <c r="S83" s="5"/>
      <c r="T83" s="5"/>
      <c r="U83" s="5"/>
      <c r="V83" s="5"/>
      <c r="W83" s="5"/>
      <c r="X83" s="5"/>
      <c r="Y83" s="5"/>
      <c r="Z83" s="5"/>
    </row>
    <row r="84" spans="1:26" ht="12.75" customHeight="1" x14ac:dyDescent="0.25">
      <c r="A84" s="55">
        <v>151</v>
      </c>
      <c r="B84" s="54">
        <v>83</v>
      </c>
      <c r="C84" s="54">
        <f>'PR-RAS'!D88</f>
        <v>0</v>
      </c>
      <c r="D84" s="54">
        <f>'PR-RAS'!E88</f>
        <v>0</v>
      </c>
      <c r="E84" s="54">
        <v>0</v>
      </c>
      <c r="F84" s="54">
        <v>0</v>
      </c>
      <c r="G84" s="56">
        <f t="shared" si="2"/>
        <v>0</v>
      </c>
      <c r="H84" s="56">
        <f t="shared" si="3"/>
        <v>0</v>
      </c>
      <c r="I84" s="57">
        <v>0</v>
      </c>
      <c r="J84" s="59"/>
      <c r="K84" s="58"/>
      <c r="L84" s="58"/>
      <c r="M84" s="5"/>
      <c r="N84" s="5"/>
      <c r="O84" s="5"/>
      <c r="P84" s="5"/>
      <c r="Q84" s="5"/>
      <c r="R84" s="5"/>
      <c r="S84" s="5"/>
      <c r="T84" s="5"/>
      <c r="U84" s="5"/>
      <c r="V84" s="5"/>
      <c r="W84" s="5"/>
      <c r="X84" s="5"/>
      <c r="Y84" s="5"/>
      <c r="Z84" s="5"/>
    </row>
    <row r="85" spans="1:26" ht="12.75" customHeight="1" x14ac:dyDescent="0.25">
      <c r="A85" s="55">
        <v>151</v>
      </c>
      <c r="B85" s="54">
        <v>84</v>
      </c>
      <c r="C85" s="54">
        <f>'PR-RAS'!D89</f>
        <v>0</v>
      </c>
      <c r="D85" s="54">
        <f>'PR-RAS'!E89</f>
        <v>0</v>
      </c>
      <c r="E85" s="54">
        <v>0</v>
      </c>
      <c r="F85" s="54">
        <v>0</v>
      </c>
      <c r="G85" s="56">
        <f t="shared" si="2"/>
        <v>0</v>
      </c>
      <c r="H85" s="56">
        <f t="shared" si="3"/>
        <v>0</v>
      </c>
      <c r="I85" s="57">
        <v>0</v>
      </c>
      <c r="J85" s="59"/>
      <c r="K85" s="58"/>
      <c r="L85" s="58"/>
      <c r="M85" s="5"/>
      <c r="N85" s="5"/>
      <c r="O85" s="5"/>
      <c r="P85" s="5"/>
      <c r="Q85" s="5"/>
      <c r="R85" s="5"/>
      <c r="S85" s="5"/>
      <c r="T85" s="5"/>
      <c r="U85" s="5"/>
      <c r="V85" s="5"/>
      <c r="W85" s="5"/>
      <c r="X85" s="5"/>
      <c r="Y85" s="5"/>
      <c r="Z85" s="5"/>
    </row>
    <row r="86" spans="1:26" ht="12.75" customHeight="1" x14ac:dyDescent="0.25">
      <c r="A86" s="55">
        <v>151</v>
      </c>
      <c r="B86" s="54">
        <v>85</v>
      </c>
      <c r="C86" s="54">
        <f>'PR-RAS'!D90</f>
        <v>0</v>
      </c>
      <c r="D86" s="54">
        <f>'PR-RAS'!E90</f>
        <v>0</v>
      </c>
      <c r="E86" s="54">
        <v>0</v>
      </c>
      <c r="F86" s="54">
        <v>0</v>
      </c>
      <c r="G86" s="56">
        <f t="shared" si="2"/>
        <v>0</v>
      </c>
      <c r="H86" s="56">
        <f t="shared" si="3"/>
        <v>0</v>
      </c>
      <c r="I86" s="57">
        <v>0</v>
      </c>
      <c r="J86" s="59"/>
      <c r="K86" s="58"/>
      <c r="L86" s="58"/>
      <c r="M86" s="5"/>
      <c r="N86" s="5"/>
      <c r="O86" s="5"/>
      <c r="P86" s="5"/>
      <c r="Q86" s="5"/>
      <c r="R86" s="5"/>
      <c r="S86" s="5"/>
      <c r="T86" s="5"/>
      <c r="U86" s="5"/>
      <c r="V86" s="5"/>
      <c r="W86" s="5"/>
      <c r="X86" s="5"/>
      <c r="Y86" s="5"/>
      <c r="Z86" s="5"/>
    </row>
    <row r="87" spans="1:26" ht="12.75" customHeight="1" x14ac:dyDescent="0.25">
      <c r="A87" s="55">
        <v>151</v>
      </c>
      <c r="B87" s="54">
        <v>86</v>
      </c>
      <c r="C87" s="54">
        <f>'PR-RAS'!D91</f>
        <v>0</v>
      </c>
      <c r="D87" s="54">
        <f>'PR-RAS'!E91</f>
        <v>0</v>
      </c>
      <c r="E87" s="54">
        <v>0</v>
      </c>
      <c r="F87" s="54">
        <v>0</v>
      </c>
      <c r="G87" s="56">
        <f t="shared" si="2"/>
        <v>0</v>
      </c>
      <c r="H87" s="56">
        <f t="shared" si="3"/>
        <v>0</v>
      </c>
      <c r="I87" s="57">
        <v>0</v>
      </c>
      <c r="J87" s="59"/>
      <c r="K87" s="58"/>
      <c r="L87" s="58"/>
      <c r="M87" s="5"/>
      <c r="N87" s="5"/>
      <c r="O87" s="5"/>
      <c r="P87" s="5"/>
      <c r="Q87" s="5"/>
      <c r="R87" s="5"/>
      <c r="S87" s="5"/>
      <c r="T87" s="5"/>
      <c r="U87" s="5"/>
      <c r="V87" s="5"/>
      <c r="W87" s="5"/>
      <c r="X87" s="5"/>
      <c r="Y87" s="5"/>
      <c r="Z87" s="5"/>
    </row>
    <row r="88" spans="1:26" ht="12.75" customHeight="1" x14ac:dyDescent="0.25">
      <c r="A88" s="55">
        <v>151</v>
      </c>
      <c r="B88" s="54">
        <v>87</v>
      </c>
      <c r="C88" s="54">
        <f>'PR-RAS'!D92</f>
        <v>0</v>
      </c>
      <c r="D88" s="54">
        <f>'PR-RAS'!E92</f>
        <v>0</v>
      </c>
      <c r="E88" s="54">
        <v>0</v>
      </c>
      <c r="F88" s="54">
        <v>0</v>
      </c>
      <c r="G88" s="56">
        <f t="shared" si="2"/>
        <v>0</v>
      </c>
      <c r="H88" s="56">
        <f t="shared" si="3"/>
        <v>0</v>
      </c>
      <c r="I88" s="57">
        <v>0</v>
      </c>
      <c r="J88" s="59"/>
      <c r="K88" s="58"/>
      <c r="L88" s="58"/>
      <c r="M88" s="5"/>
      <c r="N88" s="5"/>
      <c r="O88" s="5"/>
      <c r="P88" s="5"/>
      <c r="Q88" s="5"/>
      <c r="R88" s="5"/>
      <c r="S88" s="5"/>
      <c r="T88" s="5"/>
      <c r="U88" s="5"/>
      <c r="V88" s="5"/>
      <c r="W88" s="5"/>
      <c r="X88" s="5"/>
      <c r="Y88" s="5"/>
      <c r="Z88" s="5"/>
    </row>
    <row r="89" spans="1:26" ht="12.75" customHeight="1" x14ac:dyDescent="0.25">
      <c r="A89" s="55">
        <v>151</v>
      </c>
      <c r="B89" s="54">
        <v>88</v>
      </c>
      <c r="C89" s="54">
        <f>'PR-RAS'!D93</f>
        <v>0</v>
      </c>
      <c r="D89" s="54">
        <f>'PR-RAS'!E93</f>
        <v>0</v>
      </c>
      <c r="E89" s="54">
        <v>0</v>
      </c>
      <c r="F89" s="54">
        <v>0</v>
      </c>
      <c r="G89" s="56">
        <f t="shared" si="2"/>
        <v>0</v>
      </c>
      <c r="H89" s="56">
        <f t="shared" si="3"/>
        <v>0</v>
      </c>
      <c r="I89" s="57">
        <v>0</v>
      </c>
      <c r="J89" s="59"/>
      <c r="K89" s="58"/>
      <c r="L89" s="58"/>
      <c r="M89" s="5"/>
      <c r="N89" s="5"/>
      <c r="O89" s="5"/>
      <c r="P89" s="5"/>
      <c r="Q89" s="5"/>
      <c r="R89" s="5"/>
      <c r="S89" s="5"/>
      <c r="T89" s="5"/>
      <c r="U89" s="5"/>
      <c r="V89" s="5"/>
      <c r="W89" s="5"/>
      <c r="X89" s="5"/>
      <c r="Y89" s="5"/>
      <c r="Z89" s="5"/>
    </row>
    <row r="90" spans="1:26" ht="12.75" customHeight="1" x14ac:dyDescent="0.25">
      <c r="A90" s="55">
        <v>151</v>
      </c>
      <c r="B90" s="54">
        <v>89</v>
      </c>
      <c r="C90" s="54">
        <f>'PR-RAS'!D94</f>
        <v>0</v>
      </c>
      <c r="D90" s="54">
        <f>'PR-RAS'!E94</f>
        <v>0</v>
      </c>
      <c r="E90" s="54">
        <v>0</v>
      </c>
      <c r="F90" s="54">
        <v>0</v>
      </c>
      <c r="G90" s="56">
        <f t="shared" si="2"/>
        <v>0</v>
      </c>
      <c r="H90" s="56">
        <f t="shared" si="3"/>
        <v>0</v>
      </c>
      <c r="I90" s="57">
        <v>0</v>
      </c>
      <c r="J90" s="59"/>
      <c r="K90" s="58"/>
      <c r="L90" s="58"/>
      <c r="M90" s="5"/>
      <c r="N90" s="5"/>
      <c r="O90" s="5"/>
      <c r="P90" s="5"/>
      <c r="Q90" s="5"/>
      <c r="R90" s="5"/>
      <c r="S90" s="5"/>
      <c r="T90" s="5"/>
      <c r="U90" s="5"/>
      <c r="V90" s="5"/>
      <c r="W90" s="5"/>
      <c r="X90" s="5"/>
      <c r="Y90" s="5"/>
      <c r="Z90" s="5"/>
    </row>
    <row r="91" spans="1:26" ht="12.75" customHeight="1" x14ac:dyDescent="0.25">
      <c r="A91" s="55">
        <v>151</v>
      </c>
      <c r="B91" s="54">
        <v>90</v>
      </c>
      <c r="C91" s="54">
        <f>'PR-RAS'!D95</f>
        <v>0</v>
      </c>
      <c r="D91" s="54">
        <f>'PR-RAS'!E95</f>
        <v>0</v>
      </c>
      <c r="E91" s="54">
        <v>0</v>
      </c>
      <c r="F91" s="54">
        <v>0</v>
      </c>
      <c r="G91" s="56">
        <f t="shared" si="2"/>
        <v>0</v>
      </c>
      <c r="H91" s="56">
        <f t="shared" si="3"/>
        <v>0</v>
      </c>
      <c r="I91" s="57">
        <v>0</v>
      </c>
      <c r="J91" s="59"/>
      <c r="K91" s="58"/>
      <c r="L91" s="58"/>
      <c r="M91" s="5"/>
      <c r="N91" s="5"/>
      <c r="O91" s="5"/>
      <c r="P91" s="5"/>
      <c r="Q91" s="5"/>
      <c r="R91" s="5"/>
      <c r="S91" s="5"/>
      <c r="T91" s="5"/>
      <c r="U91" s="5"/>
      <c r="V91" s="5"/>
      <c r="W91" s="5"/>
      <c r="X91" s="5"/>
      <c r="Y91" s="5"/>
      <c r="Z91" s="5"/>
    </row>
    <row r="92" spans="1:26" ht="12.75" customHeight="1" x14ac:dyDescent="0.25">
      <c r="A92" s="55">
        <v>151</v>
      </c>
      <c r="B92" s="54">
        <v>91</v>
      </c>
      <c r="C92" s="54">
        <f>'PR-RAS'!D96</f>
        <v>0</v>
      </c>
      <c r="D92" s="54">
        <f>'PR-RAS'!E96</f>
        <v>0</v>
      </c>
      <c r="E92" s="54">
        <v>0</v>
      </c>
      <c r="F92" s="54">
        <v>0</v>
      </c>
      <c r="G92" s="56">
        <f t="shared" si="2"/>
        <v>0</v>
      </c>
      <c r="H92" s="56">
        <f t="shared" si="3"/>
        <v>0</v>
      </c>
      <c r="I92" s="57">
        <v>0</v>
      </c>
      <c r="J92" s="59"/>
      <c r="K92" s="58"/>
      <c r="L92" s="58"/>
      <c r="M92" s="5"/>
      <c r="N92" s="5"/>
      <c r="O92" s="5"/>
      <c r="P92" s="5"/>
      <c r="Q92" s="5"/>
      <c r="R92" s="5"/>
      <c r="S92" s="5"/>
      <c r="T92" s="5"/>
      <c r="U92" s="5"/>
      <c r="V92" s="5"/>
      <c r="W92" s="5"/>
      <c r="X92" s="5"/>
      <c r="Y92" s="5"/>
      <c r="Z92" s="5"/>
    </row>
    <row r="93" spans="1:26" ht="12.75" customHeight="1" x14ac:dyDescent="0.25">
      <c r="A93" s="55">
        <v>151</v>
      </c>
      <c r="B93" s="54">
        <v>92</v>
      </c>
      <c r="C93" s="54">
        <f>'PR-RAS'!D97</f>
        <v>0</v>
      </c>
      <c r="D93" s="54">
        <f>'PR-RAS'!E97</f>
        <v>0</v>
      </c>
      <c r="E93" s="54">
        <v>0</v>
      </c>
      <c r="F93" s="54">
        <v>0</v>
      </c>
      <c r="G93" s="56">
        <f t="shared" si="2"/>
        <v>0</v>
      </c>
      <c r="H93" s="56">
        <f t="shared" si="3"/>
        <v>0</v>
      </c>
      <c r="I93" s="57">
        <v>0</v>
      </c>
      <c r="J93" s="59"/>
      <c r="K93" s="58"/>
      <c r="L93" s="58"/>
      <c r="M93" s="5"/>
      <c r="N93" s="5"/>
      <c r="O93" s="5"/>
      <c r="P93" s="5"/>
      <c r="Q93" s="5"/>
      <c r="R93" s="5"/>
      <c r="S93" s="5"/>
      <c r="T93" s="5"/>
      <c r="U93" s="5"/>
      <c r="V93" s="5"/>
      <c r="W93" s="5"/>
      <c r="X93" s="5"/>
      <c r="Y93" s="5"/>
      <c r="Z93" s="5"/>
    </row>
    <row r="94" spans="1:26" ht="12.75" customHeight="1" x14ac:dyDescent="0.25">
      <c r="A94" s="55">
        <v>151</v>
      </c>
      <c r="B94" s="54">
        <v>93</v>
      </c>
      <c r="C94" s="54">
        <f>'PR-RAS'!D98</f>
        <v>0</v>
      </c>
      <c r="D94" s="54">
        <f>'PR-RAS'!E98</f>
        <v>0</v>
      </c>
      <c r="E94" s="54">
        <v>0</v>
      </c>
      <c r="F94" s="54">
        <v>0</v>
      </c>
      <c r="G94" s="56">
        <f t="shared" si="2"/>
        <v>0</v>
      </c>
      <c r="H94" s="56">
        <f t="shared" si="3"/>
        <v>0</v>
      </c>
      <c r="I94" s="57">
        <v>0</v>
      </c>
      <c r="J94" s="59"/>
      <c r="K94" s="58"/>
      <c r="L94" s="58"/>
      <c r="M94" s="5"/>
      <c r="N94" s="5"/>
      <c r="O94" s="5"/>
      <c r="P94" s="5"/>
      <c r="Q94" s="5"/>
      <c r="R94" s="5"/>
      <c r="S94" s="5"/>
      <c r="T94" s="5"/>
      <c r="U94" s="5"/>
      <c r="V94" s="5"/>
      <c r="W94" s="5"/>
      <c r="X94" s="5"/>
      <c r="Y94" s="5"/>
      <c r="Z94" s="5"/>
    </row>
    <row r="95" spans="1:26" ht="12.75" customHeight="1" x14ac:dyDescent="0.25">
      <c r="A95" s="55">
        <v>151</v>
      </c>
      <c r="B95" s="54">
        <v>94</v>
      </c>
      <c r="C95" s="54">
        <f>'PR-RAS'!D99</f>
        <v>0</v>
      </c>
      <c r="D95" s="54">
        <f>'PR-RAS'!E99</f>
        <v>0</v>
      </c>
      <c r="E95" s="54">
        <v>0</v>
      </c>
      <c r="F95" s="54">
        <v>0</v>
      </c>
      <c r="G95" s="56">
        <f t="shared" si="2"/>
        <v>0</v>
      </c>
      <c r="H95" s="56">
        <f t="shared" si="3"/>
        <v>0</v>
      </c>
      <c r="I95" s="57">
        <v>0</v>
      </c>
      <c r="J95" s="59"/>
      <c r="K95" s="58"/>
      <c r="L95" s="58"/>
      <c r="M95" s="5"/>
      <c r="N95" s="5"/>
      <c r="O95" s="5"/>
      <c r="P95" s="5"/>
      <c r="Q95" s="5"/>
      <c r="R95" s="5"/>
      <c r="S95" s="5"/>
      <c r="T95" s="5"/>
      <c r="U95" s="5"/>
      <c r="V95" s="5"/>
      <c r="W95" s="5"/>
      <c r="X95" s="5"/>
      <c r="Y95" s="5"/>
      <c r="Z95" s="5"/>
    </row>
    <row r="96" spans="1:26" ht="12.75" customHeight="1" x14ac:dyDescent="0.25">
      <c r="A96" s="55">
        <v>151</v>
      </c>
      <c r="B96" s="54">
        <v>95</v>
      </c>
      <c r="C96" s="54">
        <f>'PR-RAS'!D100</f>
        <v>0</v>
      </c>
      <c r="D96" s="54">
        <f>'PR-RAS'!E100</f>
        <v>0</v>
      </c>
      <c r="E96" s="54">
        <v>0</v>
      </c>
      <c r="F96" s="54">
        <v>0</v>
      </c>
      <c r="G96" s="56">
        <f t="shared" si="2"/>
        <v>0</v>
      </c>
      <c r="H96" s="56">
        <f t="shared" si="3"/>
        <v>0</v>
      </c>
      <c r="I96" s="57">
        <v>0</v>
      </c>
      <c r="J96" s="59"/>
      <c r="K96" s="58"/>
      <c r="L96" s="58"/>
      <c r="M96" s="5"/>
      <c r="N96" s="5"/>
      <c r="O96" s="5"/>
      <c r="P96" s="5"/>
      <c r="Q96" s="5"/>
      <c r="R96" s="5"/>
      <c r="S96" s="5"/>
      <c r="T96" s="5"/>
      <c r="U96" s="5"/>
      <c r="V96" s="5"/>
      <c r="W96" s="5"/>
      <c r="X96" s="5"/>
      <c r="Y96" s="5"/>
      <c r="Z96" s="5"/>
    </row>
    <row r="97" spans="1:26" ht="12.75" customHeight="1" x14ac:dyDescent="0.25">
      <c r="A97" s="55">
        <v>151</v>
      </c>
      <c r="B97" s="54">
        <v>96</v>
      </c>
      <c r="C97" s="54">
        <f>'PR-RAS'!D101</f>
        <v>0</v>
      </c>
      <c r="D97" s="54">
        <f>'PR-RAS'!E101</f>
        <v>0</v>
      </c>
      <c r="E97" s="54">
        <v>0</v>
      </c>
      <c r="F97" s="54">
        <v>0</v>
      </c>
      <c r="G97" s="56">
        <f t="shared" si="2"/>
        <v>0</v>
      </c>
      <c r="H97" s="56">
        <f t="shared" si="3"/>
        <v>0</v>
      </c>
      <c r="I97" s="57">
        <v>0</v>
      </c>
      <c r="J97" s="59"/>
      <c r="K97" s="58"/>
      <c r="L97" s="58"/>
      <c r="M97" s="5"/>
      <c r="N97" s="5"/>
      <c r="O97" s="5"/>
      <c r="P97" s="5"/>
      <c r="Q97" s="5"/>
      <c r="R97" s="5"/>
      <c r="S97" s="5"/>
      <c r="T97" s="5"/>
      <c r="U97" s="5"/>
      <c r="V97" s="5"/>
      <c r="W97" s="5"/>
      <c r="X97" s="5"/>
      <c r="Y97" s="5"/>
      <c r="Z97" s="5"/>
    </row>
    <row r="98" spans="1:26" ht="12.75" customHeight="1" x14ac:dyDescent="0.25">
      <c r="A98" s="55">
        <v>151</v>
      </c>
      <c r="B98" s="54">
        <v>97</v>
      </c>
      <c r="C98" s="54">
        <f>'PR-RAS'!D102</f>
        <v>0</v>
      </c>
      <c r="D98" s="54">
        <f>'PR-RAS'!E102</f>
        <v>0</v>
      </c>
      <c r="E98" s="54">
        <v>0</v>
      </c>
      <c r="F98" s="54">
        <v>0</v>
      </c>
      <c r="G98" s="56">
        <f t="shared" si="2"/>
        <v>0</v>
      </c>
      <c r="H98" s="56">
        <f t="shared" si="3"/>
        <v>0</v>
      </c>
      <c r="I98" s="57">
        <v>0</v>
      </c>
      <c r="J98" s="59"/>
      <c r="K98" s="58"/>
      <c r="L98" s="58"/>
      <c r="M98" s="5"/>
      <c r="N98" s="5"/>
      <c r="O98" s="5"/>
      <c r="P98" s="5"/>
      <c r="Q98" s="5"/>
      <c r="R98" s="5"/>
      <c r="S98" s="5"/>
      <c r="T98" s="5"/>
      <c r="U98" s="5"/>
      <c r="V98" s="5"/>
      <c r="W98" s="5"/>
      <c r="X98" s="5"/>
      <c r="Y98" s="5"/>
      <c r="Z98" s="5"/>
    </row>
    <row r="99" spans="1:26" ht="12.75" customHeight="1" x14ac:dyDescent="0.25">
      <c r="A99" s="55">
        <v>151</v>
      </c>
      <c r="B99" s="54">
        <v>98</v>
      </c>
      <c r="C99" s="54">
        <f>'PR-RAS'!D103</f>
        <v>0</v>
      </c>
      <c r="D99" s="54">
        <f>'PR-RAS'!E103</f>
        <v>0</v>
      </c>
      <c r="E99" s="54">
        <v>0</v>
      </c>
      <c r="F99" s="54">
        <v>0</v>
      </c>
      <c r="G99" s="56">
        <f t="shared" si="2"/>
        <v>0</v>
      </c>
      <c r="H99" s="56">
        <f t="shared" si="3"/>
        <v>0</v>
      </c>
      <c r="I99" s="57">
        <v>0</v>
      </c>
      <c r="J99" s="59"/>
      <c r="K99" s="58"/>
      <c r="L99" s="58"/>
      <c r="M99" s="5"/>
      <c r="N99" s="5"/>
      <c r="O99" s="5"/>
      <c r="P99" s="5"/>
      <c r="Q99" s="5"/>
      <c r="R99" s="5"/>
      <c r="S99" s="5"/>
      <c r="T99" s="5"/>
      <c r="U99" s="5"/>
      <c r="V99" s="5"/>
      <c r="W99" s="5"/>
      <c r="X99" s="5"/>
      <c r="Y99" s="5"/>
      <c r="Z99" s="5"/>
    </row>
    <row r="100" spans="1:26" ht="12.75" customHeight="1" x14ac:dyDescent="0.25">
      <c r="A100" s="55">
        <v>151</v>
      </c>
      <c r="B100" s="54">
        <v>99</v>
      </c>
      <c r="C100" s="54">
        <f>'PR-RAS'!D104</f>
        <v>0</v>
      </c>
      <c r="D100" s="54">
        <f>'PR-RAS'!E104</f>
        <v>0</v>
      </c>
      <c r="E100" s="54">
        <v>0</v>
      </c>
      <c r="F100" s="54">
        <v>0</v>
      </c>
      <c r="G100" s="56">
        <f t="shared" si="2"/>
        <v>0</v>
      </c>
      <c r="H100" s="56">
        <f t="shared" si="3"/>
        <v>0</v>
      </c>
      <c r="I100" s="57">
        <v>0</v>
      </c>
      <c r="J100" s="59"/>
      <c r="K100" s="58"/>
      <c r="L100" s="58"/>
      <c r="M100" s="5"/>
      <c r="N100" s="5"/>
      <c r="O100" s="5"/>
      <c r="P100" s="5"/>
      <c r="Q100" s="5"/>
      <c r="R100" s="5"/>
      <c r="S100" s="5"/>
      <c r="T100" s="5"/>
      <c r="U100" s="5"/>
      <c r="V100" s="5"/>
      <c r="W100" s="5"/>
      <c r="X100" s="5"/>
      <c r="Y100" s="5"/>
      <c r="Z100" s="5"/>
    </row>
    <row r="101" spans="1:26" ht="12.75" customHeight="1" x14ac:dyDescent="0.25">
      <c r="A101" s="55">
        <v>151</v>
      </c>
      <c r="B101" s="54">
        <v>100</v>
      </c>
      <c r="C101" s="54">
        <f>'PR-RAS'!D105</f>
        <v>0</v>
      </c>
      <c r="D101" s="54">
        <f>'PR-RAS'!E105</f>
        <v>0</v>
      </c>
      <c r="E101" s="54">
        <v>0</v>
      </c>
      <c r="F101" s="54">
        <v>0</v>
      </c>
      <c r="G101" s="56">
        <f t="shared" si="2"/>
        <v>0</v>
      </c>
      <c r="H101" s="56">
        <f t="shared" si="3"/>
        <v>0</v>
      </c>
      <c r="I101" s="57">
        <v>0</v>
      </c>
      <c r="J101" s="59"/>
      <c r="K101" s="58"/>
      <c r="L101" s="58"/>
      <c r="M101" s="5"/>
      <c r="N101" s="5"/>
      <c r="O101" s="5"/>
      <c r="P101" s="5"/>
      <c r="Q101" s="5"/>
      <c r="R101" s="5"/>
      <c r="S101" s="5"/>
      <c r="T101" s="5"/>
      <c r="U101" s="5"/>
      <c r="V101" s="5"/>
      <c r="W101" s="5"/>
      <c r="X101" s="5"/>
      <c r="Y101" s="5"/>
      <c r="Z101" s="5"/>
    </row>
    <row r="102" spans="1:26" ht="12.75" customHeight="1" x14ac:dyDescent="0.25">
      <c r="A102" s="55">
        <v>151</v>
      </c>
      <c r="B102" s="54">
        <v>101</v>
      </c>
      <c r="C102" s="54">
        <f>'PR-RAS'!D106</f>
        <v>66817.039999999994</v>
      </c>
      <c r="D102" s="54">
        <f>'PR-RAS'!E106</f>
        <v>65059.39</v>
      </c>
      <c r="E102" s="54">
        <v>0</v>
      </c>
      <c r="F102" s="54">
        <v>0</v>
      </c>
      <c r="G102" s="56">
        <f t="shared" si="2"/>
        <v>19890.517820000001</v>
      </c>
      <c r="H102" s="56">
        <f t="shared" si="3"/>
        <v>0.42999999999301508</v>
      </c>
      <c r="I102" s="57">
        <v>0</v>
      </c>
      <c r="J102" s="59"/>
      <c r="K102" s="58"/>
      <c r="L102" s="58"/>
      <c r="M102" s="5"/>
      <c r="N102" s="5"/>
      <c r="O102" s="5"/>
      <c r="P102" s="5"/>
      <c r="Q102" s="5"/>
      <c r="R102" s="5"/>
      <c r="S102" s="5"/>
      <c r="T102" s="5"/>
      <c r="U102" s="5"/>
      <c r="V102" s="5"/>
      <c r="W102" s="5"/>
      <c r="X102" s="5"/>
      <c r="Y102" s="5"/>
      <c r="Z102" s="5"/>
    </row>
    <row r="103" spans="1:26" ht="12.75" customHeight="1" x14ac:dyDescent="0.25">
      <c r="A103" s="55">
        <v>151</v>
      </c>
      <c r="B103" s="54">
        <v>102</v>
      </c>
      <c r="C103" s="54">
        <f>'PR-RAS'!D107</f>
        <v>0</v>
      </c>
      <c r="D103" s="54">
        <f>'PR-RAS'!E107</f>
        <v>0</v>
      </c>
      <c r="E103" s="54">
        <v>0</v>
      </c>
      <c r="F103" s="54">
        <v>0</v>
      </c>
      <c r="G103" s="56">
        <f t="shared" si="2"/>
        <v>0</v>
      </c>
      <c r="H103" s="56">
        <f t="shared" si="3"/>
        <v>0</v>
      </c>
      <c r="I103" s="57">
        <v>0</v>
      </c>
      <c r="J103" s="59"/>
      <c r="K103" s="58"/>
      <c r="L103" s="58"/>
      <c r="M103" s="5"/>
      <c r="N103" s="5"/>
      <c r="O103" s="5"/>
      <c r="P103" s="5"/>
      <c r="Q103" s="5"/>
      <c r="R103" s="5"/>
      <c r="S103" s="5"/>
      <c r="T103" s="5"/>
      <c r="U103" s="5"/>
      <c r="V103" s="5"/>
      <c r="W103" s="5"/>
      <c r="X103" s="5"/>
      <c r="Y103" s="5"/>
      <c r="Z103" s="5"/>
    </row>
    <row r="104" spans="1:26" ht="12.75" customHeight="1" x14ac:dyDescent="0.25">
      <c r="A104" s="55">
        <v>151</v>
      </c>
      <c r="B104" s="54">
        <v>103</v>
      </c>
      <c r="C104" s="54">
        <f>'PR-RAS'!D108</f>
        <v>0</v>
      </c>
      <c r="D104" s="54">
        <f>'PR-RAS'!E108</f>
        <v>0</v>
      </c>
      <c r="E104" s="54">
        <v>0</v>
      </c>
      <c r="F104" s="54">
        <v>0</v>
      </c>
      <c r="G104" s="56">
        <f t="shared" si="2"/>
        <v>0</v>
      </c>
      <c r="H104" s="56">
        <f t="shared" si="3"/>
        <v>0</v>
      </c>
      <c r="I104" s="57">
        <v>0</v>
      </c>
      <c r="J104" s="59"/>
      <c r="K104" s="58"/>
      <c r="L104" s="58"/>
      <c r="M104" s="5"/>
      <c r="N104" s="5"/>
      <c r="O104" s="5"/>
      <c r="P104" s="5"/>
      <c r="Q104" s="5"/>
      <c r="R104" s="5"/>
      <c r="S104" s="5"/>
      <c r="T104" s="5"/>
      <c r="U104" s="5"/>
      <c r="V104" s="5"/>
      <c r="W104" s="5"/>
      <c r="X104" s="5"/>
      <c r="Y104" s="5"/>
      <c r="Z104" s="5"/>
    </row>
    <row r="105" spans="1:26" ht="12.75" customHeight="1" x14ac:dyDescent="0.25">
      <c r="A105" s="55">
        <v>151</v>
      </c>
      <c r="B105" s="54">
        <v>104</v>
      </c>
      <c r="C105" s="54">
        <f>'PR-RAS'!D109</f>
        <v>0</v>
      </c>
      <c r="D105" s="54">
        <f>'PR-RAS'!E109</f>
        <v>0</v>
      </c>
      <c r="E105" s="54">
        <v>0</v>
      </c>
      <c r="F105" s="54">
        <v>0</v>
      </c>
      <c r="G105" s="56">
        <f t="shared" si="2"/>
        <v>0</v>
      </c>
      <c r="H105" s="56">
        <f t="shared" si="3"/>
        <v>0</v>
      </c>
      <c r="I105" s="57">
        <v>0</v>
      </c>
      <c r="J105" s="59"/>
      <c r="K105" s="58"/>
      <c r="L105" s="58"/>
      <c r="M105" s="5"/>
      <c r="N105" s="5"/>
      <c r="O105" s="5"/>
      <c r="P105" s="5"/>
      <c r="Q105" s="5"/>
      <c r="R105" s="5"/>
      <c r="S105" s="5"/>
      <c r="T105" s="5"/>
      <c r="U105" s="5"/>
      <c r="V105" s="5"/>
      <c r="W105" s="5"/>
      <c r="X105" s="5"/>
      <c r="Y105" s="5"/>
      <c r="Z105" s="5"/>
    </row>
    <row r="106" spans="1:26" ht="12.75" customHeight="1" x14ac:dyDescent="0.25">
      <c r="A106" s="55">
        <v>151</v>
      </c>
      <c r="B106" s="54">
        <v>105</v>
      </c>
      <c r="C106" s="54">
        <f>'PR-RAS'!D110</f>
        <v>0</v>
      </c>
      <c r="D106" s="54">
        <f>'PR-RAS'!E110</f>
        <v>0</v>
      </c>
      <c r="E106" s="54">
        <v>0</v>
      </c>
      <c r="F106" s="54">
        <v>0</v>
      </c>
      <c r="G106" s="56">
        <f t="shared" si="2"/>
        <v>0</v>
      </c>
      <c r="H106" s="56">
        <f t="shared" si="3"/>
        <v>0</v>
      </c>
      <c r="I106" s="57">
        <v>0</v>
      </c>
      <c r="J106" s="59"/>
      <c r="K106" s="58"/>
      <c r="L106" s="58"/>
      <c r="M106" s="5"/>
      <c r="N106" s="5"/>
      <c r="O106" s="5"/>
      <c r="P106" s="5"/>
      <c r="Q106" s="5"/>
      <c r="R106" s="5"/>
      <c r="S106" s="5"/>
      <c r="T106" s="5"/>
      <c r="U106" s="5"/>
      <c r="V106" s="5"/>
      <c r="W106" s="5"/>
      <c r="X106" s="5"/>
      <c r="Y106" s="5"/>
      <c r="Z106" s="5"/>
    </row>
    <row r="107" spans="1:26" ht="12.75" customHeight="1" x14ac:dyDescent="0.25">
      <c r="A107" s="55">
        <v>151</v>
      </c>
      <c r="B107" s="54">
        <v>106</v>
      </c>
      <c r="C107" s="54">
        <f>'PR-RAS'!D111</f>
        <v>0</v>
      </c>
      <c r="D107" s="54">
        <f>'PR-RAS'!E111</f>
        <v>0</v>
      </c>
      <c r="E107" s="54">
        <v>0</v>
      </c>
      <c r="F107" s="54">
        <v>0</v>
      </c>
      <c r="G107" s="56">
        <f t="shared" si="2"/>
        <v>0</v>
      </c>
      <c r="H107" s="56">
        <f t="shared" si="3"/>
        <v>0</v>
      </c>
      <c r="I107" s="57">
        <v>0</v>
      </c>
      <c r="J107" s="59"/>
      <c r="K107" s="58"/>
      <c r="L107" s="58"/>
      <c r="M107" s="5"/>
      <c r="N107" s="5"/>
      <c r="O107" s="5"/>
      <c r="P107" s="5"/>
      <c r="Q107" s="5"/>
      <c r="R107" s="5"/>
      <c r="S107" s="5"/>
      <c r="T107" s="5"/>
      <c r="U107" s="5"/>
      <c r="V107" s="5"/>
      <c r="W107" s="5"/>
      <c r="X107" s="5"/>
      <c r="Y107" s="5"/>
      <c r="Z107" s="5"/>
    </row>
    <row r="108" spans="1:26" ht="12.75" customHeight="1" x14ac:dyDescent="0.25">
      <c r="A108" s="55">
        <v>151</v>
      </c>
      <c r="B108" s="54">
        <v>107</v>
      </c>
      <c r="C108" s="54">
        <f>'PR-RAS'!D112</f>
        <v>66817.039999999994</v>
      </c>
      <c r="D108" s="54">
        <f>'PR-RAS'!E112</f>
        <v>65059.39</v>
      </c>
      <c r="E108" s="54">
        <v>0</v>
      </c>
      <c r="F108" s="54">
        <v>0</v>
      </c>
      <c r="G108" s="56">
        <f t="shared" si="2"/>
        <v>21072.132740000001</v>
      </c>
      <c r="H108" s="56">
        <f t="shared" si="3"/>
        <v>0.42999999999301508</v>
      </c>
      <c r="I108" s="57">
        <v>0</v>
      </c>
      <c r="J108" s="59"/>
      <c r="K108" s="58"/>
      <c r="L108" s="58"/>
      <c r="M108" s="5"/>
      <c r="N108" s="5"/>
      <c r="O108" s="5"/>
      <c r="P108" s="5"/>
      <c r="Q108" s="5"/>
      <c r="R108" s="5"/>
      <c r="S108" s="5"/>
      <c r="T108" s="5"/>
      <c r="U108" s="5"/>
      <c r="V108" s="5"/>
      <c r="W108" s="5"/>
      <c r="X108" s="5"/>
      <c r="Y108" s="5"/>
      <c r="Z108" s="5"/>
    </row>
    <row r="109" spans="1:26" ht="12.75" customHeight="1" x14ac:dyDescent="0.25">
      <c r="A109" s="55">
        <v>151</v>
      </c>
      <c r="B109" s="54">
        <v>108</v>
      </c>
      <c r="C109" s="54">
        <f>'PR-RAS'!D113</f>
        <v>0</v>
      </c>
      <c r="D109" s="54">
        <f>'PR-RAS'!E113</f>
        <v>0</v>
      </c>
      <c r="E109" s="54">
        <v>0</v>
      </c>
      <c r="F109" s="54">
        <v>0</v>
      </c>
      <c r="G109" s="56">
        <f t="shared" si="2"/>
        <v>0</v>
      </c>
      <c r="H109" s="56">
        <f t="shared" si="3"/>
        <v>0</v>
      </c>
      <c r="I109" s="57">
        <v>0</v>
      </c>
      <c r="J109" s="59"/>
      <c r="K109" s="58"/>
      <c r="L109" s="58"/>
      <c r="M109" s="5"/>
      <c r="N109" s="5"/>
      <c r="O109" s="5"/>
      <c r="P109" s="5"/>
      <c r="Q109" s="5"/>
      <c r="R109" s="5"/>
      <c r="S109" s="5"/>
      <c r="T109" s="5"/>
      <c r="U109" s="5"/>
      <c r="V109" s="5"/>
      <c r="W109" s="5"/>
      <c r="X109" s="5"/>
      <c r="Y109" s="5"/>
      <c r="Z109" s="5"/>
    </row>
    <row r="110" spans="1:26" ht="12.75" customHeight="1" x14ac:dyDescent="0.25">
      <c r="A110" s="55">
        <v>151</v>
      </c>
      <c r="B110" s="54">
        <v>109</v>
      </c>
      <c r="C110" s="54">
        <f>'PR-RAS'!D114</f>
        <v>0</v>
      </c>
      <c r="D110" s="54">
        <f>'PR-RAS'!E114</f>
        <v>0</v>
      </c>
      <c r="E110" s="54">
        <v>0</v>
      </c>
      <c r="F110" s="54">
        <v>0</v>
      </c>
      <c r="G110" s="56">
        <f t="shared" si="2"/>
        <v>0</v>
      </c>
      <c r="H110" s="56">
        <f t="shared" si="3"/>
        <v>0</v>
      </c>
      <c r="I110" s="57">
        <v>0</v>
      </c>
      <c r="J110" s="59"/>
      <c r="K110" s="58"/>
      <c r="L110" s="58"/>
      <c r="M110" s="5"/>
      <c r="N110" s="5"/>
      <c r="O110" s="5"/>
      <c r="P110" s="5"/>
      <c r="Q110" s="5"/>
      <c r="R110" s="5"/>
      <c r="S110" s="5"/>
      <c r="T110" s="5"/>
      <c r="U110" s="5"/>
      <c r="V110" s="5"/>
      <c r="W110" s="5"/>
      <c r="X110" s="5"/>
      <c r="Y110" s="5"/>
      <c r="Z110" s="5"/>
    </row>
    <row r="111" spans="1:26" ht="12.75" customHeight="1" x14ac:dyDescent="0.25">
      <c r="A111" s="55">
        <v>151</v>
      </c>
      <c r="B111" s="54">
        <v>110</v>
      </c>
      <c r="C111" s="54">
        <f>'PR-RAS'!D115</f>
        <v>0</v>
      </c>
      <c r="D111" s="54">
        <f>'PR-RAS'!E115</f>
        <v>0</v>
      </c>
      <c r="E111" s="54">
        <v>0</v>
      </c>
      <c r="F111" s="54">
        <v>0</v>
      </c>
      <c r="G111" s="56">
        <f t="shared" si="2"/>
        <v>0</v>
      </c>
      <c r="H111" s="56">
        <f t="shared" si="3"/>
        <v>0</v>
      </c>
      <c r="I111" s="57">
        <v>0</v>
      </c>
      <c r="J111" s="59"/>
      <c r="K111" s="58"/>
      <c r="L111" s="58"/>
      <c r="M111" s="5"/>
      <c r="N111" s="5"/>
      <c r="O111" s="5"/>
      <c r="P111" s="5"/>
      <c r="Q111" s="5"/>
      <c r="R111" s="5"/>
      <c r="S111" s="5"/>
      <c r="T111" s="5"/>
      <c r="U111" s="5"/>
      <c r="V111" s="5"/>
      <c r="W111" s="5"/>
      <c r="X111" s="5"/>
      <c r="Y111" s="5"/>
      <c r="Z111" s="5"/>
    </row>
    <row r="112" spans="1:26" ht="12.75" customHeight="1" x14ac:dyDescent="0.25">
      <c r="A112" s="55">
        <v>151</v>
      </c>
      <c r="B112" s="54">
        <v>111</v>
      </c>
      <c r="C112" s="54">
        <f>'PR-RAS'!D116</f>
        <v>0</v>
      </c>
      <c r="D112" s="54">
        <f>'PR-RAS'!E116</f>
        <v>0</v>
      </c>
      <c r="E112" s="54">
        <v>0</v>
      </c>
      <c r="F112" s="54">
        <v>0</v>
      </c>
      <c r="G112" s="56">
        <f t="shared" si="2"/>
        <v>0</v>
      </c>
      <c r="H112" s="56">
        <f t="shared" si="3"/>
        <v>0</v>
      </c>
      <c r="I112" s="57">
        <v>0</v>
      </c>
      <c r="J112" s="59"/>
      <c r="K112" s="58"/>
      <c r="L112" s="58"/>
      <c r="M112" s="5"/>
      <c r="N112" s="5"/>
      <c r="O112" s="5"/>
      <c r="P112" s="5"/>
      <c r="Q112" s="5"/>
      <c r="R112" s="5"/>
      <c r="S112" s="5"/>
      <c r="T112" s="5"/>
      <c r="U112" s="5"/>
      <c r="V112" s="5"/>
      <c r="W112" s="5"/>
      <c r="X112" s="5"/>
      <c r="Y112" s="5"/>
      <c r="Z112" s="5"/>
    </row>
    <row r="113" spans="1:26" ht="12.75" customHeight="1" x14ac:dyDescent="0.25">
      <c r="A113" s="55">
        <v>151</v>
      </c>
      <c r="B113" s="54">
        <v>112</v>
      </c>
      <c r="C113" s="54">
        <f>'PR-RAS'!D117</f>
        <v>66817.039999999994</v>
      </c>
      <c r="D113" s="54">
        <f>'PR-RAS'!E117</f>
        <v>65059.39</v>
      </c>
      <c r="E113" s="54">
        <v>0</v>
      </c>
      <c r="F113" s="54">
        <v>0</v>
      </c>
      <c r="G113" s="56">
        <f t="shared" si="2"/>
        <v>22056.811840000002</v>
      </c>
      <c r="H113" s="56">
        <f t="shared" si="3"/>
        <v>0.42999999999301508</v>
      </c>
      <c r="I113" s="57">
        <v>0</v>
      </c>
      <c r="J113" s="59"/>
      <c r="K113" s="58"/>
      <c r="L113" s="58"/>
      <c r="M113" s="5"/>
      <c r="N113" s="5"/>
      <c r="O113" s="5"/>
      <c r="P113" s="5"/>
      <c r="Q113" s="5"/>
      <c r="R113" s="5"/>
      <c r="S113" s="5"/>
      <c r="T113" s="5"/>
      <c r="U113" s="5"/>
      <c r="V113" s="5"/>
      <c r="W113" s="5"/>
      <c r="X113" s="5"/>
      <c r="Y113" s="5"/>
      <c r="Z113" s="5"/>
    </row>
    <row r="114" spans="1:26" ht="12.75" customHeight="1" x14ac:dyDescent="0.25">
      <c r="A114" s="55">
        <v>151</v>
      </c>
      <c r="B114" s="54">
        <v>113</v>
      </c>
      <c r="C114" s="54">
        <f>'PR-RAS'!D118</f>
        <v>0</v>
      </c>
      <c r="D114" s="54">
        <f>'PR-RAS'!E118</f>
        <v>0</v>
      </c>
      <c r="E114" s="54">
        <v>0</v>
      </c>
      <c r="F114" s="54">
        <v>0</v>
      </c>
      <c r="G114" s="56">
        <f t="shared" si="2"/>
        <v>0</v>
      </c>
      <c r="H114" s="56">
        <f t="shared" si="3"/>
        <v>0</v>
      </c>
      <c r="I114" s="57">
        <v>0</v>
      </c>
      <c r="J114" s="59"/>
      <c r="K114" s="58"/>
      <c r="L114" s="58"/>
      <c r="M114" s="5"/>
      <c r="N114" s="5"/>
      <c r="O114" s="5"/>
      <c r="P114" s="5"/>
      <c r="Q114" s="5"/>
      <c r="R114" s="5"/>
      <c r="S114" s="5"/>
      <c r="T114" s="5"/>
      <c r="U114" s="5"/>
      <c r="V114" s="5"/>
      <c r="W114" s="5"/>
      <c r="X114" s="5"/>
      <c r="Y114" s="5"/>
      <c r="Z114" s="5"/>
    </row>
    <row r="115" spans="1:26" ht="12.75" customHeight="1" x14ac:dyDescent="0.25">
      <c r="A115" s="55">
        <v>151</v>
      </c>
      <c r="B115" s="54">
        <v>114</v>
      </c>
      <c r="C115" s="54">
        <f>'PR-RAS'!D119</f>
        <v>0</v>
      </c>
      <c r="D115" s="54">
        <f>'PR-RAS'!E119</f>
        <v>0</v>
      </c>
      <c r="E115" s="54">
        <v>0</v>
      </c>
      <c r="F115" s="54">
        <v>0</v>
      </c>
      <c r="G115" s="56">
        <f t="shared" si="2"/>
        <v>0</v>
      </c>
      <c r="H115" s="56">
        <f t="shared" si="3"/>
        <v>0</v>
      </c>
      <c r="I115" s="57">
        <v>0</v>
      </c>
      <c r="J115" s="59"/>
      <c r="K115" s="58"/>
      <c r="L115" s="58"/>
      <c r="M115" s="5"/>
      <c r="N115" s="5"/>
      <c r="O115" s="5"/>
      <c r="P115" s="5"/>
      <c r="Q115" s="5"/>
      <c r="R115" s="5"/>
      <c r="S115" s="5"/>
      <c r="T115" s="5"/>
      <c r="U115" s="5"/>
      <c r="V115" s="5"/>
      <c r="W115" s="5"/>
      <c r="X115" s="5"/>
      <c r="Y115" s="5"/>
      <c r="Z115" s="5"/>
    </row>
    <row r="116" spans="1:26" ht="12.75" customHeight="1" x14ac:dyDescent="0.25">
      <c r="A116" s="55">
        <v>151</v>
      </c>
      <c r="B116" s="54">
        <v>115</v>
      </c>
      <c r="C116" s="54">
        <f>'PR-RAS'!D120</f>
        <v>0</v>
      </c>
      <c r="D116" s="54">
        <f>'PR-RAS'!E120</f>
        <v>0</v>
      </c>
      <c r="E116" s="54">
        <v>0</v>
      </c>
      <c r="F116" s="54">
        <v>0</v>
      </c>
      <c r="G116" s="56">
        <f t="shared" si="2"/>
        <v>0</v>
      </c>
      <c r="H116" s="56">
        <f t="shared" si="3"/>
        <v>0</v>
      </c>
      <c r="I116" s="57">
        <v>0</v>
      </c>
      <c r="J116" s="59"/>
      <c r="K116" s="58"/>
      <c r="L116" s="58"/>
      <c r="M116" s="5"/>
      <c r="N116" s="5"/>
      <c r="O116" s="5"/>
      <c r="P116" s="5"/>
      <c r="Q116" s="5"/>
      <c r="R116" s="5"/>
      <c r="S116" s="5"/>
      <c r="T116" s="5"/>
      <c r="U116" s="5"/>
      <c r="V116" s="5"/>
      <c r="W116" s="5"/>
      <c r="X116" s="5"/>
      <c r="Y116" s="5"/>
      <c r="Z116" s="5"/>
    </row>
    <row r="117" spans="1:26" ht="12.75" customHeight="1" x14ac:dyDescent="0.25">
      <c r="A117" s="55">
        <v>151</v>
      </c>
      <c r="B117" s="54">
        <v>116</v>
      </c>
      <c r="C117" s="54">
        <f>'PR-RAS'!D121</f>
        <v>0</v>
      </c>
      <c r="D117" s="54">
        <f>'PR-RAS'!E121</f>
        <v>0</v>
      </c>
      <c r="E117" s="54">
        <v>0</v>
      </c>
      <c r="F117" s="54">
        <v>0</v>
      </c>
      <c r="G117" s="56">
        <f t="shared" si="2"/>
        <v>0</v>
      </c>
      <c r="H117" s="56">
        <f t="shared" si="3"/>
        <v>0</v>
      </c>
      <c r="I117" s="57">
        <v>0</v>
      </c>
      <c r="J117" s="59"/>
      <c r="K117" s="58"/>
      <c r="L117" s="58"/>
      <c r="M117" s="5"/>
      <c r="N117" s="5"/>
      <c r="O117" s="5"/>
      <c r="P117" s="5"/>
      <c r="Q117" s="5"/>
      <c r="R117" s="5"/>
      <c r="S117" s="5"/>
      <c r="T117" s="5"/>
      <c r="U117" s="5"/>
      <c r="V117" s="5"/>
      <c r="W117" s="5"/>
      <c r="X117" s="5"/>
      <c r="Y117" s="5"/>
      <c r="Z117" s="5"/>
    </row>
    <row r="118" spans="1:26" ht="12.75" customHeight="1" x14ac:dyDescent="0.25">
      <c r="A118" s="55">
        <v>151</v>
      </c>
      <c r="B118" s="54">
        <v>117</v>
      </c>
      <c r="C118" s="54">
        <f>'PR-RAS'!D122</f>
        <v>0</v>
      </c>
      <c r="D118" s="54">
        <f>'PR-RAS'!E122</f>
        <v>0</v>
      </c>
      <c r="E118" s="54">
        <v>0</v>
      </c>
      <c r="F118" s="54">
        <v>0</v>
      </c>
      <c r="G118" s="56">
        <f t="shared" si="2"/>
        <v>0</v>
      </c>
      <c r="H118" s="56">
        <f t="shared" si="3"/>
        <v>0</v>
      </c>
      <c r="I118" s="57">
        <v>0</v>
      </c>
      <c r="J118" s="59"/>
      <c r="K118" s="58"/>
      <c r="L118" s="58"/>
      <c r="M118" s="5"/>
      <c r="N118" s="5"/>
      <c r="O118" s="5"/>
      <c r="P118" s="5"/>
      <c r="Q118" s="5"/>
      <c r="R118" s="5"/>
      <c r="S118" s="5"/>
      <c r="T118" s="5"/>
      <c r="U118" s="5"/>
      <c r="V118" s="5"/>
      <c r="W118" s="5"/>
      <c r="X118" s="5"/>
      <c r="Y118" s="5"/>
      <c r="Z118" s="5"/>
    </row>
    <row r="119" spans="1:26" ht="12.75" customHeight="1" x14ac:dyDescent="0.25">
      <c r="A119" s="55">
        <v>151</v>
      </c>
      <c r="B119" s="54">
        <v>118</v>
      </c>
      <c r="C119" s="54">
        <f>'PR-RAS'!D123</f>
        <v>0</v>
      </c>
      <c r="D119" s="54">
        <f>'PR-RAS'!E123</f>
        <v>0</v>
      </c>
      <c r="E119" s="54">
        <v>0</v>
      </c>
      <c r="F119" s="54">
        <v>0</v>
      </c>
      <c r="G119" s="56">
        <f t="shared" si="2"/>
        <v>0</v>
      </c>
      <c r="H119" s="56">
        <f t="shared" si="3"/>
        <v>0</v>
      </c>
      <c r="I119" s="57">
        <v>0</v>
      </c>
      <c r="J119" s="59"/>
      <c r="K119" s="58"/>
      <c r="L119" s="58"/>
      <c r="M119" s="5"/>
      <c r="N119" s="5"/>
      <c r="O119" s="5"/>
      <c r="P119" s="5"/>
      <c r="Q119" s="5"/>
      <c r="R119" s="5"/>
      <c r="S119" s="5"/>
      <c r="T119" s="5"/>
      <c r="U119" s="5"/>
      <c r="V119" s="5"/>
      <c r="W119" s="5"/>
      <c r="X119" s="5"/>
      <c r="Y119" s="5"/>
      <c r="Z119" s="5"/>
    </row>
    <row r="120" spans="1:26" ht="12.75" customHeight="1" x14ac:dyDescent="0.25">
      <c r="A120" s="55">
        <v>151</v>
      </c>
      <c r="B120" s="54">
        <v>119</v>
      </c>
      <c r="C120" s="54">
        <f>'PR-RAS'!D124</f>
        <v>0</v>
      </c>
      <c r="D120" s="54">
        <f>'PR-RAS'!E124</f>
        <v>0</v>
      </c>
      <c r="E120" s="54">
        <v>0</v>
      </c>
      <c r="F120" s="54">
        <v>0</v>
      </c>
      <c r="G120" s="56">
        <f t="shared" si="2"/>
        <v>0</v>
      </c>
      <c r="H120" s="56">
        <f t="shared" si="3"/>
        <v>0</v>
      </c>
      <c r="I120" s="57">
        <v>0</v>
      </c>
      <c r="J120" s="59"/>
      <c r="K120" s="58"/>
      <c r="L120" s="58"/>
      <c r="M120" s="5"/>
      <c r="N120" s="5"/>
      <c r="O120" s="5"/>
      <c r="P120" s="5"/>
      <c r="Q120" s="5"/>
      <c r="R120" s="5"/>
      <c r="S120" s="5"/>
      <c r="T120" s="5"/>
      <c r="U120" s="5"/>
      <c r="V120" s="5"/>
      <c r="W120" s="5"/>
      <c r="X120" s="5"/>
      <c r="Y120" s="5"/>
      <c r="Z120" s="5"/>
    </row>
    <row r="121" spans="1:26" ht="12.75" customHeight="1" x14ac:dyDescent="0.25">
      <c r="A121" s="55">
        <v>151</v>
      </c>
      <c r="B121" s="54">
        <v>120</v>
      </c>
      <c r="C121" s="54">
        <f>'PR-RAS'!D125</f>
        <v>0</v>
      </c>
      <c r="D121" s="54">
        <f>'PR-RAS'!E125</f>
        <v>0</v>
      </c>
      <c r="E121" s="54">
        <v>0</v>
      </c>
      <c r="F121" s="54">
        <v>0</v>
      </c>
      <c r="G121" s="56">
        <f t="shared" si="2"/>
        <v>0</v>
      </c>
      <c r="H121" s="56">
        <f t="shared" si="3"/>
        <v>0</v>
      </c>
      <c r="I121" s="57">
        <v>0</v>
      </c>
      <c r="J121" s="59"/>
      <c r="K121" s="58"/>
      <c r="L121" s="58"/>
      <c r="M121" s="5"/>
      <c r="N121" s="5"/>
      <c r="O121" s="5"/>
      <c r="P121" s="5"/>
      <c r="Q121" s="5"/>
      <c r="R121" s="5"/>
      <c r="S121" s="5"/>
      <c r="T121" s="5"/>
      <c r="U121" s="5"/>
      <c r="V121" s="5"/>
      <c r="W121" s="5"/>
      <c r="X121" s="5"/>
      <c r="Y121" s="5"/>
      <c r="Z121" s="5"/>
    </row>
    <row r="122" spans="1:26" ht="12.75" customHeight="1" x14ac:dyDescent="0.25">
      <c r="A122" s="55">
        <v>151</v>
      </c>
      <c r="B122" s="54">
        <v>121</v>
      </c>
      <c r="C122" s="54">
        <f>'PR-RAS'!D126</f>
        <v>0</v>
      </c>
      <c r="D122" s="54">
        <f>'PR-RAS'!E126</f>
        <v>0</v>
      </c>
      <c r="E122" s="54">
        <v>0</v>
      </c>
      <c r="F122" s="54">
        <v>0</v>
      </c>
      <c r="G122" s="56">
        <f t="shared" si="2"/>
        <v>0</v>
      </c>
      <c r="H122" s="56">
        <f t="shared" si="3"/>
        <v>0</v>
      </c>
      <c r="I122" s="57">
        <v>0</v>
      </c>
      <c r="J122" s="59"/>
      <c r="K122" s="58"/>
      <c r="L122" s="58"/>
      <c r="M122" s="5"/>
      <c r="N122" s="5"/>
      <c r="O122" s="5"/>
      <c r="P122" s="5"/>
      <c r="Q122" s="5"/>
      <c r="R122" s="5"/>
      <c r="S122" s="5"/>
      <c r="T122" s="5"/>
      <c r="U122" s="5"/>
      <c r="V122" s="5"/>
      <c r="W122" s="5"/>
      <c r="X122" s="5"/>
      <c r="Y122" s="5"/>
      <c r="Z122" s="5"/>
    </row>
    <row r="123" spans="1:26" ht="12.75" customHeight="1" x14ac:dyDescent="0.25">
      <c r="A123" s="55">
        <v>151</v>
      </c>
      <c r="B123" s="54">
        <v>122</v>
      </c>
      <c r="C123" s="54">
        <f>'PR-RAS'!D127</f>
        <v>0</v>
      </c>
      <c r="D123" s="54">
        <f>'PR-RAS'!E127</f>
        <v>0</v>
      </c>
      <c r="E123" s="54">
        <v>0</v>
      </c>
      <c r="F123" s="54">
        <v>0</v>
      </c>
      <c r="G123" s="56">
        <f t="shared" si="2"/>
        <v>0</v>
      </c>
      <c r="H123" s="56">
        <f t="shared" si="3"/>
        <v>0</v>
      </c>
      <c r="I123" s="57">
        <v>0</v>
      </c>
      <c r="J123" s="59"/>
      <c r="K123" s="58"/>
      <c r="L123" s="58"/>
      <c r="M123" s="5"/>
      <c r="N123" s="5"/>
      <c r="O123" s="5"/>
      <c r="P123" s="5"/>
      <c r="Q123" s="5"/>
      <c r="R123" s="5"/>
      <c r="S123" s="5"/>
      <c r="T123" s="5"/>
      <c r="U123" s="5"/>
      <c r="V123" s="5"/>
      <c r="W123" s="5"/>
      <c r="X123" s="5"/>
      <c r="Y123" s="5"/>
      <c r="Z123" s="5"/>
    </row>
    <row r="124" spans="1:26" ht="12.75" customHeight="1" x14ac:dyDescent="0.25">
      <c r="A124" s="55">
        <v>151</v>
      </c>
      <c r="B124" s="54">
        <v>123</v>
      </c>
      <c r="C124" s="54">
        <f>'PR-RAS'!D128</f>
        <v>0</v>
      </c>
      <c r="D124" s="54">
        <f>'PR-RAS'!E128</f>
        <v>0</v>
      </c>
      <c r="E124" s="54">
        <v>0</v>
      </c>
      <c r="F124" s="54">
        <v>0</v>
      </c>
      <c r="G124" s="56">
        <f t="shared" si="2"/>
        <v>0</v>
      </c>
      <c r="H124" s="56">
        <f t="shared" si="3"/>
        <v>0</v>
      </c>
      <c r="I124" s="57">
        <v>0</v>
      </c>
      <c r="J124" s="59"/>
      <c r="K124" s="58"/>
      <c r="L124" s="58"/>
      <c r="M124" s="5"/>
      <c r="N124" s="5"/>
      <c r="O124" s="5"/>
      <c r="P124" s="5"/>
      <c r="Q124" s="5"/>
      <c r="R124" s="5"/>
      <c r="S124" s="5"/>
      <c r="T124" s="5"/>
      <c r="U124" s="5"/>
      <c r="V124" s="5"/>
      <c r="W124" s="5"/>
      <c r="X124" s="5"/>
      <c r="Y124" s="5"/>
      <c r="Z124" s="5"/>
    </row>
    <row r="125" spans="1:26" ht="12.75" customHeight="1" x14ac:dyDescent="0.25">
      <c r="A125" s="55">
        <v>151</v>
      </c>
      <c r="B125" s="54">
        <v>124</v>
      </c>
      <c r="C125" s="54">
        <f>'PR-RAS'!D129</f>
        <v>0</v>
      </c>
      <c r="D125" s="54">
        <f>'PR-RAS'!E129</f>
        <v>0</v>
      </c>
      <c r="E125" s="54">
        <v>0</v>
      </c>
      <c r="F125" s="54">
        <v>0</v>
      </c>
      <c r="G125" s="56">
        <f t="shared" si="2"/>
        <v>0</v>
      </c>
      <c r="H125" s="56">
        <f t="shared" si="3"/>
        <v>0</v>
      </c>
      <c r="I125" s="57">
        <v>0</v>
      </c>
      <c r="J125" s="59"/>
      <c r="K125" s="58"/>
      <c r="L125" s="58"/>
      <c r="M125" s="5"/>
      <c r="N125" s="5"/>
      <c r="O125" s="5"/>
      <c r="P125" s="5"/>
      <c r="Q125" s="5"/>
      <c r="R125" s="5"/>
      <c r="S125" s="5"/>
      <c r="T125" s="5"/>
      <c r="U125" s="5"/>
      <c r="V125" s="5"/>
      <c r="W125" s="5"/>
      <c r="X125" s="5"/>
      <c r="Y125" s="5"/>
      <c r="Z125" s="5"/>
    </row>
    <row r="126" spans="1:26" ht="12.75" customHeight="1" x14ac:dyDescent="0.25">
      <c r="A126" s="55">
        <v>151</v>
      </c>
      <c r="B126" s="54">
        <v>125</v>
      </c>
      <c r="C126" s="54">
        <f>'PR-RAS'!D130</f>
        <v>0</v>
      </c>
      <c r="D126" s="54">
        <f>'PR-RAS'!E130</f>
        <v>0</v>
      </c>
      <c r="E126" s="54">
        <v>0</v>
      </c>
      <c r="F126" s="54">
        <v>0</v>
      </c>
      <c r="G126" s="56">
        <f t="shared" si="2"/>
        <v>0</v>
      </c>
      <c r="H126" s="56">
        <f t="shared" si="3"/>
        <v>0</v>
      </c>
      <c r="I126" s="57">
        <v>0</v>
      </c>
      <c r="J126" s="59"/>
      <c r="K126" s="58"/>
      <c r="L126" s="58"/>
      <c r="M126" s="5"/>
      <c r="N126" s="5"/>
      <c r="O126" s="5"/>
      <c r="P126" s="5"/>
      <c r="Q126" s="5"/>
      <c r="R126" s="5"/>
      <c r="S126" s="5"/>
      <c r="T126" s="5"/>
      <c r="U126" s="5"/>
      <c r="V126" s="5"/>
      <c r="W126" s="5"/>
      <c r="X126" s="5"/>
      <c r="Y126" s="5"/>
      <c r="Z126" s="5"/>
    </row>
    <row r="127" spans="1:26" ht="12.75" customHeight="1" x14ac:dyDescent="0.25">
      <c r="A127" s="55">
        <v>151</v>
      </c>
      <c r="B127" s="54">
        <v>126</v>
      </c>
      <c r="C127" s="54">
        <f>'PR-RAS'!D131</f>
        <v>0</v>
      </c>
      <c r="D127" s="54">
        <f>'PR-RAS'!E131</f>
        <v>0</v>
      </c>
      <c r="E127" s="54">
        <v>0</v>
      </c>
      <c r="F127" s="54">
        <v>0</v>
      </c>
      <c r="G127" s="56">
        <f t="shared" si="2"/>
        <v>0</v>
      </c>
      <c r="H127" s="56">
        <f t="shared" si="3"/>
        <v>0</v>
      </c>
      <c r="I127" s="57">
        <v>0</v>
      </c>
      <c r="J127" s="59"/>
      <c r="K127" s="58"/>
      <c r="L127" s="58"/>
      <c r="M127" s="5"/>
      <c r="N127" s="5"/>
      <c r="O127" s="5"/>
      <c r="P127" s="5"/>
      <c r="Q127" s="5"/>
      <c r="R127" s="5"/>
      <c r="S127" s="5"/>
      <c r="T127" s="5"/>
      <c r="U127" s="5"/>
      <c r="V127" s="5"/>
      <c r="W127" s="5"/>
      <c r="X127" s="5"/>
      <c r="Y127" s="5"/>
      <c r="Z127" s="5"/>
    </row>
    <row r="128" spans="1:26" ht="12.75" customHeight="1" x14ac:dyDescent="0.25">
      <c r="A128" s="55">
        <v>151</v>
      </c>
      <c r="B128" s="54">
        <v>127</v>
      </c>
      <c r="C128" s="54">
        <f>'PR-RAS'!D132</f>
        <v>0</v>
      </c>
      <c r="D128" s="54">
        <f>'PR-RAS'!E132</f>
        <v>0</v>
      </c>
      <c r="E128" s="54">
        <v>0</v>
      </c>
      <c r="F128" s="54">
        <v>0</v>
      </c>
      <c r="G128" s="56">
        <f t="shared" si="2"/>
        <v>0</v>
      </c>
      <c r="H128" s="56">
        <f t="shared" si="3"/>
        <v>0</v>
      </c>
      <c r="I128" s="57">
        <v>0</v>
      </c>
      <c r="J128" s="59"/>
      <c r="K128" s="58"/>
      <c r="L128" s="58"/>
      <c r="M128" s="5"/>
      <c r="N128" s="5"/>
      <c r="O128" s="5"/>
      <c r="P128" s="5"/>
      <c r="Q128" s="5"/>
      <c r="R128" s="5"/>
      <c r="S128" s="5"/>
      <c r="T128" s="5"/>
      <c r="U128" s="5"/>
      <c r="V128" s="5"/>
      <c r="W128" s="5"/>
      <c r="X128" s="5"/>
      <c r="Y128" s="5"/>
      <c r="Z128" s="5"/>
    </row>
    <row r="129" spans="1:26" ht="12.75" customHeight="1" x14ac:dyDescent="0.25">
      <c r="A129" s="55">
        <v>151</v>
      </c>
      <c r="B129" s="54">
        <v>128</v>
      </c>
      <c r="C129" s="54">
        <f>'PR-RAS'!D133</f>
        <v>251188.57</v>
      </c>
      <c r="D129" s="54">
        <f>'PR-RAS'!E133</f>
        <v>295933.53000000003</v>
      </c>
      <c r="E129" s="54">
        <v>0</v>
      </c>
      <c r="F129" s="54">
        <v>0</v>
      </c>
      <c r="G129" s="56">
        <f t="shared" si="2"/>
        <v>107911.12064000002</v>
      </c>
      <c r="H129" s="56">
        <f t="shared" si="3"/>
        <v>0.8999999999650754</v>
      </c>
      <c r="I129" s="57">
        <v>0</v>
      </c>
      <c r="J129" s="59"/>
      <c r="K129" s="58"/>
      <c r="L129" s="58"/>
      <c r="M129" s="5"/>
      <c r="N129" s="5"/>
      <c r="O129" s="5"/>
      <c r="P129" s="5"/>
      <c r="Q129" s="5"/>
      <c r="R129" s="5"/>
      <c r="S129" s="5"/>
      <c r="T129" s="5"/>
      <c r="U129" s="5"/>
      <c r="V129" s="5"/>
      <c r="W129" s="5"/>
      <c r="X129" s="5"/>
      <c r="Y129" s="5"/>
      <c r="Z129" s="5"/>
    </row>
    <row r="130" spans="1:26" ht="12.75" customHeight="1" x14ac:dyDescent="0.25">
      <c r="A130" s="55">
        <v>151</v>
      </c>
      <c r="B130" s="54">
        <v>129</v>
      </c>
      <c r="C130" s="54">
        <f>'PR-RAS'!D134</f>
        <v>251188.57</v>
      </c>
      <c r="D130" s="54">
        <f>'PR-RAS'!E134</f>
        <v>295933.53000000003</v>
      </c>
      <c r="E130" s="54">
        <v>0</v>
      </c>
      <c r="F130" s="54">
        <v>0</v>
      </c>
      <c r="G130" s="56">
        <f t="shared" ref="G130:G193" si="4">(B130/1000)*(C130*1+D130*2)</f>
        <v>108754.17627000003</v>
      </c>
      <c r="H130" s="56">
        <f t="shared" ref="H130:H193" si="5">ABS(C130-ROUND(C130,0))+ABS(D130-ROUND(D130,0))</f>
        <v>0.8999999999650754</v>
      </c>
      <c r="I130" s="57">
        <v>0</v>
      </c>
      <c r="J130" s="59"/>
      <c r="K130" s="58"/>
      <c r="L130" s="58"/>
      <c r="M130" s="5"/>
      <c r="N130" s="5"/>
      <c r="O130" s="5"/>
      <c r="P130" s="5"/>
      <c r="Q130" s="5"/>
      <c r="R130" s="5"/>
      <c r="S130" s="5"/>
      <c r="T130" s="5"/>
      <c r="U130" s="5"/>
      <c r="V130" s="5"/>
      <c r="W130" s="5"/>
      <c r="X130" s="5"/>
      <c r="Y130" s="5"/>
      <c r="Z130" s="5"/>
    </row>
    <row r="131" spans="1:26" ht="12.75" customHeight="1" x14ac:dyDescent="0.25">
      <c r="A131" s="55">
        <v>151</v>
      </c>
      <c r="B131" s="54">
        <v>130</v>
      </c>
      <c r="C131" s="54">
        <f>'PR-RAS'!D135</f>
        <v>251188.57</v>
      </c>
      <c r="D131" s="54">
        <f>'PR-RAS'!E135</f>
        <v>295933.53000000003</v>
      </c>
      <c r="E131" s="54">
        <v>0</v>
      </c>
      <c r="F131" s="54">
        <v>0</v>
      </c>
      <c r="G131" s="56">
        <f t="shared" si="4"/>
        <v>109597.23190000001</v>
      </c>
      <c r="H131" s="56">
        <f t="shared" si="5"/>
        <v>0.8999999999650754</v>
      </c>
      <c r="I131" s="57">
        <v>0</v>
      </c>
      <c r="J131" s="59"/>
      <c r="K131" s="58"/>
      <c r="L131" s="58"/>
      <c r="M131" s="5"/>
      <c r="N131" s="5"/>
      <c r="O131" s="5"/>
      <c r="P131" s="5"/>
      <c r="Q131" s="5"/>
      <c r="R131" s="5"/>
      <c r="S131" s="5"/>
      <c r="T131" s="5"/>
      <c r="U131" s="5"/>
      <c r="V131" s="5"/>
      <c r="W131" s="5"/>
      <c r="X131" s="5"/>
      <c r="Y131" s="5"/>
      <c r="Z131" s="5"/>
    </row>
    <row r="132" spans="1:26" ht="12.75" customHeight="1" x14ac:dyDescent="0.25">
      <c r="A132" s="55">
        <v>151</v>
      </c>
      <c r="B132" s="54">
        <v>131</v>
      </c>
      <c r="C132" s="54">
        <f>'PR-RAS'!D136</f>
        <v>0</v>
      </c>
      <c r="D132" s="54">
        <f>'PR-RAS'!E136</f>
        <v>0</v>
      </c>
      <c r="E132" s="54">
        <v>0</v>
      </c>
      <c r="F132" s="54">
        <v>0</v>
      </c>
      <c r="G132" s="56">
        <f t="shared" si="4"/>
        <v>0</v>
      </c>
      <c r="H132" s="56">
        <f t="shared" si="5"/>
        <v>0</v>
      </c>
      <c r="I132" s="57">
        <v>0</v>
      </c>
      <c r="J132" s="59"/>
      <c r="K132" s="58"/>
      <c r="L132" s="58"/>
      <c r="M132" s="5"/>
      <c r="N132" s="5"/>
      <c r="O132" s="5"/>
      <c r="P132" s="5"/>
      <c r="Q132" s="5"/>
      <c r="R132" s="5"/>
      <c r="S132" s="5"/>
      <c r="T132" s="5"/>
      <c r="U132" s="5"/>
      <c r="V132" s="5"/>
      <c r="W132" s="5"/>
      <c r="X132" s="5"/>
      <c r="Y132" s="5"/>
      <c r="Z132" s="5"/>
    </row>
    <row r="133" spans="1:26" ht="12.75" customHeight="1" x14ac:dyDescent="0.25">
      <c r="A133" s="55">
        <v>151</v>
      </c>
      <c r="B133" s="54">
        <v>132</v>
      </c>
      <c r="C133" s="54">
        <f>'PR-RAS'!D137</f>
        <v>0</v>
      </c>
      <c r="D133" s="54">
        <f>'PR-RAS'!E137</f>
        <v>0</v>
      </c>
      <c r="E133" s="54">
        <v>0</v>
      </c>
      <c r="F133" s="54">
        <v>0</v>
      </c>
      <c r="G133" s="56">
        <f t="shared" si="4"/>
        <v>0</v>
      </c>
      <c r="H133" s="56">
        <f t="shared" si="5"/>
        <v>0</v>
      </c>
      <c r="I133" s="57">
        <v>0</v>
      </c>
      <c r="J133" s="59"/>
      <c r="K133" s="58"/>
      <c r="L133" s="58"/>
      <c r="M133" s="5"/>
      <c r="N133" s="5"/>
      <c r="O133" s="5"/>
      <c r="P133" s="5"/>
      <c r="Q133" s="5"/>
      <c r="R133" s="5"/>
      <c r="S133" s="5"/>
      <c r="T133" s="5"/>
      <c r="U133" s="5"/>
      <c r="V133" s="5"/>
      <c r="W133" s="5"/>
      <c r="X133" s="5"/>
      <c r="Y133" s="5"/>
      <c r="Z133" s="5"/>
    </row>
    <row r="134" spans="1:26" ht="12.75" customHeight="1" x14ac:dyDescent="0.25">
      <c r="A134" s="55">
        <v>151</v>
      </c>
      <c r="B134" s="54">
        <v>133</v>
      </c>
      <c r="C134" s="54">
        <f>'PR-RAS'!D138</f>
        <v>0</v>
      </c>
      <c r="D134" s="54">
        <f>'PR-RAS'!E138</f>
        <v>0</v>
      </c>
      <c r="E134" s="54">
        <v>0</v>
      </c>
      <c r="F134" s="54">
        <v>0</v>
      </c>
      <c r="G134" s="56">
        <f t="shared" si="4"/>
        <v>0</v>
      </c>
      <c r="H134" s="56">
        <f t="shared" si="5"/>
        <v>0</v>
      </c>
      <c r="I134" s="57">
        <v>0</v>
      </c>
      <c r="J134" s="59"/>
      <c r="K134" s="58"/>
      <c r="L134" s="58"/>
      <c r="M134" s="5"/>
      <c r="N134" s="5"/>
      <c r="O134" s="5"/>
      <c r="P134" s="5"/>
      <c r="Q134" s="5"/>
      <c r="R134" s="5"/>
      <c r="S134" s="5"/>
      <c r="T134" s="5"/>
      <c r="U134" s="5"/>
      <c r="V134" s="5"/>
      <c r="W134" s="5"/>
      <c r="X134" s="5"/>
      <c r="Y134" s="5"/>
      <c r="Z134" s="5"/>
    </row>
    <row r="135" spans="1:26" ht="12.75" customHeight="1" x14ac:dyDescent="0.25">
      <c r="A135" s="55">
        <v>151</v>
      </c>
      <c r="B135" s="54">
        <v>134</v>
      </c>
      <c r="C135" s="54">
        <f>'PR-RAS'!D139</f>
        <v>0</v>
      </c>
      <c r="D135" s="54">
        <f>'PR-RAS'!E139</f>
        <v>0</v>
      </c>
      <c r="E135" s="54">
        <v>0</v>
      </c>
      <c r="F135" s="54">
        <v>0</v>
      </c>
      <c r="G135" s="56">
        <f t="shared" si="4"/>
        <v>0</v>
      </c>
      <c r="H135" s="56">
        <f t="shared" si="5"/>
        <v>0</v>
      </c>
      <c r="I135" s="57">
        <v>0</v>
      </c>
      <c r="J135" s="59"/>
      <c r="K135" s="58"/>
      <c r="L135" s="58"/>
      <c r="M135" s="5"/>
      <c r="N135" s="5"/>
      <c r="O135" s="5"/>
      <c r="P135" s="5"/>
      <c r="Q135" s="5"/>
      <c r="R135" s="5"/>
      <c r="S135" s="5"/>
      <c r="T135" s="5"/>
      <c r="U135" s="5"/>
      <c r="V135" s="5"/>
      <c r="W135" s="5"/>
      <c r="X135" s="5"/>
      <c r="Y135" s="5"/>
      <c r="Z135" s="5"/>
    </row>
    <row r="136" spans="1:26" ht="12.75" customHeight="1" x14ac:dyDescent="0.25">
      <c r="A136" s="55">
        <v>151</v>
      </c>
      <c r="B136" s="54">
        <v>135</v>
      </c>
      <c r="C136" s="54">
        <f>'PR-RAS'!D140</f>
        <v>0</v>
      </c>
      <c r="D136" s="54">
        <f>'PR-RAS'!E140</f>
        <v>0</v>
      </c>
      <c r="E136" s="54">
        <v>0</v>
      </c>
      <c r="F136" s="54">
        <v>0</v>
      </c>
      <c r="G136" s="56">
        <f t="shared" si="4"/>
        <v>0</v>
      </c>
      <c r="H136" s="56">
        <f t="shared" si="5"/>
        <v>0</v>
      </c>
      <c r="I136" s="57">
        <v>0</v>
      </c>
      <c r="J136" s="59"/>
      <c r="K136" s="58"/>
      <c r="L136" s="58"/>
      <c r="M136" s="5"/>
      <c r="N136" s="5"/>
      <c r="O136" s="5"/>
      <c r="P136" s="5"/>
      <c r="Q136" s="5"/>
      <c r="R136" s="5"/>
      <c r="S136" s="5"/>
      <c r="T136" s="5"/>
      <c r="U136" s="5"/>
      <c r="V136" s="5"/>
      <c r="W136" s="5"/>
      <c r="X136" s="5"/>
      <c r="Y136" s="5"/>
      <c r="Z136" s="5"/>
    </row>
    <row r="137" spans="1:26" ht="12.75" customHeight="1" x14ac:dyDescent="0.25">
      <c r="A137" s="55">
        <v>151</v>
      </c>
      <c r="B137" s="54">
        <v>136</v>
      </c>
      <c r="C137" s="54">
        <f>'PR-RAS'!D141</f>
        <v>0</v>
      </c>
      <c r="D137" s="54">
        <f>'PR-RAS'!E141</f>
        <v>0</v>
      </c>
      <c r="E137" s="54">
        <v>0</v>
      </c>
      <c r="F137" s="54">
        <v>0</v>
      </c>
      <c r="G137" s="56">
        <f t="shared" si="4"/>
        <v>0</v>
      </c>
      <c r="H137" s="56">
        <f t="shared" si="5"/>
        <v>0</v>
      </c>
      <c r="I137" s="57">
        <v>0</v>
      </c>
      <c r="J137" s="59"/>
      <c r="K137" s="58"/>
      <c r="L137" s="58"/>
      <c r="M137" s="5"/>
      <c r="N137" s="5"/>
      <c r="O137" s="5"/>
      <c r="P137" s="5"/>
      <c r="Q137" s="5"/>
      <c r="R137" s="5"/>
      <c r="S137" s="5"/>
      <c r="T137" s="5"/>
      <c r="U137" s="5"/>
      <c r="V137" s="5"/>
      <c r="W137" s="5"/>
      <c r="X137" s="5"/>
      <c r="Y137" s="5"/>
      <c r="Z137" s="5"/>
    </row>
    <row r="138" spans="1:26" ht="12.75" customHeight="1" x14ac:dyDescent="0.25">
      <c r="A138" s="55">
        <v>151</v>
      </c>
      <c r="B138" s="54">
        <v>137</v>
      </c>
      <c r="C138" s="54">
        <f>'PR-RAS'!D142</f>
        <v>0</v>
      </c>
      <c r="D138" s="54">
        <f>'PR-RAS'!E142</f>
        <v>0</v>
      </c>
      <c r="E138" s="54">
        <v>0</v>
      </c>
      <c r="F138" s="54">
        <v>0</v>
      </c>
      <c r="G138" s="56">
        <f t="shared" si="4"/>
        <v>0</v>
      </c>
      <c r="H138" s="56">
        <f t="shared" si="5"/>
        <v>0</v>
      </c>
      <c r="I138" s="57">
        <v>0</v>
      </c>
      <c r="J138" s="59"/>
      <c r="K138" s="58"/>
      <c r="L138" s="58"/>
      <c r="M138" s="5"/>
      <c r="N138" s="5"/>
      <c r="O138" s="5"/>
      <c r="P138" s="5"/>
      <c r="Q138" s="5"/>
      <c r="R138" s="5"/>
      <c r="S138" s="5"/>
      <c r="T138" s="5"/>
      <c r="U138" s="5"/>
      <c r="V138" s="5"/>
      <c r="W138" s="5"/>
      <c r="X138" s="5"/>
      <c r="Y138" s="5"/>
      <c r="Z138" s="5"/>
    </row>
    <row r="139" spans="1:26" ht="12.75" customHeight="1" x14ac:dyDescent="0.25">
      <c r="A139" s="55">
        <v>151</v>
      </c>
      <c r="B139" s="54">
        <v>138</v>
      </c>
      <c r="C139" s="54">
        <f>'PR-RAS'!D143</f>
        <v>0</v>
      </c>
      <c r="D139" s="54">
        <f>'PR-RAS'!E143</f>
        <v>0</v>
      </c>
      <c r="E139" s="54">
        <v>0</v>
      </c>
      <c r="F139" s="54">
        <v>0</v>
      </c>
      <c r="G139" s="56">
        <f t="shared" si="4"/>
        <v>0</v>
      </c>
      <c r="H139" s="56">
        <f t="shared" si="5"/>
        <v>0</v>
      </c>
      <c r="I139" s="57">
        <v>0</v>
      </c>
      <c r="J139" s="59"/>
      <c r="K139" s="58"/>
      <c r="L139" s="58"/>
      <c r="M139" s="5"/>
      <c r="N139" s="5"/>
      <c r="O139" s="5"/>
      <c r="P139" s="5"/>
      <c r="Q139" s="5"/>
      <c r="R139" s="5"/>
      <c r="S139" s="5"/>
      <c r="T139" s="5"/>
      <c r="U139" s="5"/>
      <c r="V139" s="5"/>
      <c r="W139" s="5"/>
      <c r="X139" s="5"/>
      <c r="Y139" s="5"/>
      <c r="Z139" s="5"/>
    </row>
    <row r="140" spans="1:26" ht="12.75" customHeight="1" x14ac:dyDescent="0.25">
      <c r="A140" s="55">
        <v>151</v>
      </c>
      <c r="B140" s="54">
        <v>139</v>
      </c>
      <c r="C140" s="54">
        <f>'PR-RAS'!D144</f>
        <v>0</v>
      </c>
      <c r="D140" s="54">
        <f>'PR-RAS'!E144</f>
        <v>0</v>
      </c>
      <c r="E140" s="54">
        <v>0</v>
      </c>
      <c r="F140" s="54">
        <v>0</v>
      </c>
      <c r="G140" s="56">
        <f t="shared" si="4"/>
        <v>0</v>
      </c>
      <c r="H140" s="56">
        <f t="shared" si="5"/>
        <v>0</v>
      </c>
      <c r="I140" s="57">
        <v>0</v>
      </c>
      <c r="J140" s="59"/>
      <c r="K140" s="58"/>
      <c r="L140" s="58"/>
      <c r="M140" s="5"/>
      <c r="N140" s="5"/>
      <c r="O140" s="5"/>
      <c r="P140" s="5"/>
      <c r="Q140" s="5"/>
      <c r="R140" s="5"/>
      <c r="S140" s="5"/>
      <c r="T140" s="5"/>
      <c r="U140" s="5"/>
      <c r="V140" s="5"/>
      <c r="W140" s="5"/>
      <c r="X140" s="5"/>
      <c r="Y140" s="5"/>
      <c r="Z140" s="5"/>
    </row>
    <row r="141" spans="1:26" ht="12.75" customHeight="1" x14ac:dyDescent="0.25">
      <c r="A141" s="55">
        <v>151</v>
      </c>
      <c r="B141" s="54">
        <v>140</v>
      </c>
      <c r="C141" s="54">
        <f>'PR-RAS'!D145</f>
        <v>0</v>
      </c>
      <c r="D141" s="54">
        <f>'PR-RAS'!E145</f>
        <v>0</v>
      </c>
      <c r="E141" s="54">
        <v>0</v>
      </c>
      <c r="F141" s="54">
        <v>0</v>
      </c>
      <c r="G141" s="56">
        <f t="shared" si="4"/>
        <v>0</v>
      </c>
      <c r="H141" s="56">
        <f t="shared" si="5"/>
        <v>0</v>
      </c>
      <c r="I141" s="57">
        <v>0</v>
      </c>
      <c r="J141" s="59"/>
      <c r="K141" s="58"/>
      <c r="L141" s="58"/>
      <c r="M141" s="5"/>
      <c r="N141" s="5"/>
      <c r="O141" s="5"/>
      <c r="P141" s="5"/>
      <c r="Q141" s="5"/>
      <c r="R141" s="5"/>
      <c r="S141" s="5"/>
      <c r="T141" s="5"/>
      <c r="U141" s="5"/>
      <c r="V141" s="5"/>
      <c r="W141" s="5"/>
      <c r="X141" s="5"/>
      <c r="Y141" s="5"/>
      <c r="Z141" s="5"/>
    </row>
    <row r="142" spans="1:26" ht="12.75" customHeight="1" x14ac:dyDescent="0.25">
      <c r="A142" s="55">
        <v>151</v>
      </c>
      <c r="B142" s="54">
        <v>141</v>
      </c>
      <c r="C142" s="54">
        <f>'PR-RAS'!D146</f>
        <v>0</v>
      </c>
      <c r="D142" s="54">
        <f>'PR-RAS'!E146</f>
        <v>0</v>
      </c>
      <c r="E142" s="54">
        <v>0</v>
      </c>
      <c r="F142" s="54">
        <v>0</v>
      </c>
      <c r="G142" s="56">
        <f t="shared" si="4"/>
        <v>0</v>
      </c>
      <c r="H142" s="56">
        <f t="shared" si="5"/>
        <v>0</v>
      </c>
      <c r="I142" s="57">
        <v>0</v>
      </c>
      <c r="J142" s="59"/>
      <c r="K142" s="58"/>
      <c r="L142" s="58"/>
      <c r="M142" s="5"/>
      <c r="N142" s="5"/>
      <c r="O142" s="5"/>
      <c r="P142" s="5"/>
      <c r="Q142" s="5"/>
      <c r="R142" s="5"/>
      <c r="S142" s="5"/>
      <c r="T142" s="5"/>
      <c r="U142" s="5"/>
      <c r="V142" s="5"/>
      <c r="W142" s="5"/>
      <c r="X142" s="5"/>
      <c r="Y142" s="5"/>
      <c r="Z142" s="5"/>
    </row>
    <row r="143" spans="1:26" ht="12.75" customHeight="1" x14ac:dyDescent="0.25">
      <c r="A143" s="55">
        <v>151</v>
      </c>
      <c r="B143" s="54">
        <v>142</v>
      </c>
      <c r="C143" s="54">
        <f>'PR-RAS'!D147</f>
        <v>0</v>
      </c>
      <c r="D143" s="54">
        <f>'PR-RAS'!E147</f>
        <v>0</v>
      </c>
      <c r="E143" s="54">
        <v>0</v>
      </c>
      <c r="F143" s="54">
        <v>0</v>
      </c>
      <c r="G143" s="56">
        <f t="shared" si="4"/>
        <v>0</v>
      </c>
      <c r="H143" s="56">
        <f t="shared" si="5"/>
        <v>0</v>
      </c>
      <c r="I143" s="57">
        <v>0</v>
      </c>
      <c r="J143" s="59"/>
      <c r="K143" s="58"/>
      <c r="L143" s="58"/>
      <c r="M143" s="5"/>
      <c r="N143" s="5"/>
      <c r="O143" s="5"/>
      <c r="P143" s="5"/>
      <c r="Q143" s="5"/>
      <c r="R143" s="5"/>
      <c r="S143" s="5"/>
      <c r="T143" s="5"/>
      <c r="U143" s="5"/>
      <c r="V143" s="5"/>
      <c r="W143" s="5"/>
      <c r="X143" s="5"/>
      <c r="Y143" s="5"/>
      <c r="Z143" s="5"/>
    </row>
    <row r="144" spans="1:26" ht="12.75" customHeight="1" x14ac:dyDescent="0.25">
      <c r="A144" s="55">
        <v>151</v>
      </c>
      <c r="B144" s="54">
        <v>143</v>
      </c>
      <c r="C144" s="54">
        <f>'PR-RAS'!D148</f>
        <v>0</v>
      </c>
      <c r="D144" s="54">
        <f>'PR-RAS'!E148</f>
        <v>0</v>
      </c>
      <c r="E144" s="54">
        <v>0</v>
      </c>
      <c r="F144" s="54">
        <v>0</v>
      </c>
      <c r="G144" s="56">
        <f t="shared" si="4"/>
        <v>0</v>
      </c>
      <c r="H144" s="56">
        <f t="shared" si="5"/>
        <v>0</v>
      </c>
      <c r="I144" s="57">
        <v>0</v>
      </c>
      <c r="J144" s="59"/>
      <c r="K144" s="58"/>
      <c r="L144" s="58"/>
      <c r="M144" s="5"/>
      <c r="N144" s="5"/>
      <c r="O144" s="5"/>
      <c r="P144" s="5"/>
      <c r="Q144" s="5"/>
      <c r="R144" s="5"/>
      <c r="S144" s="5"/>
      <c r="T144" s="5"/>
      <c r="U144" s="5"/>
      <c r="V144" s="5"/>
      <c r="W144" s="5"/>
      <c r="X144" s="5"/>
      <c r="Y144" s="5"/>
      <c r="Z144" s="5"/>
    </row>
    <row r="145" spans="1:26" ht="12.75" customHeight="1" x14ac:dyDescent="0.25">
      <c r="A145" s="55">
        <v>151</v>
      </c>
      <c r="B145" s="54">
        <v>144</v>
      </c>
      <c r="C145" s="54">
        <f>'PR-RAS'!D149</f>
        <v>0</v>
      </c>
      <c r="D145" s="54">
        <f>'PR-RAS'!E149</f>
        <v>0</v>
      </c>
      <c r="E145" s="54">
        <v>0</v>
      </c>
      <c r="F145" s="54">
        <v>0</v>
      </c>
      <c r="G145" s="56">
        <f t="shared" si="4"/>
        <v>0</v>
      </c>
      <c r="H145" s="56">
        <f t="shared" si="5"/>
        <v>0</v>
      </c>
      <c r="I145" s="57">
        <v>0</v>
      </c>
      <c r="J145" s="59"/>
      <c r="K145" s="58"/>
      <c r="L145" s="58"/>
      <c r="M145" s="5"/>
      <c r="N145" s="5"/>
      <c r="O145" s="5"/>
      <c r="P145" s="5"/>
      <c r="Q145" s="5"/>
      <c r="R145" s="5"/>
      <c r="S145" s="5"/>
      <c r="T145" s="5"/>
      <c r="U145" s="5"/>
      <c r="V145" s="5"/>
      <c r="W145" s="5"/>
      <c r="X145" s="5"/>
      <c r="Y145" s="5"/>
      <c r="Z145" s="5"/>
    </row>
    <row r="146" spans="1:26" ht="12.75" customHeight="1" x14ac:dyDescent="0.25">
      <c r="A146" s="55">
        <v>151</v>
      </c>
      <c r="B146" s="54">
        <v>145</v>
      </c>
      <c r="C146" s="54">
        <f>'PR-RAS'!D150</f>
        <v>0</v>
      </c>
      <c r="D146" s="54">
        <f>'PR-RAS'!E150</f>
        <v>0</v>
      </c>
      <c r="E146" s="54">
        <v>0</v>
      </c>
      <c r="F146" s="54">
        <v>0</v>
      </c>
      <c r="G146" s="56">
        <f t="shared" si="4"/>
        <v>0</v>
      </c>
      <c r="H146" s="56">
        <f t="shared" si="5"/>
        <v>0</v>
      </c>
      <c r="I146" s="57">
        <v>0</v>
      </c>
      <c r="J146" s="59"/>
      <c r="K146" s="58"/>
      <c r="L146" s="58"/>
      <c r="M146" s="5"/>
      <c r="N146" s="5"/>
      <c r="O146" s="5"/>
      <c r="P146" s="5"/>
      <c r="Q146" s="5"/>
      <c r="R146" s="5"/>
      <c r="S146" s="5"/>
      <c r="T146" s="5"/>
      <c r="U146" s="5"/>
      <c r="V146" s="5"/>
      <c r="W146" s="5"/>
      <c r="X146" s="5"/>
      <c r="Y146" s="5"/>
      <c r="Z146" s="5"/>
    </row>
    <row r="147" spans="1:26" ht="12.75" customHeight="1" x14ac:dyDescent="0.25">
      <c r="A147" s="55">
        <v>151</v>
      </c>
      <c r="B147" s="54">
        <v>146</v>
      </c>
      <c r="C147" s="54">
        <f>'PR-RAS'!D151</f>
        <v>311913.77</v>
      </c>
      <c r="D147" s="54">
        <f>'PR-RAS'!E151</f>
        <v>357489.15999999992</v>
      </c>
      <c r="E147" s="54">
        <v>0</v>
      </c>
      <c r="F147" s="54">
        <v>0</v>
      </c>
      <c r="G147" s="56">
        <f t="shared" si="4"/>
        <v>149926.24513999996</v>
      </c>
      <c r="H147" s="56">
        <f t="shared" si="5"/>
        <v>0.38999999989755452</v>
      </c>
      <c r="I147" s="57">
        <v>0</v>
      </c>
      <c r="J147" s="59"/>
      <c r="K147" s="58"/>
      <c r="L147" s="58"/>
      <c r="M147" s="5"/>
      <c r="N147" s="5"/>
      <c r="O147" s="5"/>
      <c r="P147" s="5"/>
      <c r="Q147" s="5"/>
      <c r="R147" s="5"/>
      <c r="S147" s="5"/>
      <c r="T147" s="5"/>
      <c r="U147" s="5"/>
      <c r="V147" s="5"/>
      <c r="W147" s="5"/>
      <c r="X147" s="5"/>
      <c r="Y147" s="5"/>
      <c r="Z147" s="5"/>
    </row>
    <row r="148" spans="1:26" ht="12.75" customHeight="1" x14ac:dyDescent="0.25">
      <c r="A148" s="55">
        <v>151</v>
      </c>
      <c r="B148" s="54">
        <v>147</v>
      </c>
      <c r="C148" s="54">
        <f>'PR-RAS'!D152</f>
        <v>222549.75</v>
      </c>
      <c r="D148" s="54">
        <f>'PR-RAS'!E152</f>
        <v>255239.3</v>
      </c>
      <c r="E148" s="54">
        <v>0</v>
      </c>
      <c r="F148" s="54">
        <v>0</v>
      </c>
      <c r="G148" s="56">
        <f t="shared" si="4"/>
        <v>107755.16744999999</v>
      </c>
      <c r="H148" s="56">
        <f t="shared" si="5"/>
        <v>0.54999999998835847</v>
      </c>
      <c r="I148" s="57">
        <v>0</v>
      </c>
      <c r="J148" s="59"/>
      <c r="K148" s="58"/>
      <c r="L148" s="58"/>
      <c r="M148" s="5"/>
      <c r="N148" s="5"/>
      <c r="O148" s="5"/>
      <c r="P148" s="5"/>
      <c r="Q148" s="5"/>
      <c r="R148" s="5"/>
      <c r="S148" s="5"/>
      <c r="T148" s="5"/>
      <c r="U148" s="5"/>
      <c r="V148" s="5"/>
      <c r="W148" s="5"/>
      <c r="X148" s="5"/>
      <c r="Y148" s="5"/>
      <c r="Z148" s="5"/>
    </row>
    <row r="149" spans="1:26" ht="12.75" customHeight="1" x14ac:dyDescent="0.25">
      <c r="A149" s="55">
        <v>151</v>
      </c>
      <c r="B149" s="54">
        <v>148</v>
      </c>
      <c r="C149" s="54">
        <f>'PR-RAS'!D153</f>
        <v>183261.19</v>
      </c>
      <c r="D149" s="54">
        <f>'PR-RAS'!E153</f>
        <v>204269.27</v>
      </c>
      <c r="E149" s="54">
        <v>0</v>
      </c>
      <c r="F149" s="54">
        <v>0</v>
      </c>
      <c r="G149" s="56">
        <f t="shared" si="4"/>
        <v>87586.36004</v>
      </c>
      <c r="H149" s="56">
        <f t="shared" si="5"/>
        <v>0.45999999999185093</v>
      </c>
      <c r="I149" s="57">
        <v>0</v>
      </c>
      <c r="J149" s="59"/>
      <c r="K149" s="58"/>
      <c r="L149" s="58"/>
      <c r="M149" s="5"/>
      <c r="N149" s="5"/>
      <c r="O149" s="5"/>
      <c r="P149" s="5"/>
      <c r="Q149" s="5"/>
      <c r="R149" s="5"/>
      <c r="S149" s="5"/>
      <c r="T149" s="5"/>
      <c r="U149" s="5"/>
      <c r="V149" s="5"/>
      <c r="W149" s="5"/>
      <c r="X149" s="5"/>
      <c r="Y149" s="5"/>
      <c r="Z149" s="5"/>
    </row>
    <row r="150" spans="1:26" ht="12.75" customHeight="1" x14ac:dyDescent="0.25">
      <c r="A150" s="55">
        <v>151</v>
      </c>
      <c r="B150" s="54">
        <v>149</v>
      </c>
      <c r="C150" s="54">
        <f>'PR-RAS'!D154</f>
        <v>179085</v>
      </c>
      <c r="D150" s="54">
        <f>'PR-RAS'!E154</f>
        <v>201966.91</v>
      </c>
      <c r="E150" s="54">
        <v>0</v>
      </c>
      <c r="F150" s="54">
        <v>0</v>
      </c>
      <c r="G150" s="56">
        <f t="shared" si="4"/>
        <v>86869.804180000006</v>
      </c>
      <c r="H150" s="56">
        <f t="shared" si="5"/>
        <v>8.999999999650754E-2</v>
      </c>
      <c r="I150" s="57">
        <v>0</v>
      </c>
      <c r="J150" s="59"/>
      <c r="K150" s="58"/>
      <c r="L150" s="58"/>
      <c r="M150" s="5"/>
      <c r="N150" s="5"/>
      <c r="O150" s="5"/>
      <c r="P150" s="5"/>
      <c r="Q150" s="5"/>
      <c r="R150" s="5"/>
      <c r="S150" s="5"/>
      <c r="T150" s="5"/>
      <c r="U150" s="5"/>
      <c r="V150" s="5"/>
      <c r="W150" s="5"/>
      <c r="X150" s="5"/>
      <c r="Y150" s="5"/>
      <c r="Z150" s="5"/>
    </row>
    <row r="151" spans="1:26" ht="12.75" customHeight="1" x14ac:dyDescent="0.25">
      <c r="A151" s="55">
        <v>151</v>
      </c>
      <c r="B151" s="54">
        <v>150</v>
      </c>
      <c r="C151" s="54">
        <f>'PR-RAS'!D155</f>
        <v>0</v>
      </c>
      <c r="D151" s="54">
        <f>'PR-RAS'!E155</f>
        <v>0</v>
      </c>
      <c r="E151" s="54">
        <v>0</v>
      </c>
      <c r="F151" s="54">
        <v>0</v>
      </c>
      <c r="G151" s="56">
        <f t="shared" si="4"/>
        <v>0</v>
      </c>
      <c r="H151" s="56">
        <f t="shared" si="5"/>
        <v>0</v>
      </c>
      <c r="I151" s="57">
        <v>0</v>
      </c>
      <c r="J151" s="59"/>
      <c r="K151" s="58"/>
      <c r="L151" s="58"/>
      <c r="M151" s="5"/>
      <c r="N151" s="5"/>
      <c r="O151" s="5"/>
      <c r="P151" s="5"/>
      <c r="Q151" s="5"/>
      <c r="R151" s="5"/>
      <c r="S151" s="5"/>
      <c r="T151" s="5"/>
      <c r="U151" s="5"/>
      <c r="V151" s="5"/>
      <c r="W151" s="5"/>
      <c r="X151" s="5"/>
      <c r="Y151" s="5"/>
      <c r="Z151" s="5"/>
    </row>
    <row r="152" spans="1:26" ht="12.75" customHeight="1" x14ac:dyDescent="0.25">
      <c r="A152" s="55">
        <v>151</v>
      </c>
      <c r="B152" s="54">
        <v>151</v>
      </c>
      <c r="C152" s="54">
        <f>'PR-RAS'!D156</f>
        <v>4176.1899999999996</v>
      </c>
      <c r="D152" s="54">
        <f>'PR-RAS'!E156</f>
        <v>2302.36</v>
      </c>
      <c r="E152" s="54">
        <v>0</v>
      </c>
      <c r="F152" s="54">
        <v>0</v>
      </c>
      <c r="G152" s="56">
        <f t="shared" si="4"/>
        <v>1325.91741</v>
      </c>
      <c r="H152" s="56">
        <f t="shared" si="5"/>
        <v>0.54999999999972715</v>
      </c>
      <c r="I152" s="57">
        <v>0</v>
      </c>
      <c r="J152" s="59"/>
      <c r="K152" s="58"/>
      <c r="L152" s="58"/>
      <c r="M152" s="5"/>
      <c r="N152" s="5"/>
      <c r="O152" s="5"/>
      <c r="P152" s="5"/>
      <c r="Q152" s="5"/>
      <c r="R152" s="5"/>
      <c r="S152" s="5"/>
      <c r="T152" s="5"/>
      <c r="U152" s="5"/>
      <c r="V152" s="5"/>
      <c r="W152" s="5"/>
      <c r="X152" s="5"/>
      <c r="Y152" s="5"/>
      <c r="Z152" s="5"/>
    </row>
    <row r="153" spans="1:26" ht="12.75" customHeight="1" x14ac:dyDescent="0.25">
      <c r="A153" s="55">
        <v>151</v>
      </c>
      <c r="B153" s="54">
        <v>152</v>
      </c>
      <c r="C153" s="54">
        <f>'PR-RAS'!D157</f>
        <v>0</v>
      </c>
      <c r="D153" s="54">
        <f>'PR-RAS'!E157</f>
        <v>0</v>
      </c>
      <c r="E153" s="54">
        <v>0</v>
      </c>
      <c r="F153" s="54">
        <v>0</v>
      </c>
      <c r="G153" s="56">
        <f t="shared" si="4"/>
        <v>0</v>
      </c>
      <c r="H153" s="56">
        <f t="shared" si="5"/>
        <v>0</v>
      </c>
      <c r="I153" s="57">
        <v>0</v>
      </c>
      <c r="J153" s="59"/>
      <c r="K153" s="58"/>
      <c r="L153" s="58"/>
      <c r="M153" s="5"/>
      <c r="N153" s="5"/>
      <c r="O153" s="5"/>
      <c r="P153" s="5"/>
      <c r="Q153" s="5"/>
      <c r="R153" s="5"/>
      <c r="S153" s="5"/>
      <c r="T153" s="5"/>
      <c r="U153" s="5"/>
      <c r="V153" s="5"/>
      <c r="W153" s="5"/>
      <c r="X153" s="5"/>
      <c r="Y153" s="5"/>
      <c r="Z153" s="5"/>
    </row>
    <row r="154" spans="1:26" ht="12.75" customHeight="1" x14ac:dyDescent="0.25">
      <c r="A154" s="55">
        <v>151</v>
      </c>
      <c r="B154" s="54">
        <v>153</v>
      </c>
      <c r="C154" s="54">
        <f>'PR-RAS'!D158</f>
        <v>10590.09</v>
      </c>
      <c r="D154" s="54">
        <f>'PR-RAS'!E158</f>
        <v>18991.22</v>
      </c>
      <c r="E154" s="54">
        <v>0</v>
      </c>
      <c r="F154" s="54">
        <v>0</v>
      </c>
      <c r="G154" s="56">
        <f t="shared" si="4"/>
        <v>7431.5970899999993</v>
      </c>
      <c r="H154" s="56">
        <f t="shared" si="5"/>
        <v>0.31000000000130967</v>
      </c>
      <c r="I154" s="57">
        <v>0</v>
      </c>
      <c r="J154" s="59"/>
      <c r="K154" s="58"/>
      <c r="L154" s="58"/>
      <c r="M154" s="5"/>
      <c r="N154" s="5"/>
      <c r="O154" s="5"/>
      <c r="P154" s="5"/>
      <c r="Q154" s="5"/>
      <c r="R154" s="5"/>
      <c r="S154" s="5"/>
      <c r="T154" s="5"/>
      <c r="U154" s="5"/>
      <c r="V154" s="5"/>
      <c r="W154" s="5"/>
      <c r="X154" s="5"/>
      <c r="Y154" s="5"/>
      <c r="Z154" s="5"/>
    </row>
    <row r="155" spans="1:26" ht="12.75" customHeight="1" x14ac:dyDescent="0.25">
      <c r="A155" s="55">
        <v>151</v>
      </c>
      <c r="B155" s="54">
        <v>154</v>
      </c>
      <c r="C155" s="54">
        <f>'PR-RAS'!D159</f>
        <v>28698.47</v>
      </c>
      <c r="D155" s="54">
        <f>'PR-RAS'!E159</f>
        <v>31978.81</v>
      </c>
      <c r="E155" s="54">
        <v>0</v>
      </c>
      <c r="F155" s="54">
        <v>0</v>
      </c>
      <c r="G155" s="56">
        <f t="shared" si="4"/>
        <v>14269.037859999999</v>
      </c>
      <c r="H155" s="56">
        <f t="shared" si="5"/>
        <v>0.65999999999985448</v>
      </c>
      <c r="I155" s="57">
        <v>0</v>
      </c>
      <c r="J155" s="59"/>
      <c r="K155" s="58"/>
      <c r="L155" s="58"/>
      <c r="M155" s="5"/>
      <c r="N155" s="5"/>
      <c r="O155" s="5"/>
      <c r="P155" s="5"/>
      <c r="Q155" s="5"/>
      <c r="R155" s="5"/>
      <c r="S155" s="5"/>
      <c r="T155" s="5"/>
      <c r="U155" s="5"/>
      <c r="V155" s="5"/>
      <c r="W155" s="5"/>
      <c r="X155" s="5"/>
      <c r="Y155" s="5"/>
      <c r="Z155" s="5"/>
    </row>
    <row r="156" spans="1:26" ht="12.75" customHeight="1" x14ac:dyDescent="0.25">
      <c r="A156" s="55">
        <v>151</v>
      </c>
      <c r="B156" s="54">
        <v>155</v>
      </c>
      <c r="C156" s="54">
        <f>'PR-RAS'!D160</f>
        <v>0</v>
      </c>
      <c r="D156" s="54">
        <f>'PR-RAS'!E160</f>
        <v>0</v>
      </c>
      <c r="E156" s="54">
        <v>0</v>
      </c>
      <c r="F156" s="54">
        <v>0</v>
      </c>
      <c r="G156" s="56">
        <f t="shared" si="4"/>
        <v>0</v>
      </c>
      <c r="H156" s="56">
        <f t="shared" si="5"/>
        <v>0</v>
      </c>
      <c r="I156" s="57">
        <v>0</v>
      </c>
      <c r="J156" s="59"/>
      <c r="K156" s="58"/>
      <c r="L156" s="58"/>
      <c r="M156" s="5"/>
      <c r="N156" s="5"/>
      <c r="O156" s="5"/>
      <c r="P156" s="5"/>
      <c r="Q156" s="5"/>
      <c r="R156" s="5"/>
      <c r="S156" s="5"/>
      <c r="T156" s="5"/>
      <c r="U156" s="5"/>
      <c r="V156" s="5"/>
      <c r="W156" s="5"/>
      <c r="X156" s="5"/>
      <c r="Y156" s="5"/>
      <c r="Z156" s="5"/>
    </row>
    <row r="157" spans="1:26" ht="12.75" customHeight="1" x14ac:dyDescent="0.25">
      <c r="A157" s="55">
        <v>151</v>
      </c>
      <c r="B157" s="54">
        <v>156</v>
      </c>
      <c r="C157" s="54">
        <f>'PR-RAS'!D161</f>
        <v>28698.47</v>
      </c>
      <c r="D157" s="54">
        <f>'PR-RAS'!E161</f>
        <v>31978.81</v>
      </c>
      <c r="E157" s="54">
        <v>0</v>
      </c>
      <c r="F157" s="54">
        <v>0</v>
      </c>
      <c r="G157" s="56">
        <f t="shared" si="4"/>
        <v>14454.350039999999</v>
      </c>
      <c r="H157" s="56">
        <f t="shared" si="5"/>
        <v>0.65999999999985448</v>
      </c>
      <c r="I157" s="57">
        <v>0</v>
      </c>
      <c r="J157" s="59"/>
      <c r="K157" s="58"/>
      <c r="L157" s="58"/>
      <c r="M157" s="5"/>
      <c r="N157" s="5"/>
      <c r="O157" s="5"/>
      <c r="P157" s="5"/>
      <c r="Q157" s="5"/>
      <c r="R157" s="5"/>
      <c r="S157" s="5"/>
      <c r="T157" s="5"/>
      <c r="U157" s="5"/>
      <c r="V157" s="5"/>
      <c r="W157" s="5"/>
      <c r="X157" s="5"/>
      <c r="Y157" s="5"/>
      <c r="Z157" s="5"/>
    </row>
    <row r="158" spans="1:26" ht="12.75" customHeight="1" x14ac:dyDescent="0.25">
      <c r="A158" s="55">
        <v>151</v>
      </c>
      <c r="B158" s="54">
        <v>157</v>
      </c>
      <c r="C158" s="54">
        <f>'PR-RAS'!D162</f>
        <v>0</v>
      </c>
      <c r="D158" s="54">
        <f>'PR-RAS'!E162</f>
        <v>0</v>
      </c>
      <c r="E158" s="54">
        <v>0</v>
      </c>
      <c r="F158" s="54">
        <v>0</v>
      </c>
      <c r="G158" s="56">
        <f t="shared" si="4"/>
        <v>0</v>
      </c>
      <c r="H158" s="56">
        <f t="shared" si="5"/>
        <v>0</v>
      </c>
      <c r="I158" s="57">
        <v>0</v>
      </c>
      <c r="J158" s="59"/>
      <c r="K158" s="58"/>
      <c r="L158" s="58"/>
      <c r="M158" s="5"/>
      <c r="N158" s="5"/>
      <c r="O158" s="5"/>
      <c r="P158" s="5"/>
      <c r="Q158" s="5"/>
      <c r="R158" s="5"/>
      <c r="S158" s="5"/>
      <c r="T158" s="5"/>
      <c r="U158" s="5"/>
      <c r="V158" s="5"/>
      <c r="W158" s="5"/>
      <c r="X158" s="5"/>
      <c r="Y158" s="5"/>
      <c r="Z158" s="5"/>
    </row>
    <row r="159" spans="1:26" ht="12.75" customHeight="1" x14ac:dyDescent="0.25">
      <c r="A159" s="55">
        <v>151</v>
      </c>
      <c r="B159" s="54">
        <v>158</v>
      </c>
      <c r="C159" s="54">
        <f>'PR-RAS'!D163</f>
        <v>88472.200000000012</v>
      </c>
      <c r="D159" s="54">
        <f>'PR-RAS'!E163</f>
        <v>101244.63999999998</v>
      </c>
      <c r="E159" s="54">
        <v>0</v>
      </c>
      <c r="F159" s="54">
        <v>0</v>
      </c>
      <c r="G159" s="56">
        <f t="shared" si="4"/>
        <v>45971.913840000001</v>
      </c>
      <c r="H159" s="56">
        <f t="shared" si="5"/>
        <v>0.56000000002677552</v>
      </c>
      <c r="I159" s="57">
        <v>0</v>
      </c>
      <c r="J159" s="59"/>
      <c r="K159" s="58"/>
      <c r="L159" s="58"/>
      <c r="M159" s="5"/>
      <c r="N159" s="5"/>
      <c r="O159" s="5"/>
      <c r="P159" s="5"/>
      <c r="Q159" s="5"/>
      <c r="R159" s="5"/>
      <c r="S159" s="5"/>
      <c r="T159" s="5"/>
      <c r="U159" s="5"/>
      <c r="V159" s="5"/>
      <c r="W159" s="5"/>
      <c r="X159" s="5"/>
      <c r="Y159" s="5"/>
      <c r="Z159" s="5"/>
    </row>
    <row r="160" spans="1:26" ht="12.75" customHeight="1" x14ac:dyDescent="0.25">
      <c r="A160" s="55">
        <v>151</v>
      </c>
      <c r="B160" s="54">
        <v>159</v>
      </c>
      <c r="C160" s="54">
        <f>'PR-RAS'!D164</f>
        <v>16010.78</v>
      </c>
      <c r="D160" s="54">
        <f>'PR-RAS'!E164</f>
        <v>20140.559999999998</v>
      </c>
      <c r="E160" s="54">
        <v>0</v>
      </c>
      <c r="F160" s="54">
        <v>0</v>
      </c>
      <c r="G160" s="56">
        <f t="shared" si="4"/>
        <v>8950.4120999999996</v>
      </c>
      <c r="H160" s="56">
        <f t="shared" si="5"/>
        <v>0.66000000000167347</v>
      </c>
      <c r="I160" s="57">
        <v>0</v>
      </c>
      <c r="J160" s="59"/>
      <c r="K160" s="58"/>
      <c r="L160" s="58"/>
      <c r="M160" s="5"/>
      <c r="N160" s="5"/>
      <c r="O160" s="5"/>
      <c r="P160" s="5"/>
      <c r="Q160" s="5"/>
      <c r="R160" s="5"/>
      <c r="S160" s="5"/>
      <c r="T160" s="5"/>
      <c r="U160" s="5"/>
      <c r="V160" s="5"/>
      <c r="W160" s="5"/>
      <c r="X160" s="5"/>
      <c r="Y160" s="5"/>
      <c r="Z160" s="5"/>
    </row>
    <row r="161" spans="1:26" ht="12.75" customHeight="1" x14ac:dyDescent="0.25">
      <c r="A161" s="55">
        <v>151</v>
      </c>
      <c r="B161" s="54">
        <v>160</v>
      </c>
      <c r="C161" s="54">
        <f>'PR-RAS'!D165</f>
        <v>85.61</v>
      </c>
      <c r="D161" s="54">
        <f>'PR-RAS'!E165</f>
        <v>83.66</v>
      </c>
      <c r="E161" s="54">
        <v>0</v>
      </c>
      <c r="F161" s="54">
        <v>0</v>
      </c>
      <c r="G161" s="56">
        <f t="shared" si="4"/>
        <v>40.468800000000002</v>
      </c>
      <c r="H161" s="56">
        <f t="shared" si="5"/>
        <v>0.73000000000000398</v>
      </c>
      <c r="I161" s="57">
        <v>0</v>
      </c>
      <c r="J161" s="59"/>
      <c r="K161" s="58"/>
      <c r="L161" s="58"/>
      <c r="M161" s="5"/>
      <c r="N161" s="5"/>
      <c r="O161" s="5"/>
      <c r="P161" s="5"/>
      <c r="Q161" s="5"/>
      <c r="R161" s="5"/>
      <c r="S161" s="5"/>
      <c r="T161" s="5"/>
      <c r="U161" s="5"/>
      <c r="V161" s="5"/>
      <c r="W161" s="5"/>
      <c r="X161" s="5"/>
      <c r="Y161" s="5"/>
      <c r="Z161" s="5"/>
    </row>
    <row r="162" spans="1:26" ht="12.75" customHeight="1" x14ac:dyDescent="0.25">
      <c r="A162" s="55">
        <v>151</v>
      </c>
      <c r="B162" s="54">
        <v>161</v>
      </c>
      <c r="C162" s="54">
        <f>'PR-RAS'!D166</f>
        <v>15650.04</v>
      </c>
      <c r="D162" s="54">
        <f>'PR-RAS'!E166</f>
        <v>18756.689999999999</v>
      </c>
      <c r="E162" s="54">
        <v>0</v>
      </c>
      <c r="F162" s="54">
        <v>0</v>
      </c>
      <c r="G162" s="56">
        <f t="shared" si="4"/>
        <v>8559.3106200000002</v>
      </c>
      <c r="H162" s="56">
        <f t="shared" si="5"/>
        <v>0.35000000000218279</v>
      </c>
      <c r="I162" s="57">
        <v>0</v>
      </c>
      <c r="J162" s="59"/>
      <c r="K162" s="58"/>
      <c r="L162" s="58"/>
      <c r="M162" s="5"/>
      <c r="N162" s="5"/>
      <c r="O162" s="5"/>
      <c r="P162" s="5"/>
      <c r="Q162" s="5"/>
      <c r="R162" s="5"/>
      <c r="S162" s="5"/>
      <c r="T162" s="5"/>
      <c r="U162" s="5"/>
      <c r="V162" s="5"/>
      <c r="W162" s="5"/>
      <c r="X162" s="5"/>
      <c r="Y162" s="5"/>
      <c r="Z162" s="5"/>
    </row>
    <row r="163" spans="1:26" ht="12.75" customHeight="1" x14ac:dyDescent="0.25">
      <c r="A163" s="55">
        <v>151</v>
      </c>
      <c r="B163" s="54">
        <v>162</v>
      </c>
      <c r="C163" s="54">
        <f>'PR-RAS'!D167</f>
        <v>267.17</v>
      </c>
      <c r="D163" s="54">
        <f>'PR-RAS'!E167</f>
        <v>1300.21</v>
      </c>
      <c r="E163" s="54">
        <v>0</v>
      </c>
      <c r="F163" s="54">
        <v>0</v>
      </c>
      <c r="G163" s="56">
        <f t="shared" si="4"/>
        <v>464.54958000000005</v>
      </c>
      <c r="H163" s="56">
        <f t="shared" si="5"/>
        <v>0.3800000000000523</v>
      </c>
      <c r="I163" s="57">
        <v>0</v>
      </c>
      <c r="J163" s="59"/>
      <c r="K163" s="58"/>
      <c r="L163" s="58"/>
      <c r="M163" s="5"/>
      <c r="N163" s="5"/>
      <c r="O163" s="5"/>
      <c r="P163" s="5"/>
      <c r="Q163" s="5"/>
      <c r="R163" s="5"/>
      <c r="S163" s="5"/>
      <c r="T163" s="5"/>
      <c r="U163" s="5"/>
      <c r="V163" s="5"/>
      <c r="W163" s="5"/>
      <c r="X163" s="5"/>
      <c r="Y163" s="5"/>
      <c r="Z163" s="5"/>
    </row>
    <row r="164" spans="1:26" ht="12.75" customHeight="1" x14ac:dyDescent="0.25">
      <c r="A164" s="55">
        <v>151</v>
      </c>
      <c r="B164" s="54">
        <v>163</v>
      </c>
      <c r="C164" s="54">
        <f>'PR-RAS'!D168</f>
        <v>7.96</v>
      </c>
      <c r="D164" s="54">
        <f>'PR-RAS'!E168</f>
        <v>0</v>
      </c>
      <c r="E164" s="54">
        <v>0</v>
      </c>
      <c r="F164" s="54">
        <v>0</v>
      </c>
      <c r="G164" s="56">
        <f t="shared" si="4"/>
        <v>1.29748</v>
      </c>
      <c r="H164" s="56">
        <f t="shared" si="5"/>
        <v>4.0000000000000036E-2</v>
      </c>
      <c r="I164" s="57">
        <v>0</v>
      </c>
      <c r="J164" s="59"/>
      <c r="K164" s="58"/>
      <c r="L164" s="58"/>
      <c r="M164" s="5"/>
      <c r="N164" s="5"/>
      <c r="O164" s="5"/>
      <c r="P164" s="5"/>
      <c r="Q164" s="5"/>
      <c r="R164" s="5"/>
      <c r="S164" s="5"/>
      <c r="T164" s="5"/>
      <c r="U164" s="5"/>
      <c r="V164" s="5"/>
      <c r="W164" s="5"/>
      <c r="X164" s="5"/>
      <c r="Y164" s="5"/>
      <c r="Z164" s="5"/>
    </row>
    <row r="165" spans="1:26" ht="12.75" customHeight="1" x14ac:dyDescent="0.25">
      <c r="A165" s="55">
        <v>151</v>
      </c>
      <c r="B165" s="54">
        <v>164</v>
      </c>
      <c r="C165" s="54">
        <f>'PR-RAS'!D169</f>
        <v>44557.390000000007</v>
      </c>
      <c r="D165" s="54">
        <f>'PR-RAS'!E169</f>
        <v>47049.96</v>
      </c>
      <c r="E165" s="54">
        <v>0</v>
      </c>
      <c r="F165" s="54">
        <v>0</v>
      </c>
      <c r="G165" s="56">
        <f t="shared" si="4"/>
        <v>22739.798839999999</v>
      </c>
      <c r="H165" s="56">
        <f t="shared" si="5"/>
        <v>0.430000000007567</v>
      </c>
      <c r="I165" s="57">
        <v>0</v>
      </c>
      <c r="J165" s="59"/>
      <c r="K165" s="58"/>
      <c r="L165" s="58"/>
      <c r="M165" s="5"/>
      <c r="N165" s="5"/>
      <c r="O165" s="5"/>
      <c r="P165" s="5"/>
      <c r="Q165" s="5"/>
      <c r="R165" s="5"/>
      <c r="S165" s="5"/>
      <c r="T165" s="5"/>
      <c r="U165" s="5"/>
      <c r="V165" s="5"/>
      <c r="W165" s="5"/>
      <c r="X165" s="5"/>
      <c r="Y165" s="5"/>
      <c r="Z165" s="5"/>
    </row>
    <row r="166" spans="1:26" ht="12.75" customHeight="1" x14ac:dyDescent="0.25">
      <c r="A166" s="55">
        <v>151</v>
      </c>
      <c r="B166" s="54">
        <v>165</v>
      </c>
      <c r="C166" s="54">
        <f>'PR-RAS'!D170</f>
        <v>8508.69</v>
      </c>
      <c r="D166" s="54">
        <f>'PR-RAS'!E170</f>
        <v>9929.06</v>
      </c>
      <c r="E166" s="54">
        <v>0</v>
      </c>
      <c r="F166" s="54">
        <v>0</v>
      </c>
      <c r="G166" s="56">
        <f t="shared" si="4"/>
        <v>4680.5236500000001</v>
      </c>
      <c r="H166" s="56">
        <f t="shared" si="5"/>
        <v>0.36999999999898137</v>
      </c>
      <c r="I166" s="57">
        <v>0</v>
      </c>
      <c r="J166" s="59"/>
      <c r="K166" s="58"/>
      <c r="L166" s="58"/>
      <c r="M166" s="5"/>
      <c r="N166" s="5"/>
      <c r="O166" s="5"/>
      <c r="P166" s="5"/>
      <c r="Q166" s="5"/>
      <c r="R166" s="5"/>
      <c r="S166" s="5"/>
      <c r="T166" s="5"/>
      <c r="U166" s="5"/>
      <c r="V166" s="5"/>
      <c r="W166" s="5"/>
      <c r="X166" s="5"/>
      <c r="Y166" s="5"/>
      <c r="Z166" s="5"/>
    </row>
    <row r="167" spans="1:26" ht="12.75" customHeight="1" x14ac:dyDescent="0.25">
      <c r="A167" s="55">
        <v>151</v>
      </c>
      <c r="B167" s="54">
        <v>166</v>
      </c>
      <c r="C167" s="54">
        <f>'PR-RAS'!D171</f>
        <v>21001.9</v>
      </c>
      <c r="D167" s="54">
        <f>'PR-RAS'!E171</f>
        <v>25268.97</v>
      </c>
      <c r="E167" s="54">
        <v>0</v>
      </c>
      <c r="F167" s="54">
        <v>0</v>
      </c>
      <c r="G167" s="56">
        <f t="shared" si="4"/>
        <v>11875.613439999999</v>
      </c>
      <c r="H167" s="56">
        <f t="shared" si="5"/>
        <v>0.12999999999738066</v>
      </c>
      <c r="I167" s="57">
        <v>0</v>
      </c>
      <c r="J167" s="59"/>
      <c r="K167" s="58"/>
      <c r="L167" s="58"/>
      <c r="M167" s="5"/>
      <c r="N167" s="5"/>
      <c r="O167" s="5"/>
      <c r="P167" s="5"/>
      <c r="Q167" s="5"/>
      <c r="R167" s="5"/>
      <c r="S167" s="5"/>
      <c r="T167" s="5"/>
      <c r="U167" s="5"/>
      <c r="V167" s="5"/>
      <c r="W167" s="5"/>
      <c r="X167" s="5"/>
      <c r="Y167" s="5"/>
      <c r="Z167" s="5"/>
    </row>
    <row r="168" spans="1:26" ht="12.75" customHeight="1" x14ac:dyDescent="0.25">
      <c r="A168" s="55">
        <v>151</v>
      </c>
      <c r="B168" s="54">
        <v>167</v>
      </c>
      <c r="C168" s="54">
        <f>'PR-RAS'!D172</f>
        <v>14441.46</v>
      </c>
      <c r="D168" s="54">
        <f>'PR-RAS'!E172</f>
        <v>10385.34</v>
      </c>
      <c r="E168" s="54">
        <v>0</v>
      </c>
      <c r="F168" s="54">
        <v>0</v>
      </c>
      <c r="G168" s="56">
        <f t="shared" si="4"/>
        <v>5880.4273800000001</v>
      </c>
      <c r="H168" s="56">
        <f t="shared" si="5"/>
        <v>0.7999999999992724</v>
      </c>
      <c r="I168" s="57">
        <v>0</v>
      </c>
      <c r="J168" s="59"/>
      <c r="K168" s="58"/>
      <c r="L168" s="58"/>
      <c r="M168" s="5"/>
      <c r="N168" s="5"/>
      <c r="O168" s="5"/>
      <c r="P168" s="5"/>
      <c r="Q168" s="5"/>
      <c r="R168" s="5"/>
      <c r="S168" s="5"/>
      <c r="T168" s="5"/>
      <c r="U168" s="5"/>
      <c r="V168" s="5"/>
      <c r="W168" s="5"/>
      <c r="X168" s="5"/>
      <c r="Y168" s="5"/>
      <c r="Z168" s="5"/>
    </row>
    <row r="169" spans="1:26" ht="12.75" customHeight="1" x14ac:dyDescent="0.25">
      <c r="A169" s="55">
        <v>151</v>
      </c>
      <c r="B169" s="54">
        <v>168</v>
      </c>
      <c r="C169" s="54">
        <f>'PR-RAS'!D173</f>
        <v>289.62</v>
      </c>
      <c r="D169" s="54">
        <f>'PR-RAS'!E173</f>
        <v>678.44</v>
      </c>
      <c r="E169" s="54">
        <v>0</v>
      </c>
      <c r="F169" s="54">
        <v>0</v>
      </c>
      <c r="G169" s="56">
        <f t="shared" si="4"/>
        <v>276.61200000000002</v>
      </c>
      <c r="H169" s="56">
        <f t="shared" si="5"/>
        <v>0.82000000000005002</v>
      </c>
      <c r="I169" s="57">
        <v>0</v>
      </c>
      <c r="J169" s="59"/>
      <c r="K169" s="58"/>
      <c r="L169" s="58"/>
      <c r="M169" s="5"/>
      <c r="N169" s="5"/>
      <c r="O169" s="5"/>
      <c r="P169" s="5"/>
      <c r="Q169" s="5"/>
      <c r="R169" s="5"/>
      <c r="S169" s="5"/>
      <c r="T169" s="5"/>
      <c r="U169" s="5"/>
      <c r="V169" s="5"/>
      <c r="W169" s="5"/>
      <c r="X169" s="5"/>
      <c r="Y169" s="5"/>
      <c r="Z169" s="5"/>
    </row>
    <row r="170" spans="1:26" ht="12.75" customHeight="1" x14ac:dyDescent="0.25">
      <c r="A170" s="55">
        <v>151</v>
      </c>
      <c r="B170" s="54">
        <v>169</v>
      </c>
      <c r="C170" s="54">
        <f>'PR-RAS'!D174</f>
        <v>0</v>
      </c>
      <c r="D170" s="54">
        <f>'PR-RAS'!E174</f>
        <v>0</v>
      </c>
      <c r="E170" s="54">
        <v>0</v>
      </c>
      <c r="F170" s="54">
        <v>0</v>
      </c>
      <c r="G170" s="56">
        <f t="shared" si="4"/>
        <v>0</v>
      </c>
      <c r="H170" s="56">
        <f t="shared" si="5"/>
        <v>0</v>
      </c>
      <c r="I170" s="57">
        <v>0</v>
      </c>
      <c r="J170" s="59"/>
      <c r="K170" s="58"/>
      <c r="L170" s="58"/>
      <c r="M170" s="5"/>
      <c r="N170" s="5"/>
      <c r="O170" s="5"/>
      <c r="P170" s="5"/>
      <c r="Q170" s="5"/>
      <c r="R170" s="5"/>
      <c r="S170" s="5"/>
      <c r="T170" s="5"/>
      <c r="U170" s="5"/>
      <c r="V170" s="5"/>
      <c r="W170" s="5"/>
      <c r="X170" s="5"/>
      <c r="Y170" s="5"/>
      <c r="Z170" s="5"/>
    </row>
    <row r="171" spans="1:26" ht="12.75" customHeight="1" x14ac:dyDescent="0.25">
      <c r="A171" s="55">
        <v>151</v>
      </c>
      <c r="B171" s="54">
        <v>170</v>
      </c>
      <c r="C171" s="54">
        <f>'PR-RAS'!D175</f>
        <v>0</v>
      </c>
      <c r="D171" s="54">
        <f>'PR-RAS'!E175</f>
        <v>0</v>
      </c>
      <c r="E171" s="54">
        <v>0</v>
      </c>
      <c r="F171" s="54">
        <v>0</v>
      </c>
      <c r="G171" s="56">
        <f t="shared" si="4"/>
        <v>0</v>
      </c>
      <c r="H171" s="56">
        <f t="shared" si="5"/>
        <v>0</v>
      </c>
      <c r="I171" s="57">
        <v>0</v>
      </c>
      <c r="J171" s="59"/>
      <c r="K171" s="58"/>
      <c r="L171" s="58"/>
      <c r="M171" s="5"/>
      <c r="N171" s="5"/>
      <c r="O171" s="5"/>
      <c r="P171" s="5"/>
      <c r="Q171" s="5"/>
      <c r="R171" s="5"/>
      <c r="S171" s="5"/>
      <c r="T171" s="5"/>
      <c r="U171" s="5"/>
      <c r="V171" s="5"/>
      <c r="W171" s="5"/>
      <c r="X171" s="5"/>
      <c r="Y171" s="5"/>
      <c r="Z171" s="5"/>
    </row>
    <row r="172" spans="1:26" ht="12.75" customHeight="1" x14ac:dyDescent="0.25">
      <c r="A172" s="55">
        <v>151</v>
      </c>
      <c r="B172" s="54">
        <v>171</v>
      </c>
      <c r="C172" s="54">
        <f>'PR-RAS'!D176</f>
        <v>315.72000000000003</v>
      </c>
      <c r="D172" s="54">
        <f>'PR-RAS'!E176</f>
        <v>788.15</v>
      </c>
      <c r="E172" s="54">
        <v>0</v>
      </c>
      <c r="F172" s="54">
        <v>0</v>
      </c>
      <c r="G172" s="56">
        <f t="shared" si="4"/>
        <v>323.53542000000004</v>
      </c>
      <c r="H172" s="56">
        <f t="shared" si="5"/>
        <v>0.42999999999994998</v>
      </c>
      <c r="I172" s="57">
        <v>0</v>
      </c>
      <c r="J172" s="59"/>
      <c r="K172" s="58"/>
      <c r="L172" s="58"/>
      <c r="M172" s="5"/>
      <c r="N172" s="5"/>
      <c r="O172" s="5"/>
      <c r="P172" s="5"/>
      <c r="Q172" s="5"/>
      <c r="R172" s="5"/>
      <c r="S172" s="5"/>
      <c r="T172" s="5"/>
      <c r="U172" s="5"/>
      <c r="V172" s="5"/>
      <c r="W172" s="5"/>
      <c r="X172" s="5"/>
      <c r="Y172" s="5"/>
      <c r="Z172" s="5"/>
    </row>
    <row r="173" spans="1:26" ht="12.75" customHeight="1" x14ac:dyDescent="0.25">
      <c r="A173" s="55">
        <v>151</v>
      </c>
      <c r="B173" s="54">
        <v>172</v>
      </c>
      <c r="C173" s="54">
        <f>'PR-RAS'!D177</f>
        <v>26646.43</v>
      </c>
      <c r="D173" s="54">
        <f>'PR-RAS'!E177</f>
        <v>32541.43</v>
      </c>
      <c r="E173" s="54">
        <v>0</v>
      </c>
      <c r="F173" s="54">
        <v>0</v>
      </c>
      <c r="G173" s="56">
        <f t="shared" si="4"/>
        <v>15777.437879999999</v>
      </c>
      <c r="H173" s="56">
        <f t="shared" si="5"/>
        <v>0.86000000000058208</v>
      </c>
      <c r="I173" s="57">
        <v>0</v>
      </c>
      <c r="J173" s="59"/>
      <c r="K173" s="58"/>
      <c r="L173" s="58"/>
      <c r="M173" s="5"/>
      <c r="N173" s="5"/>
      <c r="O173" s="5"/>
      <c r="P173" s="5"/>
      <c r="Q173" s="5"/>
      <c r="R173" s="5"/>
      <c r="S173" s="5"/>
      <c r="T173" s="5"/>
      <c r="U173" s="5"/>
      <c r="V173" s="5"/>
      <c r="W173" s="5"/>
      <c r="X173" s="5"/>
      <c r="Y173" s="5"/>
      <c r="Z173" s="5"/>
    </row>
    <row r="174" spans="1:26" ht="12.75" customHeight="1" x14ac:dyDescent="0.25">
      <c r="A174" s="55">
        <v>151</v>
      </c>
      <c r="B174" s="54">
        <v>173</v>
      </c>
      <c r="C174" s="54">
        <f>'PR-RAS'!D178</f>
        <v>2034.41</v>
      </c>
      <c r="D174" s="54">
        <f>'PR-RAS'!E178</f>
        <v>3061.35</v>
      </c>
      <c r="E174" s="54">
        <v>0</v>
      </c>
      <c r="F174" s="54">
        <v>0</v>
      </c>
      <c r="G174" s="56">
        <f t="shared" si="4"/>
        <v>1411.1800299999998</v>
      </c>
      <c r="H174" s="56">
        <f t="shared" si="5"/>
        <v>0.75999999999999091</v>
      </c>
      <c r="I174" s="57">
        <v>0</v>
      </c>
      <c r="J174" s="59"/>
      <c r="K174" s="58"/>
      <c r="L174" s="58"/>
      <c r="M174" s="5"/>
      <c r="N174" s="5"/>
      <c r="O174" s="5"/>
      <c r="P174" s="5"/>
      <c r="Q174" s="5"/>
      <c r="R174" s="5"/>
      <c r="S174" s="5"/>
      <c r="T174" s="5"/>
      <c r="U174" s="5"/>
      <c r="V174" s="5"/>
      <c r="W174" s="5"/>
      <c r="X174" s="5"/>
      <c r="Y174" s="5"/>
      <c r="Z174" s="5"/>
    </row>
    <row r="175" spans="1:26" ht="12.75" customHeight="1" x14ac:dyDescent="0.25">
      <c r="A175" s="55">
        <v>151</v>
      </c>
      <c r="B175" s="54">
        <v>174</v>
      </c>
      <c r="C175" s="54">
        <f>'PR-RAS'!D179</f>
        <v>3919.78</v>
      </c>
      <c r="D175" s="54">
        <f>'PR-RAS'!E179</f>
        <v>7091.79</v>
      </c>
      <c r="E175" s="54">
        <v>0</v>
      </c>
      <c r="F175" s="54">
        <v>0</v>
      </c>
      <c r="G175" s="56">
        <f t="shared" si="4"/>
        <v>3149.9846399999997</v>
      </c>
      <c r="H175" s="56">
        <f t="shared" si="5"/>
        <v>0.42999999999983629</v>
      </c>
      <c r="I175" s="57">
        <v>0</v>
      </c>
      <c r="J175" s="59"/>
      <c r="K175" s="58"/>
      <c r="L175" s="58"/>
      <c r="M175" s="5"/>
      <c r="N175" s="5"/>
      <c r="O175" s="5"/>
      <c r="P175" s="5"/>
      <c r="Q175" s="5"/>
      <c r="R175" s="5"/>
      <c r="S175" s="5"/>
      <c r="T175" s="5"/>
      <c r="U175" s="5"/>
      <c r="V175" s="5"/>
      <c r="W175" s="5"/>
      <c r="X175" s="5"/>
      <c r="Y175" s="5"/>
      <c r="Z175" s="5"/>
    </row>
    <row r="176" spans="1:26" ht="12.75" customHeight="1" x14ac:dyDescent="0.25">
      <c r="A176" s="55">
        <v>151</v>
      </c>
      <c r="B176" s="54">
        <v>175</v>
      </c>
      <c r="C176" s="54">
        <f>'PR-RAS'!D180</f>
        <v>0</v>
      </c>
      <c r="D176" s="54">
        <f>'PR-RAS'!E180</f>
        <v>0</v>
      </c>
      <c r="E176" s="54">
        <v>0</v>
      </c>
      <c r="F176" s="54">
        <v>0</v>
      </c>
      <c r="G176" s="56">
        <f t="shared" si="4"/>
        <v>0</v>
      </c>
      <c r="H176" s="56">
        <f t="shared" si="5"/>
        <v>0</v>
      </c>
      <c r="I176" s="57">
        <v>0</v>
      </c>
      <c r="J176" s="59"/>
      <c r="K176" s="58"/>
      <c r="L176" s="58"/>
      <c r="M176" s="5"/>
      <c r="N176" s="5"/>
      <c r="O176" s="5"/>
      <c r="P176" s="5"/>
      <c r="Q176" s="5"/>
      <c r="R176" s="5"/>
      <c r="S176" s="5"/>
      <c r="T176" s="5"/>
      <c r="U176" s="5"/>
      <c r="V176" s="5"/>
      <c r="W176" s="5"/>
      <c r="X176" s="5"/>
      <c r="Y176" s="5"/>
      <c r="Z176" s="5"/>
    </row>
    <row r="177" spans="1:26" ht="12.75" customHeight="1" x14ac:dyDescent="0.25">
      <c r="A177" s="55">
        <v>151</v>
      </c>
      <c r="B177" s="54">
        <v>176</v>
      </c>
      <c r="C177" s="54">
        <f>'PR-RAS'!D181</f>
        <v>3023.45</v>
      </c>
      <c r="D177" s="54">
        <f>'PR-RAS'!E181</f>
        <v>3209.38</v>
      </c>
      <c r="E177" s="54">
        <v>0</v>
      </c>
      <c r="F177" s="54">
        <v>0</v>
      </c>
      <c r="G177" s="56">
        <f t="shared" si="4"/>
        <v>1661.8289599999998</v>
      </c>
      <c r="H177" s="56">
        <f t="shared" si="5"/>
        <v>0.82999999999992724</v>
      </c>
      <c r="I177" s="57">
        <v>0</v>
      </c>
      <c r="J177" s="59"/>
      <c r="K177" s="58"/>
      <c r="L177" s="58"/>
      <c r="M177" s="5"/>
      <c r="N177" s="5"/>
      <c r="O177" s="5"/>
      <c r="P177" s="5"/>
      <c r="Q177" s="5"/>
      <c r="R177" s="5"/>
      <c r="S177" s="5"/>
      <c r="T177" s="5"/>
      <c r="U177" s="5"/>
      <c r="V177" s="5"/>
      <c r="W177" s="5"/>
      <c r="X177" s="5"/>
      <c r="Y177" s="5"/>
      <c r="Z177" s="5"/>
    </row>
    <row r="178" spans="1:26" ht="12.75" customHeight="1" x14ac:dyDescent="0.25">
      <c r="A178" s="55">
        <v>151</v>
      </c>
      <c r="B178" s="54">
        <v>177</v>
      </c>
      <c r="C178" s="54">
        <f>'PR-RAS'!D182</f>
        <v>1488.69</v>
      </c>
      <c r="D178" s="54">
        <f>'PR-RAS'!E182</f>
        <v>0</v>
      </c>
      <c r="E178" s="54">
        <v>0</v>
      </c>
      <c r="F178" s="54">
        <v>0</v>
      </c>
      <c r="G178" s="56">
        <f t="shared" si="4"/>
        <v>263.49813</v>
      </c>
      <c r="H178" s="56">
        <f t="shared" si="5"/>
        <v>0.30999999999994543</v>
      </c>
      <c r="I178" s="57">
        <v>0</v>
      </c>
      <c r="J178" s="59"/>
      <c r="K178" s="58"/>
      <c r="L178" s="58"/>
      <c r="M178" s="5"/>
      <c r="N178" s="5"/>
      <c r="O178" s="5"/>
      <c r="P178" s="5"/>
      <c r="Q178" s="5"/>
      <c r="R178" s="5"/>
      <c r="S178" s="5"/>
      <c r="T178" s="5"/>
      <c r="U178" s="5"/>
      <c r="V178" s="5"/>
      <c r="W178" s="5"/>
      <c r="X178" s="5"/>
      <c r="Y178" s="5"/>
      <c r="Z178" s="5"/>
    </row>
    <row r="179" spans="1:26" ht="12.75" customHeight="1" x14ac:dyDescent="0.25">
      <c r="A179" s="55">
        <v>151</v>
      </c>
      <c r="B179" s="54">
        <v>178</v>
      </c>
      <c r="C179" s="54">
        <f>'PR-RAS'!D183</f>
        <v>1786.12</v>
      </c>
      <c r="D179" s="54">
        <f>'PR-RAS'!E183</f>
        <v>1652.24</v>
      </c>
      <c r="E179" s="54">
        <v>0</v>
      </c>
      <c r="F179" s="54">
        <v>0</v>
      </c>
      <c r="G179" s="56">
        <f t="shared" si="4"/>
        <v>906.1268</v>
      </c>
      <c r="H179" s="56">
        <f t="shared" si="5"/>
        <v>0.35999999999989996</v>
      </c>
      <c r="I179" s="57">
        <v>0</v>
      </c>
      <c r="J179" s="59"/>
      <c r="K179" s="58"/>
      <c r="L179" s="58"/>
      <c r="M179" s="5"/>
      <c r="N179" s="5"/>
      <c r="O179" s="5"/>
      <c r="P179" s="5"/>
      <c r="Q179" s="5"/>
      <c r="R179" s="5"/>
      <c r="S179" s="5"/>
      <c r="T179" s="5"/>
      <c r="U179" s="5"/>
      <c r="V179" s="5"/>
      <c r="W179" s="5"/>
      <c r="X179" s="5"/>
      <c r="Y179" s="5"/>
      <c r="Z179" s="5"/>
    </row>
    <row r="180" spans="1:26" ht="12.75" customHeight="1" x14ac:dyDescent="0.25">
      <c r="A180" s="55">
        <v>151</v>
      </c>
      <c r="B180" s="54">
        <v>179</v>
      </c>
      <c r="C180" s="54">
        <f>'PR-RAS'!D184</f>
        <v>9352.83</v>
      </c>
      <c r="D180" s="54">
        <f>'PR-RAS'!E184</f>
        <v>13189.42</v>
      </c>
      <c r="E180" s="54">
        <v>0</v>
      </c>
      <c r="F180" s="54">
        <v>0</v>
      </c>
      <c r="G180" s="56">
        <f t="shared" si="4"/>
        <v>6395.9689299999991</v>
      </c>
      <c r="H180" s="56">
        <f t="shared" si="5"/>
        <v>0.59000000000014552</v>
      </c>
      <c r="I180" s="57">
        <v>0</v>
      </c>
      <c r="J180" s="59"/>
      <c r="K180" s="58"/>
      <c r="L180" s="58"/>
      <c r="M180" s="5"/>
      <c r="N180" s="5"/>
      <c r="O180" s="5"/>
      <c r="P180" s="5"/>
      <c r="Q180" s="5"/>
      <c r="R180" s="5"/>
      <c r="S180" s="5"/>
      <c r="T180" s="5"/>
      <c r="U180" s="5"/>
      <c r="V180" s="5"/>
      <c r="W180" s="5"/>
      <c r="X180" s="5"/>
      <c r="Y180" s="5"/>
      <c r="Z180" s="5"/>
    </row>
    <row r="181" spans="1:26" ht="12.75" customHeight="1" x14ac:dyDescent="0.25">
      <c r="A181" s="55">
        <v>151</v>
      </c>
      <c r="B181" s="54">
        <v>180</v>
      </c>
      <c r="C181" s="54">
        <f>'PR-RAS'!D185</f>
        <v>1087</v>
      </c>
      <c r="D181" s="54">
        <f>'PR-RAS'!E185</f>
        <v>1117.48</v>
      </c>
      <c r="E181" s="54">
        <v>0</v>
      </c>
      <c r="F181" s="54">
        <v>0</v>
      </c>
      <c r="G181" s="56">
        <f t="shared" si="4"/>
        <v>597.95280000000002</v>
      </c>
      <c r="H181" s="56">
        <f t="shared" si="5"/>
        <v>0.48000000000001819</v>
      </c>
      <c r="I181" s="57">
        <v>0</v>
      </c>
      <c r="J181" s="59"/>
      <c r="K181" s="58"/>
      <c r="L181" s="58"/>
      <c r="M181" s="5"/>
      <c r="N181" s="5"/>
      <c r="O181" s="5"/>
      <c r="P181" s="5"/>
      <c r="Q181" s="5"/>
      <c r="R181" s="5"/>
      <c r="S181" s="5"/>
      <c r="T181" s="5"/>
      <c r="U181" s="5"/>
      <c r="V181" s="5"/>
      <c r="W181" s="5"/>
      <c r="X181" s="5"/>
      <c r="Y181" s="5"/>
      <c r="Z181" s="5"/>
    </row>
    <row r="182" spans="1:26" ht="12.75" customHeight="1" x14ac:dyDescent="0.25">
      <c r="A182" s="55">
        <v>151</v>
      </c>
      <c r="B182" s="54">
        <v>181</v>
      </c>
      <c r="C182" s="54">
        <f>'PR-RAS'!D186</f>
        <v>3954.15</v>
      </c>
      <c r="D182" s="54">
        <f>'PR-RAS'!E186</f>
        <v>3219.77</v>
      </c>
      <c r="E182" s="54">
        <v>0</v>
      </c>
      <c r="F182" s="54">
        <v>0</v>
      </c>
      <c r="G182" s="56">
        <f t="shared" si="4"/>
        <v>1881.2578900000001</v>
      </c>
      <c r="H182" s="56">
        <f t="shared" si="5"/>
        <v>0.38000000000010914</v>
      </c>
      <c r="I182" s="57">
        <v>0</v>
      </c>
      <c r="J182" s="59"/>
      <c r="K182" s="58"/>
      <c r="L182" s="58"/>
      <c r="M182" s="5"/>
      <c r="N182" s="5"/>
      <c r="O182" s="5"/>
      <c r="P182" s="5"/>
      <c r="Q182" s="5"/>
      <c r="R182" s="5"/>
      <c r="S182" s="5"/>
      <c r="T182" s="5"/>
      <c r="U182" s="5"/>
      <c r="V182" s="5"/>
      <c r="W182" s="5"/>
      <c r="X182" s="5"/>
      <c r="Y182" s="5"/>
      <c r="Z182" s="5"/>
    </row>
    <row r="183" spans="1:26" ht="12.75" customHeight="1" x14ac:dyDescent="0.25">
      <c r="A183" s="55">
        <v>151</v>
      </c>
      <c r="B183" s="54">
        <v>182</v>
      </c>
      <c r="C183" s="54">
        <f>'PR-RAS'!D187</f>
        <v>0</v>
      </c>
      <c r="D183" s="54">
        <f>'PR-RAS'!E187</f>
        <v>0</v>
      </c>
      <c r="E183" s="54">
        <v>0</v>
      </c>
      <c r="F183" s="54">
        <v>0</v>
      </c>
      <c r="G183" s="56">
        <f t="shared" si="4"/>
        <v>0</v>
      </c>
      <c r="H183" s="56">
        <f t="shared" si="5"/>
        <v>0</v>
      </c>
      <c r="I183" s="57">
        <v>0</v>
      </c>
      <c r="J183" s="59"/>
      <c r="K183" s="58"/>
      <c r="L183" s="58"/>
      <c r="M183" s="5"/>
      <c r="N183" s="5"/>
      <c r="O183" s="5"/>
      <c r="P183" s="5"/>
      <c r="Q183" s="5"/>
      <c r="R183" s="5"/>
      <c r="S183" s="5"/>
      <c r="T183" s="5"/>
      <c r="U183" s="5"/>
      <c r="V183" s="5"/>
      <c r="W183" s="5"/>
      <c r="X183" s="5"/>
      <c r="Y183" s="5"/>
      <c r="Z183" s="5"/>
    </row>
    <row r="184" spans="1:26" ht="12.75" customHeight="1" x14ac:dyDescent="0.25">
      <c r="A184" s="55">
        <v>151</v>
      </c>
      <c r="B184" s="54">
        <v>183</v>
      </c>
      <c r="C184" s="54">
        <f>'PR-RAS'!D188</f>
        <v>1257.6000000000001</v>
      </c>
      <c r="D184" s="54">
        <f>'PR-RAS'!E188</f>
        <v>1512.69</v>
      </c>
      <c r="E184" s="54">
        <v>0</v>
      </c>
      <c r="F184" s="54">
        <v>0</v>
      </c>
      <c r="G184" s="56">
        <f t="shared" si="4"/>
        <v>783.78534000000002</v>
      </c>
      <c r="H184" s="56">
        <f t="shared" si="5"/>
        <v>0.70999999999980901</v>
      </c>
      <c r="I184" s="57">
        <v>0</v>
      </c>
      <c r="J184" s="59"/>
      <c r="K184" s="58"/>
      <c r="L184" s="58"/>
      <c r="M184" s="5"/>
      <c r="N184" s="5"/>
      <c r="O184" s="5"/>
      <c r="P184" s="5"/>
      <c r="Q184" s="5"/>
      <c r="R184" s="5"/>
      <c r="S184" s="5"/>
      <c r="T184" s="5"/>
      <c r="U184" s="5"/>
      <c r="V184" s="5"/>
      <c r="W184" s="5"/>
      <c r="X184" s="5"/>
      <c r="Y184" s="5"/>
      <c r="Z184" s="5"/>
    </row>
    <row r="185" spans="1:26" ht="12.75" customHeight="1" x14ac:dyDescent="0.25">
      <c r="A185" s="55">
        <v>151</v>
      </c>
      <c r="B185" s="54">
        <v>184</v>
      </c>
      <c r="C185" s="54">
        <f>'PR-RAS'!D189</f>
        <v>0</v>
      </c>
      <c r="D185" s="54">
        <f>'PR-RAS'!E189</f>
        <v>0</v>
      </c>
      <c r="E185" s="54">
        <v>0</v>
      </c>
      <c r="F185" s="54">
        <v>0</v>
      </c>
      <c r="G185" s="56">
        <f t="shared" si="4"/>
        <v>0</v>
      </c>
      <c r="H185" s="56">
        <f t="shared" si="5"/>
        <v>0</v>
      </c>
      <c r="I185" s="57">
        <v>0</v>
      </c>
      <c r="J185" s="59"/>
      <c r="K185" s="58"/>
      <c r="L185" s="58"/>
      <c r="M185" s="5"/>
      <c r="N185" s="5"/>
      <c r="O185" s="5"/>
      <c r="P185" s="5"/>
      <c r="Q185" s="5"/>
      <c r="R185" s="5"/>
      <c r="S185" s="5"/>
      <c r="T185" s="5"/>
      <c r="U185" s="5"/>
      <c r="V185" s="5"/>
      <c r="W185" s="5"/>
      <c r="X185" s="5"/>
      <c r="Y185" s="5"/>
      <c r="Z185" s="5"/>
    </row>
    <row r="186" spans="1:26" ht="12.75" customHeight="1" x14ac:dyDescent="0.25">
      <c r="A186" s="55">
        <v>151</v>
      </c>
      <c r="B186" s="54">
        <v>185</v>
      </c>
      <c r="C186" s="54">
        <f>'PR-RAS'!D190</f>
        <v>709.15</v>
      </c>
      <c r="D186" s="54">
        <f>'PR-RAS'!E190</f>
        <v>1149.3599999999999</v>
      </c>
      <c r="E186" s="54">
        <v>0</v>
      </c>
      <c r="F186" s="54">
        <v>0</v>
      </c>
      <c r="G186" s="56">
        <f t="shared" si="4"/>
        <v>556.45595000000003</v>
      </c>
      <c r="H186" s="56">
        <f t="shared" si="5"/>
        <v>0.50999999999987722</v>
      </c>
      <c r="I186" s="57">
        <v>0</v>
      </c>
      <c r="J186" s="59"/>
      <c r="K186" s="58"/>
      <c r="L186" s="58"/>
      <c r="M186" s="5"/>
      <c r="N186" s="5"/>
      <c r="O186" s="5"/>
      <c r="P186" s="5"/>
      <c r="Q186" s="5"/>
      <c r="R186" s="5"/>
      <c r="S186" s="5"/>
      <c r="T186" s="5"/>
      <c r="U186" s="5"/>
      <c r="V186" s="5"/>
      <c r="W186" s="5"/>
      <c r="X186" s="5"/>
      <c r="Y186" s="5"/>
      <c r="Z186" s="5"/>
    </row>
    <row r="187" spans="1:26" ht="12.75" customHeight="1" x14ac:dyDescent="0.25">
      <c r="A187" s="55">
        <v>151</v>
      </c>
      <c r="B187" s="54">
        <v>186</v>
      </c>
      <c r="C187" s="54">
        <f>'PR-RAS'!D191</f>
        <v>0</v>
      </c>
      <c r="D187" s="54">
        <f>'PR-RAS'!E191</f>
        <v>0</v>
      </c>
      <c r="E187" s="54">
        <v>0</v>
      </c>
      <c r="F187" s="54">
        <v>0</v>
      </c>
      <c r="G187" s="56">
        <f t="shared" si="4"/>
        <v>0</v>
      </c>
      <c r="H187" s="56">
        <f t="shared" si="5"/>
        <v>0</v>
      </c>
      <c r="I187" s="57">
        <v>0</v>
      </c>
      <c r="J187" s="59"/>
      <c r="K187" s="58"/>
      <c r="L187" s="58"/>
      <c r="M187" s="5"/>
      <c r="N187" s="5"/>
      <c r="O187" s="5"/>
      <c r="P187" s="5"/>
      <c r="Q187" s="5"/>
      <c r="R187" s="5"/>
      <c r="S187" s="5"/>
      <c r="T187" s="5"/>
      <c r="U187" s="5"/>
      <c r="V187" s="5"/>
      <c r="W187" s="5"/>
      <c r="X187" s="5"/>
      <c r="Y187" s="5"/>
      <c r="Z187" s="5"/>
    </row>
    <row r="188" spans="1:26" ht="12.75" customHeight="1" x14ac:dyDescent="0.25">
      <c r="A188" s="55">
        <v>151</v>
      </c>
      <c r="B188" s="54">
        <v>187</v>
      </c>
      <c r="C188" s="54">
        <f>'PR-RAS'!D192</f>
        <v>0</v>
      </c>
      <c r="D188" s="54">
        <f>'PR-RAS'!E192</f>
        <v>0</v>
      </c>
      <c r="E188" s="54">
        <v>0</v>
      </c>
      <c r="F188" s="54">
        <v>0</v>
      </c>
      <c r="G188" s="56">
        <f t="shared" si="4"/>
        <v>0</v>
      </c>
      <c r="H188" s="56">
        <f t="shared" si="5"/>
        <v>0</v>
      </c>
      <c r="I188" s="57">
        <v>0</v>
      </c>
      <c r="J188" s="59"/>
      <c r="K188" s="58"/>
      <c r="L188" s="58"/>
      <c r="M188" s="5"/>
      <c r="N188" s="5"/>
      <c r="O188" s="5"/>
      <c r="P188" s="5"/>
      <c r="Q188" s="5"/>
      <c r="R188" s="5"/>
      <c r="S188" s="5"/>
      <c r="T188" s="5"/>
      <c r="U188" s="5"/>
      <c r="V188" s="5"/>
      <c r="W188" s="5"/>
      <c r="X188" s="5"/>
      <c r="Y188" s="5"/>
      <c r="Z188" s="5"/>
    </row>
    <row r="189" spans="1:26" ht="12.75" customHeight="1" x14ac:dyDescent="0.25">
      <c r="A189" s="55">
        <v>151</v>
      </c>
      <c r="B189" s="54">
        <v>188</v>
      </c>
      <c r="C189" s="54">
        <f>'PR-RAS'!D193</f>
        <v>483.75</v>
      </c>
      <c r="D189" s="54">
        <f>'PR-RAS'!E193</f>
        <v>66.37</v>
      </c>
      <c r="E189" s="54">
        <v>0</v>
      </c>
      <c r="F189" s="54">
        <v>0</v>
      </c>
      <c r="G189" s="56">
        <f t="shared" si="4"/>
        <v>115.90012</v>
      </c>
      <c r="H189" s="56">
        <f t="shared" si="5"/>
        <v>0.62000000000000455</v>
      </c>
      <c r="I189" s="57">
        <v>0</v>
      </c>
      <c r="J189" s="59"/>
      <c r="K189" s="58"/>
      <c r="L189" s="58"/>
      <c r="M189" s="5"/>
      <c r="N189" s="5"/>
      <c r="O189" s="5"/>
      <c r="P189" s="5"/>
      <c r="Q189" s="5"/>
      <c r="R189" s="5"/>
      <c r="S189" s="5"/>
      <c r="T189" s="5"/>
      <c r="U189" s="5"/>
      <c r="V189" s="5"/>
      <c r="W189" s="5"/>
      <c r="X189" s="5"/>
      <c r="Y189" s="5"/>
      <c r="Z189" s="5"/>
    </row>
    <row r="190" spans="1:26" ht="12.75" customHeight="1" x14ac:dyDescent="0.25">
      <c r="A190" s="55">
        <v>151</v>
      </c>
      <c r="B190" s="54">
        <v>189</v>
      </c>
      <c r="C190" s="54">
        <f>'PR-RAS'!D194</f>
        <v>0</v>
      </c>
      <c r="D190" s="54">
        <f>'PR-RAS'!E194</f>
        <v>0</v>
      </c>
      <c r="E190" s="54">
        <v>0</v>
      </c>
      <c r="F190" s="54">
        <v>0</v>
      </c>
      <c r="G190" s="56">
        <f t="shared" si="4"/>
        <v>0</v>
      </c>
      <c r="H190" s="56">
        <f t="shared" si="5"/>
        <v>0</v>
      </c>
      <c r="I190" s="57">
        <v>0</v>
      </c>
      <c r="J190" s="59"/>
      <c r="K190" s="58"/>
      <c r="L190" s="58"/>
      <c r="M190" s="5"/>
      <c r="N190" s="5"/>
      <c r="O190" s="5"/>
      <c r="P190" s="5"/>
      <c r="Q190" s="5"/>
      <c r="R190" s="5"/>
      <c r="S190" s="5"/>
      <c r="T190" s="5"/>
      <c r="U190" s="5"/>
      <c r="V190" s="5"/>
      <c r="W190" s="5"/>
      <c r="X190" s="5"/>
      <c r="Y190" s="5"/>
      <c r="Z190" s="5"/>
    </row>
    <row r="191" spans="1:26" ht="12.75" customHeight="1" x14ac:dyDescent="0.25">
      <c r="A191" s="55">
        <v>151</v>
      </c>
      <c r="B191" s="54">
        <v>190</v>
      </c>
      <c r="C191" s="54">
        <f>'PR-RAS'!D195</f>
        <v>64.7</v>
      </c>
      <c r="D191" s="54">
        <f>'PR-RAS'!E195</f>
        <v>296.95999999999998</v>
      </c>
      <c r="E191" s="54">
        <v>0</v>
      </c>
      <c r="F191" s="54">
        <v>0</v>
      </c>
      <c r="G191" s="56">
        <f t="shared" si="4"/>
        <v>125.1378</v>
      </c>
      <c r="H191" s="56">
        <f t="shared" si="5"/>
        <v>0.34000000000001762</v>
      </c>
      <c r="I191" s="57">
        <v>0</v>
      </c>
      <c r="J191" s="59"/>
      <c r="K191" s="58"/>
      <c r="L191" s="58"/>
      <c r="M191" s="5"/>
      <c r="N191" s="5"/>
      <c r="O191" s="5"/>
      <c r="P191" s="5"/>
      <c r="Q191" s="5"/>
      <c r="R191" s="5"/>
      <c r="S191" s="5"/>
      <c r="T191" s="5"/>
      <c r="U191" s="5"/>
      <c r="V191" s="5"/>
      <c r="W191" s="5"/>
      <c r="X191" s="5"/>
      <c r="Y191" s="5"/>
      <c r="Z191" s="5"/>
    </row>
    <row r="192" spans="1:26" ht="12.75" customHeight="1" x14ac:dyDescent="0.25">
      <c r="A192" s="55">
        <v>151</v>
      </c>
      <c r="B192" s="54">
        <v>191</v>
      </c>
      <c r="C192" s="54">
        <f>'PR-RAS'!D196</f>
        <v>891.82</v>
      </c>
      <c r="D192" s="54">
        <f>'PR-RAS'!E196</f>
        <v>1005.22</v>
      </c>
      <c r="E192" s="54">
        <v>0</v>
      </c>
      <c r="F192" s="54">
        <v>0</v>
      </c>
      <c r="G192" s="56">
        <f t="shared" si="4"/>
        <v>554.33166000000006</v>
      </c>
      <c r="H192" s="56">
        <f t="shared" si="5"/>
        <v>0.39999999999997726</v>
      </c>
      <c r="I192" s="57">
        <v>0</v>
      </c>
      <c r="J192" s="59"/>
      <c r="K192" s="58"/>
      <c r="L192" s="58"/>
      <c r="M192" s="5"/>
      <c r="N192" s="5"/>
      <c r="O192" s="5"/>
      <c r="P192" s="5"/>
      <c r="Q192" s="5"/>
      <c r="R192" s="5"/>
      <c r="S192" s="5"/>
      <c r="T192" s="5"/>
      <c r="U192" s="5"/>
      <c r="V192" s="5"/>
      <c r="W192" s="5"/>
      <c r="X192" s="5"/>
      <c r="Y192" s="5"/>
      <c r="Z192" s="5"/>
    </row>
    <row r="193" spans="1:26" ht="12.75" customHeight="1" x14ac:dyDescent="0.25">
      <c r="A193" s="55">
        <v>151</v>
      </c>
      <c r="B193" s="54">
        <v>192</v>
      </c>
      <c r="C193" s="54">
        <f>'PR-RAS'!D197</f>
        <v>0</v>
      </c>
      <c r="D193" s="54">
        <f>'PR-RAS'!E197</f>
        <v>0</v>
      </c>
      <c r="E193" s="54">
        <v>0</v>
      </c>
      <c r="F193" s="54">
        <v>0</v>
      </c>
      <c r="G193" s="56">
        <f t="shared" si="4"/>
        <v>0</v>
      </c>
      <c r="H193" s="56">
        <f t="shared" si="5"/>
        <v>0</v>
      </c>
      <c r="I193" s="57">
        <v>0</v>
      </c>
      <c r="J193" s="59"/>
      <c r="K193" s="58"/>
      <c r="L193" s="58"/>
      <c r="M193" s="5"/>
      <c r="N193" s="5"/>
      <c r="O193" s="5"/>
      <c r="P193" s="5"/>
      <c r="Q193" s="5"/>
      <c r="R193" s="5"/>
      <c r="S193" s="5"/>
      <c r="T193" s="5"/>
      <c r="U193" s="5"/>
      <c r="V193" s="5"/>
      <c r="W193" s="5"/>
      <c r="X193" s="5"/>
      <c r="Y193" s="5"/>
      <c r="Z193" s="5"/>
    </row>
    <row r="194" spans="1:26" ht="12.75" customHeight="1" x14ac:dyDescent="0.25">
      <c r="A194" s="55">
        <v>151</v>
      </c>
      <c r="B194" s="54">
        <v>193</v>
      </c>
      <c r="C194" s="54">
        <f>'PR-RAS'!D198</f>
        <v>0</v>
      </c>
      <c r="D194" s="54">
        <f>'PR-RAS'!E198</f>
        <v>0</v>
      </c>
      <c r="E194" s="54">
        <v>0</v>
      </c>
      <c r="F194" s="54">
        <v>0</v>
      </c>
      <c r="G194" s="56">
        <f t="shared" ref="G194:G257" si="6">(B194/1000)*(C194*1+D194*2)</f>
        <v>0</v>
      </c>
      <c r="H194" s="56">
        <f t="shared" ref="H194:H257" si="7">ABS(C194-ROUND(C194,0))+ABS(D194-ROUND(D194,0))</f>
        <v>0</v>
      </c>
      <c r="I194" s="57">
        <v>0</v>
      </c>
      <c r="J194" s="59"/>
      <c r="K194" s="58"/>
      <c r="L194" s="58"/>
      <c r="M194" s="5"/>
      <c r="N194" s="5"/>
      <c r="O194" s="5"/>
      <c r="P194" s="5"/>
      <c r="Q194" s="5"/>
      <c r="R194" s="5"/>
      <c r="S194" s="5"/>
      <c r="T194" s="5"/>
      <c r="U194" s="5"/>
      <c r="V194" s="5"/>
      <c r="W194" s="5"/>
      <c r="X194" s="5"/>
      <c r="Y194" s="5"/>
      <c r="Z194" s="5"/>
    </row>
    <row r="195" spans="1:26" ht="12.75" customHeight="1" x14ac:dyDescent="0.25">
      <c r="A195" s="55">
        <v>151</v>
      </c>
      <c r="B195" s="54">
        <v>194</v>
      </c>
      <c r="C195" s="54">
        <f>'PR-RAS'!D199</f>
        <v>0</v>
      </c>
      <c r="D195" s="54">
        <f>'PR-RAS'!E199</f>
        <v>0</v>
      </c>
      <c r="E195" s="54">
        <v>0</v>
      </c>
      <c r="F195" s="54">
        <v>0</v>
      </c>
      <c r="G195" s="56">
        <f t="shared" si="6"/>
        <v>0</v>
      </c>
      <c r="H195" s="56">
        <f t="shared" si="7"/>
        <v>0</v>
      </c>
      <c r="I195" s="57">
        <v>0</v>
      </c>
      <c r="J195" s="59"/>
      <c r="K195" s="58"/>
      <c r="L195" s="58"/>
      <c r="M195" s="5"/>
      <c r="N195" s="5"/>
      <c r="O195" s="5"/>
      <c r="P195" s="5"/>
      <c r="Q195" s="5"/>
      <c r="R195" s="5"/>
      <c r="S195" s="5"/>
      <c r="T195" s="5"/>
      <c r="U195" s="5"/>
      <c r="V195" s="5"/>
      <c r="W195" s="5"/>
      <c r="X195" s="5"/>
      <c r="Y195" s="5"/>
      <c r="Z195" s="5"/>
    </row>
    <row r="196" spans="1:26" ht="12.75" customHeight="1" x14ac:dyDescent="0.25">
      <c r="A196" s="55">
        <v>151</v>
      </c>
      <c r="B196" s="54">
        <v>195</v>
      </c>
      <c r="C196" s="54">
        <f>'PR-RAS'!D200</f>
        <v>0</v>
      </c>
      <c r="D196" s="54">
        <f>'PR-RAS'!E200</f>
        <v>0</v>
      </c>
      <c r="E196" s="54">
        <v>0</v>
      </c>
      <c r="F196" s="54">
        <v>0</v>
      </c>
      <c r="G196" s="56">
        <f t="shared" si="6"/>
        <v>0</v>
      </c>
      <c r="H196" s="56">
        <f t="shared" si="7"/>
        <v>0</v>
      </c>
      <c r="I196" s="57">
        <v>0</v>
      </c>
      <c r="J196" s="59"/>
      <c r="K196" s="58"/>
      <c r="L196" s="58"/>
      <c r="M196" s="5"/>
      <c r="N196" s="5"/>
      <c r="O196" s="5"/>
      <c r="P196" s="5"/>
      <c r="Q196" s="5"/>
      <c r="R196" s="5"/>
      <c r="S196" s="5"/>
      <c r="T196" s="5"/>
      <c r="U196" s="5"/>
      <c r="V196" s="5"/>
      <c r="W196" s="5"/>
      <c r="X196" s="5"/>
      <c r="Y196" s="5"/>
      <c r="Z196" s="5"/>
    </row>
    <row r="197" spans="1:26" ht="12.75" customHeight="1" x14ac:dyDescent="0.25">
      <c r="A197" s="55">
        <v>151</v>
      </c>
      <c r="B197" s="54">
        <v>196</v>
      </c>
      <c r="C197" s="54">
        <f>'PR-RAS'!D201</f>
        <v>0</v>
      </c>
      <c r="D197" s="54">
        <f>'PR-RAS'!E201</f>
        <v>0</v>
      </c>
      <c r="E197" s="54">
        <v>0</v>
      </c>
      <c r="F197" s="54">
        <v>0</v>
      </c>
      <c r="G197" s="56">
        <f t="shared" si="6"/>
        <v>0</v>
      </c>
      <c r="H197" s="56">
        <f t="shared" si="7"/>
        <v>0</v>
      </c>
      <c r="I197" s="57">
        <v>0</v>
      </c>
      <c r="J197" s="59"/>
      <c r="K197" s="58"/>
      <c r="L197" s="58"/>
      <c r="M197" s="5"/>
      <c r="N197" s="5"/>
      <c r="O197" s="5"/>
      <c r="P197" s="5"/>
      <c r="Q197" s="5"/>
      <c r="R197" s="5"/>
      <c r="S197" s="5"/>
      <c r="T197" s="5"/>
      <c r="U197" s="5"/>
      <c r="V197" s="5"/>
      <c r="W197" s="5"/>
      <c r="X197" s="5"/>
      <c r="Y197" s="5"/>
      <c r="Z197" s="5"/>
    </row>
    <row r="198" spans="1:26" ht="12.75" customHeight="1" x14ac:dyDescent="0.25">
      <c r="A198" s="55">
        <v>151</v>
      </c>
      <c r="B198" s="54">
        <v>197</v>
      </c>
      <c r="C198" s="54">
        <f>'PR-RAS'!D202</f>
        <v>0</v>
      </c>
      <c r="D198" s="54">
        <f>'PR-RAS'!E202</f>
        <v>0</v>
      </c>
      <c r="E198" s="54">
        <v>0</v>
      </c>
      <c r="F198" s="54">
        <v>0</v>
      </c>
      <c r="G198" s="56">
        <f t="shared" si="6"/>
        <v>0</v>
      </c>
      <c r="H198" s="56">
        <f t="shared" si="7"/>
        <v>0</v>
      </c>
      <c r="I198" s="57">
        <v>0</v>
      </c>
      <c r="J198" s="59"/>
      <c r="K198" s="58"/>
      <c r="L198" s="58"/>
      <c r="M198" s="5"/>
      <c r="N198" s="5"/>
      <c r="O198" s="5"/>
      <c r="P198" s="5"/>
      <c r="Q198" s="5"/>
      <c r="R198" s="5"/>
      <c r="S198" s="5"/>
      <c r="T198" s="5"/>
      <c r="U198" s="5"/>
      <c r="V198" s="5"/>
      <c r="W198" s="5"/>
      <c r="X198" s="5"/>
      <c r="Y198" s="5"/>
      <c r="Z198" s="5"/>
    </row>
    <row r="199" spans="1:26" ht="12.75" customHeight="1" x14ac:dyDescent="0.25">
      <c r="A199" s="55">
        <v>151</v>
      </c>
      <c r="B199" s="54">
        <v>198</v>
      </c>
      <c r="C199" s="54">
        <f>'PR-RAS'!D203</f>
        <v>0</v>
      </c>
      <c r="D199" s="54">
        <f>'PR-RAS'!E203</f>
        <v>0</v>
      </c>
      <c r="E199" s="54">
        <v>0</v>
      </c>
      <c r="F199" s="54">
        <v>0</v>
      </c>
      <c r="G199" s="56">
        <f t="shared" si="6"/>
        <v>0</v>
      </c>
      <c r="H199" s="56">
        <f t="shared" si="7"/>
        <v>0</v>
      </c>
      <c r="I199" s="57">
        <v>0</v>
      </c>
      <c r="J199" s="59"/>
      <c r="K199" s="58"/>
      <c r="L199" s="58"/>
      <c r="M199" s="5"/>
      <c r="N199" s="5"/>
      <c r="O199" s="5"/>
      <c r="P199" s="5"/>
      <c r="Q199" s="5"/>
      <c r="R199" s="5"/>
      <c r="S199" s="5"/>
      <c r="T199" s="5"/>
      <c r="U199" s="5"/>
      <c r="V199" s="5"/>
      <c r="W199" s="5"/>
      <c r="X199" s="5"/>
      <c r="Y199" s="5"/>
      <c r="Z199" s="5"/>
    </row>
    <row r="200" spans="1:26" ht="12.75" customHeight="1" x14ac:dyDescent="0.25">
      <c r="A200" s="55">
        <v>151</v>
      </c>
      <c r="B200" s="54">
        <v>199</v>
      </c>
      <c r="C200" s="54">
        <f>'PR-RAS'!D204</f>
        <v>0</v>
      </c>
      <c r="D200" s="54">
        <f>'PR-RAS'!E204</f>
        <v>0</v>
      </c>
      <c r="E200" s="54">
        <v>0</v>
      </c>
      <c r="F200" s="54">
        <v>0</v>
      </c>
      <c r="G200" s="56">
        <f t="shared" si="6"/>
        <v>0</v>
      </c>
      <c r="H200" s="56">
        <f t="shared" si="7"/>
        <v>0</v>
      </c>
      <c r="I200" s="57">
        <v>0</v>
      </c>
      <c r="J200" s="59"/>
      <c r="K200" s="58"/>
      <c r="L200" s="58"/>
      <c r="M200" s="5"/>
      <c r="N200" s="5"/>
      <c r="O200" s="5"/>
      <c r="P200" s="5"/>
      <c r="Q200" s="5"/>
      <c r="R200" s="5"/>
      <c r="S200" s="5"/>
      <c r="T200" s="5"/>
      <c r="U200" s="5"/>
      <c r="V200" s="5"/>
      <c r="W200" s="5"/>
      <c r="X200" s="5"/>
      <c r="Y200" s="5"/>
      <c r="Z200" s="5"/>
    </row>
    <row r="201" spans="1:26" ht="12.75" customHeight="1" x14ac:dyDescent="0.25">
      <c r="A201" s="55">
        <v>151</v>
      </c>
      <c r="B201" s="54">
        <v>200</v>
      </c>
      <c r="C201" s="54">
        <f>'PR-RAS'!D205</f>
        <v>0</v>
      </c>
      <c r="D201" s="54">
        <f>'PR-RAS'!E205</f>
        <v>0</v>
      </c>
      <c r="E201" s="54">
        <v>0</v>
      </c>
      <c r="F201" s="54">
        <v>0</v>
      </c>
      <c r="G201" s="56">
        <f t="shared" si="6"/>
        <v>0</v>
      </c>
      <c r="H201" s="56">
        <f t="shared" si="7"/>
        <v>0</v>
      </c>
      <c r="I201" s="57">
        <v>0</v>
      </c>
      <c r="J201" s="59"/>
      <c r="K201" s="58"/>
      <c r="L201" s="58"/>
      <c r="M201" s="5"/>
      <c r="N201" s="5"/>
      <c r="O201" s="5"/>
      <c r="P201" s="5"/>
      <c r="Q201" s="5"/>
      <c r="R201" s="5"/>
      <c r="S201" s="5"/>
      <c r="T201" s="5"/>
      <c r="U201" s="5"/>
      <c r="V201" s="5"/>
      <c r="W201" s="5"/>
      <c r="X201" s="5"/>
      <c r="Y201" s="5"/>
      <c r="Z201" s="5"/>
    </row>
    <row r="202" spans="1:26" ht="12.75" customHeight="1" x14ac:dyDescent="0.25">
      <c r="A202" s="55">
        <v>151</v>
      </c>
      <c r="B202" s="54">
        <v>201</v>
      </c>
      <c r="C202" s="54">
        <f>'PR-RAS'!D206</f>
        <v>0</v>
      </c>
      <c r="D202" s="54">
        <f>'PR-RAS'!E206</f>
        <v>0</v>
      </c>
      <c r="E202" s="54">
        <v>0</v>
      </c>
      <c r="F202" s="54">
        <v>0</v>
      </c>
      <c r="G202" s="56">
        <f t="shared" si="6"/>
        <v>0</v>
      </c>
      <c r="H202" s="56">
        <f t="shared" si="7"/>
        <v>0</v>
      </c>
      <c r="I202" s="57">
        <v>0</v>
      </c>
      <c r="J202" s="59"/>
      <c r="K202" s="58"/>
      <c r="L202" s="58"/>
      <c r="M202" s="5"/>
      <c r="N202" s="5"/>
      <c r="O202" s="5"/>
      <c r="P202" s="5"/>
      <c r="Q202" s="5"/>
      <c r="R202" s="5"/>
      <c r="S202" s="5"/>
      <c r="T202" s="5"/>
      <c r="U202" s="5"/>
      <c r="V202" s="5"/>
      <c r="W202" s="5"/>
      <c r="X202" s="5"/>
      <c r="Y202" s="5"/>
      <c r="Z202" s="5"/>
    </row>
    <row r="203" spans="1:26" ht="12.75" customHeight="1" x14ac:dyDescent="0.25">
      <c r="A203" s="55">
        <v>151</v>
      </c>
      <c r="B203" s="54">
        <v>202</v>
      </c>
      <c r="C203" s="54">
        <f>'PR-RAS'!D207</f>
        <v>0</v>
      </c>
      <c r="D203" s="54">
        <f>'PR-RAS'!E207</f>
        <v>0</v>
      </c>
      <c r="E203" s="54">
        <v>0</v>
      </c>
      <c r="F203" s="54">
        <v>0</v>
      </c>
      <c r="G203" s="56">
        <f t="shared" si="6"/>
        <v>0</v>
      </c>
      <c r="H203" s="56">
        <f t="shared" si="7"/>
        <v>0</v>
      </c>
      <c r="I203" s="57">
        <v>0</v>
      </c>
      <c r="J203" s="59"/>
      <c r="K203" s="58"/>
      <c r="L203" s="58"/>
      <c r="M203" s="5"/>
      <c r="N203" s="5"/>
      <c r="O203" s="5"/>
      <c r="P203" s="5"/>
      <c r="Q203" s="5"/>
      <c r="R203" s="5"/>
      <c r="S203" s="5"/>
      <c r="T203" s="5"/>
      <c r="U203" s="5"/>
      <c r="V203" s="5"/>
      <c r="W203" s="5"/>
      <c r="X203" s="5"/>
      <c r="Y203" s="5"/>
      <c r="Z203" s="5"/>
    </row>
    <row r="204" spans="1:26" ht="12.75" customHeight="1" x14ac:dyDescent="0.25">
      <c r="A204" s="55">
        <v>151</v>
      </c>
      <c r="B204" s="54">
        <v>203</v>
      </c>
      <c r="C204" s="54">
        <f>'PR-RAS'!D208</f>
        <v>0</v>
      </c>
      <c r="D204" s="54">
        <f>'PR-RAS'!E208</f>
        <v>0</v>
      </c>
      <c r="E204" s="54">
        <v>0</v>
      </c>
      <c r="F204" s="54">
        <v>0</v>
      </c>
      <c r="G204" s="56">
        <f t="shared" si="6"/>
        <v>0</v>
      </c>
      <c r="H204" s="56">
        <f t="shared" si="7"/>
        <v>0</v>
      </c>
      <c r="I204" s="57">
        <v>0</v>
      </c>
      <c r="J204" s="59"/>
      <c r="K204" s="58"/>
      <c r="L204" s="58"/>
      <c r="M204" s="5"/>
      <c r="N204" s="5"/>
      <c r="O204" s="5"/>
      <c r="P204" s="5"/>
      <c r="Q204" s="5"/>
      <c r="R204" s="5"/>
      <c r="S204" s="5"/>
      <c r="T204" s="5"/>
      <c r="U204" s="5"/>
      <c r="V204" s="5"/>
      <c r="W204" s="5"/>
      <c r="X204" s="5"/>
      <c r="Y204" s="5"/>
      <c r="Z204" s="5"/>
    </row>
    <row r="205" spans="1:26" ht="12.75" customHeight="1" x14ac:dyDescent="0.25">
      <c r="A205" s="55">
        <v>151</v>
      </c>
      <c r="B205" s="54">
        <v>204</v>
      </c>
      <c r="C205" s="54">
        <f>'PR-RAS'!D209</f>
        <v>0</v>
      </c>
      <c r="D205" s="54">
        <f>'PR-RAS'!E209</f>
        <v>0</v>
      </c>
      <c r="E205" s="54">
        <v>0</v>
      </c>
      <c r="F205" s="54">
        <v>0</v>
      </c>
      <c r="G205" s="56">
        <f t="shared" si="6"/>
        <v>0</v>
      </c>
      <c r="H205" s="56">
        <f t="shared" si="7"/>
        <v>0</v>
      </c>
      <c r="I205" s="57">
        <v>0</v>
      </c>
      <c r="J205" s="59"/>
      <c r="K205" s="58"/>
      <c r="L205" s="58"/>
      <c r="M205" s="5"/>
      <c r="N205" s="5"/>
      <c r="O205" s="5"/>
      <c r="P205" s="5"/>
      <c r="Q205" s="5"/>
      <c r="R205" s="5"/>
      <c r="S205" s="5"/>
      <c r="T205" s="5"/>
      <c r="U205" s="5"/>
      <c r="V205" s="5"/>
      <c r="W205" s="5"/>
      <c r="X205" s="5"/>
      <c r="Y205" s="5"/>
      <c r="Z205" s="5"/>
    </row>
    <row r="206" spans="1:26" ht="12.75" customHeight="1" x14ac:dyDescent="0.25">
      <c r="A206" s="55">
        <v>151</v>
      </c>
      <c r="B206" s="54">
        <v>205</v>
      </c>
      <c r="C206" s="54">
        <f>'PR-RAS'!D210</f>
        <v>891.82</v>
      </c>
      <c r="D206" s="54">
        <f>'PR-RAS'!E210</f>
        <v>1005.22</v>
      </c>
      <c r="E206" s="54">
        <v>0</v>
      </c>
      <c r="F206" s="54">
        <v>0</v>
      </c>
      <c r="G206" s="56">
        <f t="shared" si="6"/>
        <v>594.9633</v>
      </c>
      <c r="H206" s="56">
        <f t="shared" si="7"/>
        <v>0.39999999999997726</v>
      </c>
      <c r="I206" s="57">
        <v>0</v>
      </c>
      <c r="J206" s="59"/>
      <c r="K206" s="58"/>
      <c r="L206" s="58"/>
      <c r="M206" s="5"/>
      <c r="N206" s="5"/>
      <c r="O206" s="5"/>
      <c r="P206" s="5"/>
      <c r="Q206" s="5"/>
      <c r="R206" s="5"/>
      <c r="S206" s="5"/>
      <c r="T206" s="5"/>
      <c r="U206" s="5"/>
      <c r="V206" s="5"/>
      <c r="W206" s="5"/>
      <c r="X206" s="5"/>
      <c r="Y206" s="5"/>
      <c r="Z206" s="5"/>
    </row>
    <row r="207" spans="1:26" ht="12.75" customHeight="1" x14ac:dyDescent="0.25">
      <c r="A207" s="55">
        <v>151</v>
      </c>
      <c r="B207" s="54">
        <v>206</v>
      </c>
      <c r="C207" s="54">
        <f>'PR-RAS'!D211</f>
        <v>891.82</v>
      </c>
      <c r="D207" s="54">
        <f>'PR-RAS'!E211</f>
        <v>1005.22</v>
      </c>
      <c r="E207" s="54">
        <v>0</v>
      </c>
      <c r="F207" s="54">
        <v>0</v>
      </c>
      <c r="G207" s="56">
        <f t="shared" si="6"/>
        <v>597.86555999999996</v>
      </c>
      <c r="H207" s="56">
        <f t="shared" si="7"/>
        <v>0.39999999999997726</v>
      </c>
      <c r="I207" s="57">
        <v>0</v>
      </c>
      <c r="J207" s="59"/>
      <c r="K207" s="58"/>
      <c r="L207" s="58"/>
      <c r="M207" s="5"/>
      <c r="N207" s="5"/>
      <c r="O207" s="5"/>
      <c r="P207" s="5"/>
      <c r="Q207" s="5"/>
      <c r="R207" s="5"/>
      <c r="S207" s="5"/>
      <c r="T207" s="5"/>
      <c r="U207" s="5"/>
      <c r="V207" s="5"/>
      <c r="W207" s="5"/>
      <c r="X207" s="5"/>
      <c r="Y207" s="5"/>
      <c r="Z207" s="5"/>
    </row>
    <row r="208" spans="1:26" ht="12.75" customHeight="1" x14ac:dyDescent="0.25">
      <c r="A208" s="55">
        <v>151</v>
      </c>
      <c r="B208" s="54">
        <v>207</v>
      </c>
      <c r="C208" s="54">
        <f>'PR-RAS'!D212</f>
        <v>0</v>
      </c>
      <c r="D208" s="54">
        <f>'PR-RAS'!E212</f>
        <v>0</v>
      </c>
      <c r="E208" s="54">
        <v>0</v>
      </c>
      <c r="F208" s="54">
        <v>0</v>
      </c>
      <c r="G208" s="56">
        <f t="shared" si="6"/>
        <v>0</v>
      </c>
      <c r="H208" s="56">
        <f t="shared" si="7"/>
        <v>0</v>
      </c>
      <c r="I208" s="57">
        <v>0</v>
      </c>
      <c r="J208" s="59"/>
      <c r="K208" s="58"/>
      <c r="L208" s="58"/>
      <c r="M208" s="5"/>
      <c r="N208" s="5"/>
      <c r="O208" s="5"/>
      <c r="P208" s="5"/>
      <c r="Q208" s="5"/>
      <c r="R208" s="5"/>
      <c r="S208" s="5"/>
      <c r="T208" s="5"/>
      <c r="U208" s="5"/>
      <c r="V208" s="5"/>
      <c r="W208" s="5"/>
      <c r="X208" s="5"/>
      <c r="Y208" s="5"/>
      <c r="Z208" s="5"/>
    </row>
    <row r="209" spans="1:26" ht="12.75" customHeight="1" x14ac:dyDescent="0.25">
      <c r="A209" s="55">
        <v>151</v>
      </c>
      <c r="B209" s="54">
        <v>208</v>
      </c>
      <c r="C209" s="54">
        <f>'PR-RAS'!D213</f>
        <v>0</v>
      </c>
      <c r="D209" s="54">
        <f>'PR-RAS'!E213</f>
        <v>0</v>
      </c>
      <c r="E209" s="54">
        <v>0</v>
      </c>
      <c r="F209" s="54">
        <v>0</v>
      </c>
      <c r="G209" s="56">
        <f t="shared" si="6"/>
        <v>0</v>
      </c>
      <c r="H209" s="56">
        <f t="shared" si="7"/>
        <v>0</v>
      </c>
      <c r="I209" s="57">
        <v>0</v>
      </c>
      <c r="J209" s="59"/>
      <c r="K209" s="58"/>
      <c r="L209" s="58"/>
      <c r="M209" s="5"/>
      <c r="N209" s="5"/>
      <c r="O209" s="5"/>
      <c r="P209" s="5"/>
      <c r="Q209" s="5"/>
      <c r="R209" s="5"/>
      <c r="S209" s="5"/>
      <c r="T209" s="5"/>
      <c r="U209" s="5"/>
      <c r="V209" s="5"/>
      <c r="W209" s="5"/>
      <c r="X209" s="5"/>
      <c r="Y209" s="5"/>
      <c r="Z209" s="5"/>
    </row>
    <row r="210" spans="1:26" ht="12.75" customHeight="1" x14ac:dyDescent="0.25">
      <c r="A210" s="55">
        <v>151</v>
      </c>
      <c r="B210" s="54">
        <v>209</v>
      </c>
      <c r="C210" s="54">
        <f>'PR-RAS'!D214</f>
        <v>0</v>
      </c>
      <c r="D210" s="54">
        <f>'PR-RAS'!E214</f>
        <v>0</v>
      </c>
      <c r="E210" s="54">
        <v>0</v>
      </c>
      <c r="F210" s="54">
        <v>0</v>
      </c>
      <c r="G210" s="56">
        <f t="shared" si="6"/>
        <v>0</v>
      </c>
      <c r="H210" s="56">
        <f t="shared" si="7"/>
        <v>0</v>
      </c>
      <c r="I210" s="57">
        <v>0</v>
      </c>
      <c r="J210" s="59"/>
      <c r="K210" s="58"/>
      <c r="L210" s="58"/>
      <c r="M210" s="5"/>
      <c r="N210" s="5"/>
      <c r="O210" s="5"/>
      <c r="P210" s="5"/>
      <c r="Q210" s="5"/>
      <c r="R210" s="5"/>
      <c r="S210" s="5"/>
      <c r="T210" s="5"/>
      <c r="U210" s="5"/>
      <c r="V210" s="5"/>
      <c r="W210" s="5"/>
      <c r="X210" s="5"/>
      <c r="Y210" s="5"/>
      <c r="Z210" s="5"/>
    </row>
    <row r="211" spans="1:26" ht="12.75" customHeight="1" x14ac:dyDescent="0.25">
      <c r="A211" s="55">
        <v>151</v>
      </c>
      <c r="B211" s="54">
        <v>210</v>
      </c>
      <c r="C211" s="54">
        <f>'PR-RAS'!D215</f>
        <v>0</v>
      </c>
      <c r="D211" s="54">
        <f>'PR-RAS'!E215</f>
        <v>0</v>
      </c>
      <c r="E211" s="54">
        <v>0</v>
      </c>
      <c r="F211" s="54">
        <v>0</v>
      </c>
      <c r="G211" s="56">
        <f t="shared" si="6"/>
        <v>0</v>
      </c>
      <c r="H211" s="56">
        <f t="shared" si="7"/>
        <v>0</v>
      </c>
      <c r="I211" s="57">
        <v>0</v>
      </c>
      <c r="J211" s="59"/>
      <c r="K211" s="58"/>
      <c r="L211" s="58"/>
      <c r="M211" s="5"/>
      <c r="N211" s="5"/>
      <c r="O211" s="5"/>
      <c r="P211" s="5"/>
      <c r="Q211" s="5"/>
      <c r="R211" s="5"/>
      <c r="S211" s="5"/>
      <c r="T211" s="5"/>
      <c r="U211" s="5"/>
      <c r="V211" s="5"/>
      <c r="W211" s="5"/>
      <c r="X211" s="5"/>
      <c r="Y211" s="5"/>
      <c r="Z211" s="5"/>
    </row>
    <row r="212" spans="1:26" ht="12.75" customHeight="1" x14ac:dyDescent="0.25">
      <c r="A212" s="55">
        <v>151</v>
      </c>
      <c r="B212" s="54">
        <v>211</v>
      </c>
      <c r="C212" s="54">
        <f>'PR-RAS'!D216</f>
        <v>0</v>
      </c>
      <c r="D212" s="54">
        <f>'PR-RAS'!E216</f>
        <v>0</v>
      </c>
      <c r="E212" s="54">
        <v>0</v>
      </c>
      <c r="F212" s="54">
        <v>0</v>
      </c>
      <c r="G212" s="56">
        <f t="shared" si="6"/>
        <v>0</v>
      </c>
      <c r="H212" s="56">
        <f t="shared" si="7"/>
        <v>0</v>
      </c>
      <c r="I212" s="57">
        <v>0</v>
      </c>
      <c r="J212" s="59"/>
      <c r="K212" s="58"/>
      <c r="L212" s="58"/>
      <c r="M212" s="5"/>
      <c r="N212" s="5"/>
      <c r="O212" s="5"/>
      <c r="P212" s="5"/>
      <c r="Q212" s="5"/>
      <c r="R212" s="5"/>
      <c r="S212" s="5"/>
      <c r="T212" s="5"/>
      <c r="U212" s="5"/>
      <c r="V212" s="5"/>
      <c r="W212" s="5"/>
      <c r="X212" s="5"/>
      <c r="Y212" s="5"/>
      <c r="Z212" s="5"/>
    </row>
    <row r="213" spans="1:26" ht="12.75" customHeight="1" x14ac:dyDescent="0.25">
      <c r="A213" s="55">
        <v>151</v>
      </c>
      <c r="B213" s="54">
        <v>212</v>
      </c>
      <c r="C213" s="54">
        <f>'PR-RAS'!D217</f>
        <v>0</v>
      </c>
      <c r="D213" s="54">
        <f>'PR-RAS'!E217</f>
        <v>0</v>
      </c>
      <c r="E213" s="54">
        <v>0</v>
      </c>
      <c r="F213" s="54">
        <v>0</v>
      </c>
      <c r="G213" s="56">
        <f t="shared" si="6"/>
        <v>0</v>
      </c>
      <c r="H213" s="56">
        <f t="shared" si="7"/>
        <v>0</v>
      </c>
      <c r="I213" s="57">
        <v>0</v>
      </c>
      <c r="J213" s="59"/>
      <c r="K213" s="58"/>
      <c r="L213" s="58"/>
      <c r="M213" s="5"/>
      <c r="N213" s="5"/>
      <c r="O213" s="5"/>
      <c r="P213" s="5"/>
      <c r="Q213" s="5"/>
      <c r="R213" s="5"/>
      <c r="S213" s="5"/>
      <c r="T213" s="5"/>
      <c r="U213" s="5"/>
      <c r="V213" s="5"/>
      <c r="W213" s="5"/>
      <c r="X213" s="5"/>
      <c r="Y213" s="5"/>
      <c r="Z213" s="5"/>
    </row>
    <row r="214" spans="1:26" ht="12.75" customHeight="1" x14ac:dyDescent="0.25">
      <c r="A214" s="55">
        <v>151</v>
      </c>
      <c r="B214" s="54">
        <v>213</v>
      </c>
      <c r="C214" s="54">
        <f>'PR-RAS'!D218</f>
        <v>0</v>
      </c>
      <c r="D214" s="54">
        <f>'PR-RAS'!E218</f>
        <v>0</v>
      </c>
      <c r="E214" s="54">
        <v>0</v>
      </c>
      <c r="F214" s="54">
        <v>0</v>
      </c>
      <c r="G214" s="56">
        <f t="shared" si="6"/>
        <v>0</v>
      </c>
      <c r="H214" s="56">
        <f t="shared" si="7"/>
        <v>0</v>
      </c>
      <c r="I214" s="57">
        <v>0</v>
      </c>
      <c r="J214" s="59"/>
      <c r="K214" s="58"/>
      <c r="L214" s="58"/>
      <c r="M214" s="5"/>
      <c r="N214" s="5"/>
      <c r="O214" s="5"/>
      <c r="P214" s="5"/>
      <c r="Q214" s="5"/>
      <c r="R214" s="5"/>
      <c r="S214" s="5"/>
      <c r="T214" s="5"/>
      <c r="U214" s="5"/>
      <c r="V214" s="5"/>
      <c r="W214" s="5"/>
      <c r="X214" s="5"/>
      <c r="Y214" s="5"/>
      <c r="Z214" s="5"/>
    </row>
    <row r="215" spans="1:26" ht="12.75" customHeight="1" x14ac:dyDescent="0.25">
      <c r="A215" s="55">
        <v>151</v>
      </c>
      <c r="B215" s="54">
        <v>214</v>
      </c>
      <c r="C215" s="54">
        <f>'PR-RAS'!D219</f>
        <v>0</v>
      </c>
      <c r="D215" s="54">
        <f>'PR-RAS'!E219</f>
        <v>0</v>
      </c>
      <c r="E215" s="54">
        <v>0</v>
      </c>
      <c r="F215" s="54">
        <v>0</v>
      </c>
      <c r="G215" s="56">
        <f t="shared" si="6"/>
        <v>0</v>
      </c>
      <c r="H215" s="56">
        <f t="shared" si="7"/>
        <v>0</v>
      </c>
      <c r="I215" s="57">
        <v>0</v>
      </c>
      <c r="J215" s="59"/>
      <c r="K215" s="58"/>
      <c r="L215" s="58"/>
      <c r="M215" s="5"/>
      <c r="N215" s="5"/>
      <c r="O215" s="5"/>
      <c r="P215" s="5"/>
      <c r="Q215" s="5"/>
      <c r="R215" s="5"/>
      <c r="S215" s="5"/>
      <c r="T215" s="5"/>
      <c r="U215" s="5"/>
      <c r="V215" s="5"/>
      <c r="W215" s="5"/>
      <c r="X215" s="5"/>
      <c r="Y215" s="5"/>
      <c r="Z215" s="5"/>
    </row>
    <row r="216" spans="1:26" ht="12.75" customHeight="1" x14ac:dyDescent="0.25">
      <c r="A216" s="55">
        <v>151</v>
      </c>
      <c r="B216" s="54">
        <v>215</v>
      </c>
      <c r="C216" s="54">
        <f>'PR-RAS'!D220</f>
        <v>0</v>
      </c>
      <c r="D216" s="54">
        <f>'PR-RAS'!E220</f>
        <v>0</v>
      </c>
      <c r="E216" s="54">
        <v>0</v>
      </c>
      <c r="F216" s="54">
        <v>0</v>
      </c>
      <c r="G216" s="56">
        <f t="shared" si="6"/>
        <v>0</v>
      </c>
      <c r="H216" s="56">
        <f t="shared" si="7"/>
        <v>0</v>
      </c>
      <c r="I216" s="57">
        <v>0</v>
      </c>
      <c r="J216" s="59"/>
      <c r="K216" s="58"/>
      <c r="L216" s="58"/>
      <c r="M216" s="5"/>
      <c r="N216" s="5"/>
      <c r="O216" s="5"/>
      <c r="P216" s="5"/>
      <c r="Q216" s="5"/>
      <c r="R216" s="5"/>
      <c r="S216" s="5"/>
      <c r="T216" s="5"/>
      <c r="U216" s="5"/>
      <c r="V216" s="5"/>
      <c r="W216" s="5"/>
      <c r="X216" s="5"/>
      <c r="Y216" s="5"/>
      <c r="Z216" s="5"/>
    </row>
    <row r="217" spans="1:26" ht="12.75" customHeight="1" x14ac:dyDescent="0.25">
      <c r="A217" s="55">
        <v>151</v>
      </c>
      <c r="B217" s="54">
        <v>216</v>
      </c>
      <c r="C217" s="54">
        <f>'PR-RAS'!D221</f>
        <v>0</v>
      </c>
      <c r="D217" s="54">
        <f>'PR-RAS'!E221</f>
        <v>0</v>
      </c>
      <c r="E217" s="54">
        <v>0</v>
      </c>
      <c r="F217" s="54">
        <v>0</v>
      </c>
      <c r="G217" s="56">
        <f t="shared" si="6"/>
        <v>0</v>
      </c>
      <c r="H217" s="56">
        <f t="shared" si="7"/>
        <v>0</v>
      </c>
      <c r="I217" s="57">
        <v>0</v>
      </c>
      <c r="J217" s="59"/>
      <c r="K217" s="58"/>
      <c r="L217" s="58"/>
      <c r="M217" s="5"/>
      <c r="N217" s="5"/>
      <c r="O217" s="5"/>
      <c r="P217" s="5"/>
      <c r="Q217" s="5"/>
      <c r="R217" s="5"/>
      <c r="S217" s="5"/>
      <c r="T217" s="5"/>
      <c r="U217" s="5"/>
      <c r="V217" s="5"/>
      <c r="W217" s="5"/>
      <c r="X217" s="5"/>
      <c r="Y217" s="5"/>
      <c r="Z217" s="5"/>
    </row>
    <row r="218" spans="1:26" ht="12.75" customHeight="1" x14ac:dyDescent="0.25">
      <c r="A218" s="55">
        <v>151</v>
      </c>
      <c r="B218" s="54">
        <v>217</v>
      </c>
      <c r="C218" s="54">
        <f>'PR-RAS'!D222</f>
        <v>0</v>
      </c>
      <c r="D218" s="54">
        <f>'PR-RAS'!E222</f>
        <v>0</v>
      </c>
      <c r="E218" s="54">
        <v>0</v>
      </c>
      <c r="F218" s="54">
        <v>0</v>
      </c>
      <c r="G218" s="56">
        <f t="shared" si="6"/>
        <v>0</v>
      </c>
      <c r="H218" s="56">
        <f t="shared" si="7"/>
        <v>0</v>
      </c>
      <c r="I218" s="57">
        <v>0</v>
      </c>
      <c r="J218" s="59"/>
      <c r="K218" s="58"/>
      <c r="L218" s="58"/>
      <c r="M218" s="5"/>
      <c r="N218" s="5"/>
      <c r="O218" s="5"/>
      <c r="P218" s="5"/>
      <c r="Q218" s="5"/>
      <c r="R218" s="5"/>
      <c r="S218" s="5"/>
      <c r="T218" s="5"/>
      <c r="U218" s="5"/>
      <c r="V218" s="5"/>
      <c r="W218" s="5"/>
      <c r="X218" s="5"/>
      <c r="Y218" s="5"/>
      <c r="Z218" s="5"/>
    </row>
    <row r="219" spans="1:26" ht="12.75" customHeight="1" x14ac:dyDescent="0.25">
      <c r="A219" s="55">
        <v>151</v>
      </c>
      <c r="B219" s="54">
        <v>218</v>
      </c>
      <c r="C219" s="54">
        <f>'PR-RAS'!D223</f>
        <v>0</v>
      </c>
      <c r="D219" s="54">
        <f>'PR-RAS'!E223</f>
        <v>0</v>
      </c>
      <c r="E219" s="54">
        <v>0</v>
      </c>
      <c r="F219" s="54">
        <v>0</v>
      </c>
      <c r="G219" s="56">
        <f t="shared" si="6"/>
        <v>0</v>
      </c>
      <c r="H219" s="56">
        <f t="shared" si="7"/>
        <v>0</v>
      </c>
      <c r="I219" s="57">
        <v>0</v>
      </c>
      <c r="J219" s="59"/>
      <c r="K219" s="58"/>
      <c r="L219" s="58"/>
      <c r="M219" s="5"/>
      <c r="N219" s="5"/>
      <c r="O219" s="5"/>
      <c r="P219" s="5"/>
      <c r="Q219" s="5"/>
      <c r="R219" s="5"/>
      <c r="S219" s="5"/>
      <c r="T219" s="5"/>
      <c r="U219" s="5"/>
      <c r="V219" s="5"/>
      <c r="W219" s="5"/>
      <c r="X219" s="5"/>
      <c r="Y219" s="5"/>
      <c r="Z219" s="5"/>
    </row>
    <row r="220" spans="1:26" ht="12.75" customHeight="1" x14ac:dyDescent="0.25">
      <c r="A220" s="55">
        <v>151</v>
      </c>
      <c r="B220" s="54">
        <v>219</v>
      </c>
      <c r="C220" s="54">
        <f>'PR-RAS'!D224</f>
        <v>0</v>
      </c>
      <c r="D220" s="54">
        <f>'PR-RAS'!E224</f>
        <v>0</v>
      </c>
      <c r="E220" s="54">
        <v>0</v>
      </c>
      <c r="F220" s="54">
        <v>0</v>
      </c>
      <c r="G220" s="56">
        <f t="shared" si="6"/>
        <v>0</v>
      </c>
      <c r="H220" s="56">
        <f t="shared" si="7"/>
        <v>0</v>
      </c>
      <c r="I220" s="57">
        <v>0</v>
      </c>
      <c r="J220" s="59"/>
      <c r="K220" s="58"/>
      <c r="L220" s="58"/>
      <c r="M220" s="5"/>
      <c r="N220" s="5"/>
      <c r="O220" s="5"/>
      <c r="P220" s="5"/>
      <c r="Q220" s="5"/>
      <c r="R220" s="5"/>
      <c r="S220" s="5"/>
      <c r="T220" s="5"/>
      <c r="U220" s="5"/>
      <c r="V220" s="5"/>
      <c r="W220" s="5"/>
      <c r="X220" s="5"/>
      <c r="Y220" s="5"/>
      <c r="Z220" s="5"/>
    </row>
    <row r="221" spans="1:26" ht="12.75" customHeight="1" x14ac:dyDescent="0.25">
      <c r="A221" s="55">
        <v>151</v>
      </c>
      <c r="B221" s="54">
        <v>220</v>
      </c>
      <c r="C221" s="54">
        <f>'PR-RAS'!D225</f>
        <v>0</v>
      </c>
      <c r="D221" s="54">
        <f>'PR-RAS'!E225</f>
        <v>0</v>
      </c>
      <c r="E221" s="54">
        <v>0</v>
      </c>
      <c r="F221" s="54">
        <v>0</v>
      </c>
      <c r="G221" s="56">
        <f t="shared" si="6"/>
        <v>0</v>
      </c>
      <c r="H221" s="56">
        <f t="shared" si="7"/>
        <v>0</v>
      </c>
      <c r="I221" s="57">
        <v>0</v>
      </c>
      <c r="J221" s="59"/>
      <c r="K221" s="58"/>
      <c r="L221" s="58"/>
      <c r="M221" s="5"/>
      <c r="N221" s="5"/>
      <c r="O221" s="5"/>
      <c r="P221" s="5"/>
      <c r="Q221" s="5"/>
      <c r="R221" s="5"/>
      <c r="S221" s="5"/>
      <c r="T221" s="5"/>
      <c r="U221" s="5"/>
      <c r="V221" s="5"/>
      <c r="W221" s="5"/>
      <c r="X221" s="5"/>
      <c r="Y221" s="5"/>
      <c r="Z221" s="5"/>
    </row>
    <row r="222" spans="1:26" ht="12.75" customHeight="1" x14ac:dyDescent="0.25">
      <c r="A222" s="55">
        <v>151</v>
      </c>
      <c r="B222" s="54">
        <v>221</v>
      </c>
      <c r="C222" s="54">
        <f>'PR-RAS'!D226</f>
        <v>0</v>
      </c>
      <c r="D222" s="54">
        <f>'PR-RAS'!E226</f>
        <v>0</v>
      </c>
      <c r="E222" s="54">
        <v>0</v>
      </c>
      <c r="F222" s="54">
        <v>0</v>
      </c>
      <c r="G222" s="56">
        <f t="shared" si="6"/>
        <v>0</v>
      </c>
      <c r="H222" s="56">
        <f t="shared" si="7"/>
        <v>0</v>
      </c>
      <c r="I222" s="57">
        <v>0</v>
      </c>
      <c r="J222" s="59"/>
      <c r="K222" s="58"/>
      <c r="L222" s="58"/>
      <c r="M222" s="5"/>
      <c r="N222" s="5"/>
      <c r="O222" s="5"/>
      <c r="P222" s="5"/>
      <c r="Q222" s="5"/>
      <c r="R222" s="5"/>
      <c r="S222" s="5"/>
      <c r="T222" s="5"/>
      <c r="U222" s="5"/>
      <c r="V222" s="5"/>
      <c r="W222" s="5"/>
      <c r="X222" s="5"/>
      <c r="Y222" s="5"/>
      <c r="Z222" s="5"/>
    </row>
    <row r="223" spans="1:26" ht="12.75" customHeight="1" x14ac:dyDescent="0.25">
      <c r="A223" s="55">
        <v>151</v>
      </c>
      <c r="B223" s="54">
        <v>222</v>
      </c>
      <c r="C223" s="54">
        <f>'PR-RAS'!D227</f>
        <v>0</v>
      </c>
      <c r="D223" s="54">
        <f>'PR-RAS'!E227</f>
        <v>0</v>
      </c>
      <c r="E223" s="54">
        <v>0</v>
      </c>
      <c r="F223" s="54">
        <v>0</v>
      </c>
      <c r="G223" s="56">
        <f t="shared" si="6"/>
        <v>0</v>
      </c>
      <c r="H223" s="56">
        <f t="shared" si="7"/>
        <v>0</v>
      </c>
      <c r="I223" s="57">
        <v>0</v>
      </c>
      <c r="J223" s="59"/>
      <c r="K223" s="58"/>
      <c r="L223" s="58"/>
      <c r="M223" s="5"/>
      <c r="N223" s="5"/>
      <c r="O223" s="5"/>
      <c r="P223" s="5"/>
      <c r="Q223" s="5"/>
      <c r="R223" s="5"/>
      <c r="S223" s="5"/>
      <c r="T223" s="5"/>
      <c r="U223" s="5"/>
      <c r="V223" s="5"/>
      <c r="W223" s="5"/>
      <c r="X223" s="5"/>
      <c r="Y223" s="5"/>
      <c r="Z223" s="5"/>
    </row>
    <row r="224" spans="1:26" ht="12.75" customHeight="1" x14ac:dyDescent="0.25">
      <c r="A224" s="55">
        <v>151</v>
      </c>
      <c r="B224" s="54">
        <v>223</v>
      </c>
      <c r="C224" s="54">
        <f>'PR-RAS'!D228</f>
        <v>0</v>
      </c>
      <c r="D224" s="54">
        <f>'PR-RAS'!E228</f>
        <v>0</v>
      </c>
      <c r="E224" s="54">
        <v>0</v>
      </c>
      <c r="F224" s="54">
        <v>0</v>
      </c>
      <c r="G224" s="56">
        <f t="shared" si="6"/>
        <v>0</v>
      </c>
      <c r="H224" s="56">
        <f t="shared" si="7"/>
        <v>0</v>
      </c>
      <c r="I224" s="57">
        <v>0</v>
      </c>
      <c r="J224" s="59"/>
      <c r="K224" s="58"/>
      <c r="L224" s="58"/>
      <c r="M224" s="5"/>
      <c r="N224" s="5"/>
      <c r="O224" s="5"/>
      <c r="P224" s="5"/>
      <c r="Q224" s="5"/>
      <c r="R224" s="5"/>
      <c r="S224" s="5"/>
      <c r="T224" s="5"/>
      <c r="U224" s="5"/>
      <c r="V224" s="5"/>
      <c r="W224" s="5"/>
      <c r="X224" s="5"/>
      <c r="Y224" s="5"/>
      <c r="Z224" s="5"/>
    </row>
    <row r="225" spans="1:26" ht="12.75" customHeight="1" x14ac:dyDescent="0.25">
      <c r="A225" s="55">
        <v>151</v>
      </c>
      <c r="B225" s="54">
        <v>224</v>
      </c>
      <c r="C225" s="54">
        <f>'PR-RAS'!D229</f>
        <v>0</v>
      </c>
      <c r="D225" s="54">
        <f>'PR-RAS'!E229</f>
        <v>0</v>
      </c>
      <c r="E225" s="54">
        <v>0</v>
      </c>
      <c r="F225" s="54">
        <v>0</v>
      </c>
      <c r="G225" s="56">
        <f t="shared" si="6"/>
        <v>0</v>
      </c>
      <c r="H225" s="56">
        <f t="shared" si="7"/>
        <v>0</v>
      </c>
      <c r="I225" s="57">
        <v>0</v>
      </c>
      <c r="J225" s="59"/>
      <c r="K225" s="58"/>
      <c r="L225" s="58"/>
      <c r="M225" s="5"/>
      <c r="N225" s="5"/>
      <c r="O225" s="5"/>
      <c r="P225" s="5"/>
      <c r="Q225" s="5"/>
      <c r="R225" s="5"/>
      <c r="S225" s="5"/>
      <c r="T225" s="5"/>
      <c r="U225" s="5"/>
      <c r="V225" s="5"/>
      <c r="W225" s="5"/>
      <c r="X225" s="5"/>
      <c r="Y225" s="5"/>
      <c r="Z225" s="5"/>
    </row>
    <row r="226" spans="1:26" ht="12.75" customHeight="1" x14ac:dyDescent="0.25">
      <c r="A226" s="55">
        <v>151</v>
      </c>
      <c r="B226" s="54">
        <v>225</v>
      </c>
      <c r="C226" s="54">
        <f>'PR-RAS'!D230</f>
        <v>0</v>
      </c>
      <c r="D226" s="54">
        <f>'PR-RAS'!E230</f>
        <v>0</v>
      </c>
      <c r="E226" s="54">
        <v>0</v>
      </c>
      <c r="F226" s="54">
        <v>0</v>
      </c>
      <c r="G226" s="56">
        <f t="shared" si="6"/>
        <v>0</v>
      </c>
      <c r="H226" s="56">
        <f t="shared" si="7"/>
        <v>0</v>
      </c>
      <c r="I226" s="57">
        <v>0</v>
      </c>
      <c r="J226" s="59"/>
      <c r="K226" s="58"/>
      <c r="L226" s="58"/>
      <c r="M226" s="5"/>
      <c r="N226" s="5"/>
      <c r="O226" s="5"/>
      <c r="P226" s="5"/>
      <c r="Q226" s="5"/>
      <c r="R226" s="5"/>
      <c r="S226" s="5"/>
      <c r="T226" s="5"/>
      <c r="U226" s="5"/>
      <c r="V226" s="5"/>
      <c r="W226" s="5"/>
      <c r="X226" s="5"/>
      <c r="Y226" s="5"/>
      <c r="Z226" s="5"/>
    </row>
    <row r="227" spans="1:26" ht="12.75" customHeight="1" x14ac:dyDescent="0.25">
      <c r="A227" s="55">
        <v>151</v>
      </c>
      <c r="B227" s="54">
        <v>226</v>
      </c>
      <c r="C227" s="54">
        <f>'PR-RAS'!D231</f>
        <v>0</v>
      </c>
      <c r="D227" s="54">
        <f>'PR-RAS'!E231</f>
        <v>0</v>
      </c>
      <c r="E227" s="54">
        <v>0</v>
      </c>
      <c r="F227" s="54">
        <v>0</v>
      </c>
      <c r="G227" s="56">
        <f t="shared" si="6"/>
        <v>0</v>
      </c>
      <c r="H227" s="56">
        <f t="shared" si="7"/>
        <v>0</v>
      </c>
      <c r="I227" s="57">
        <v>0</v>
      </c>
      <c r="J227" s="59"/>
      <c r="K227" s="58"/>
      <c r="L227" s="58"/>
      <c r="M227" s="5"/>
      <c r="N227" s="5"/>
      <c r="O227" s="5"/>
      <c r="P227" s="5"/>
      <c r="Q227" s="5"/>
      <c r="R227" s="5"/>
      <c r="S227" s="5"/>
      <c r="T227" s="5"/>
      <c r="U227" s="5"/>
      <c r="V227" s="5"/>
      <c r="W227" s="5"/>
      <c r="X227" s="5"/>
      <c r="Y227" s="5"/>
      <c r="Z227" s="5"/>
    </row>
    <row r="228" spans="1:26" ht="12.75" customHeight="1" x14ac:dyDescent="0.25">
      <c r="A228" s="55">
        <v>151</v>
      </c>
      <c r="B228" s="54">
        <v>227</v>
      </c>
      <c r="C228" s="54">
        <f>'PR-RAS'!D232</f>
        <v>0</v>
      </c>
      <c r="D228" s="54">
        <f>'PR-RAS'!E232</f>
        <v>0</v>
      </c>
      <c r="E228" s="54">
        <v>0</v>
      </c>
      <c r="F228" s="54">
        <v>0</v>
      </c>
      <c r="G228" s="56">
        <f t="shared" si="6"/>
        <v>0</v>
      </c>
      <c r="H228" s="56">
        <f t="shared" si="7"/>
        <v>0</v>
      </c>
      <c r="I228" s="57">
        <v>0</v>
      </c>
      <c r="J228" s="59"/>
      <c r="K228" s="58"/>
      <c r="L228" s="58"/>
      <c r="M228" s="5"/>
      <c r="N228" s="5"/>
      <c r="O228" s="5"/>
      <c r="P228" s="5"/>
      <c r="Q228" s="5"/>
      <c r="R228" s="5"/>
      <c r="S228" s="5"/>
      <c r="T228" s="5"/>
      <c r="U228" s="5"/>
      <c r="V228" s="5"/>
      <c r="W228" s="5"/>
      <c r="X228" s="5"/>
      <c r="Y228" s="5"/>
      <c r="Z228" s="5"/>
    </row>
    <row r="229" spans="1:26" ht="12.75" customHeight="1" x14ac:dyDescent="0.25">
      <c r="A229" s="55">
        <v>151</v>
      </c>
      <c r="B229" s="54">
        <v>228</v>
      </c>
      <c r="C229" s="54">
        <f>'PR-RAS'!D233</f>
        <v>0</v>
      </c>
      <c r="D229" s="54">
        <f>'PR-RAS'!E233</f>
        <v>0</v>
      </c>
      <c r="E229" s="54">
        <v>0</v>
      </c>
      <c r="F229" s="54">
        <v>0</v>
      </c>
      <c r="G229" s="56">
        <f t="shared" si="6"/>
        <v>0</v>
      </c>
      <c r="H229" s="56">
        <f t="shared" si="7"/>
        <v>0</v>
      </c>
      <c r="I229" s="57">
        <v>0</v>
      </c>
      <c r="J229" s="59"/>
      <c r="K229" s="58"/>
      <c r="L229" s="58"/>
      <c r="M229" s="5"/>
      <c r="N229" s="5"/>
      <c r="O229" s="5"/>
      <c r="P229" s="5"/>
      <c r="Q229" s="5"/>
      <c r="R229" s="5"/>
      <c r="S229" s="5"/>
      <c r="T229" s="5"/>
      <c r="U229" s="5"/>
      <c r="V229" s="5"/>
      <c r="W229" s="5"/>
      <c r="X229" s="5"/>
      <c r="Y229" s="5"/>
      <c r="Z229" s="5"/>
    </row>
    <row r="230" spans="1:26" ht="12.75" customHeight="1" x14ac:dyDescent="0.25">
      <c r="A230" s="55">
        <v>151</v>
      </c>
      <c r="B230" s="54">
        <v>229</v>
      </c>
      <c r="C230" s="54">
        <f>'PR-RAS'!D234</f>
        <v>0</v>
      </c>
      <c r="D230" s="54">
        <f>'PR-RAS'!E234</f>
        <v>0</v>
      </c>
      <c r="E230" s="54">
        <v>0</v>
      </c>
      <c r="F230" s="54">
        <v>0</v>
      </c>
      <c r="G230" s="56">
        <f t="shared" si="6"/>
        <v>0</v>
      </c>
      <c r="H230" s="56">
        <f t="shared" si="7"/>
        <v>0</v>
      </c>
      <c r="I230" s="57">
        <v>0</v>
      </c>
      <c r="J230" s="59"/>
      <c r="K230" s="58"/>
      <c r="L230" s="58"/>
      <c r="M230" s="5"/>
      <c r="N230" s="5"/>
      <c r="O230" s="5"/>
      <c r="P230" s="5"/>
      <c r="Q230" s="5"/>
      <c r="R230" s="5"/>
      <c r="S230" s="5"/>
      <c r="T230" s="5"/>
      <c r="U230" s="5"/>
      <c r="V230" s="5"/>
      <c r="W230" s="5"/>
      <c r="X230" s="5"/>
      <c r="Y230" s="5"/>
      <c r="Z230" s="5"/>
    </row>
    <row r="231" spans="1:26" ht="12.75" customHeight="1" x14ac:dyDescent="0.25">
      <c r="A231" s="55">
        <v>151</v>
      </c>
      <c r="B231" s="54">
        <v>230</v>
      </c>
      <c r="C231" s="54">
        <f>'PR-RAS'!D235</f>
        <v>0</v>
      </c>
      <c r="D231" s="54">
        <f>'PR-RAS'!E235</f>
        <v>0</v>
      </c>
      <c r="E231" s="54">
        <v>0</v>
      </c>
      <c r="F231" s="54">
        <v>0</v>
      </c>
      <c r="G231" s="56">
        <f t="shared" si="6"/>
        <v>0</v>
      </c>
      <c r="H231" s="56">
        <f t="shared" si="7"/>
        <v>0</v>
      </c>
      <c r="I231" s="57">
        <v>0</v>
      </c>
      <c r="J231" s="59"/>
      <c r="K231" s="58"/>
      <c r="L231" s="58"/>
      <c r="M231" s="5"/>
      <c r="N231" s="5"/>
      <c r="O231" s="5"/>
      <c r="P231" s="5"/>
      <c r="Q231" s="5"/>
      <c r="R231" s="5"/>
      <c r="S231" s="5"/>
      <c r="T231" s="5"/>
      <c r="U231" s="5"/>
      <c r="V231" s="5"/>
      <c r="W231" s="5"/>
      <c r="X231" s="5"/>
      <c r="Y231" s="5"/>
      <c r="Z231" s="5"/>
    </row>
    <row r="232" spans="1:26" ht="12.75" customHeight="1" x14ac:dyDescent="0.25">
      <c r="A232" s="55">
        <v>151</v>
      </c>
      <c r="B232" s="54">
        <v>231</v>
      </c>
      <c r="C232" s="54">
        <f>'PR-RAS'!D236</f>
        <v>0</v>
      </c>
      <c r="D232" s="54">
        <f>'PR-RAS'!E236</f>
        <v>0</v>
      </c>
      <c r="E232" s="54">
        <v>0</v>
      </c>
      <c r="F232" s="54">
        <v>0</v>
      </c>
      <c r="G232" s="56">
        <f t="shared" si="6"/>
        <v>0</v>
      </c>
      <c r="H232" s="56">
        <f t="shared" si="7"/>
        <v>0</v>
      </c>
      <c r="I232" s="57">
        <v>0</v>
      </c>
      <c r="J232" s="59"/>
      <c r="K232" s="58"/>
      <c r="L232" s="58"/>
      <c r="M232" s="5"/>
      <c r="N232" s="5"/>
      <c r="O232" s="5"/>
      <c r="P232" s="5"/>
      <c r="Q232" s="5"/>
      <c r="R232" s="5"/>
      <c r="S232" s="5"/>
      <c r="T232" s="5"/>
      <c r="U232" s="5"/>
      <c r="V232" s="5"/>
      <c r="W232" s="5"/>
      <c r="X232" s="5"/>
      <c r="Y232" s="5"/>
      <c r="Z232" s="5"/>
    </row>
    <row r="233" spans="1:26" ht="12.75" customHeight="1" x14ac:dyDescent="0.25">
      <c r="A233" s="55">
        <v>151</v>
      </c>
      <c r="B233" s="54">
        <v>232</v>
      </c>
      <c r="C233" s="54">
        <f>'PR-RAS'!D237</f>
        <v>0</v>
      </c>
      <c r="D233" s="54">
        <f>'PR-RAS'!E237</f>
        <v>0</v>
      </c>
      <c r="E233" s="54">
        <v>0</v>
      </c>
      <c r="F233" s="54">
        <v>0</v>
      </c>
      <c r="G233" s="56">
        <f t="shared" si="6"/>
        <v>0</v>
      </c>
      <c r="H233" s="56">
        <f t="shared" si="7"/>
        <v>0</v>
      </c>
      <c r="I233" s="57">
        <v>0</v>
      </c>
      <c r="J233" s="59"/>
      <c r="K233" s="58"/>
      <c r="L233" s="58"/>
      <c r="M233" s="5"/>
      <c r="N233" s="5"/>
      <c r="O233" s="5"/>
      <c r="P233" s="5"/>
      <c r="Q233" s="5"/>
      <c r="R233" s="5"/>
      <c r="S233" s="5"/>
      <c r="T233" s="5"/>
      <c r="U233" s="5"/>
      <c r="V233" s="5"/>
      <c r="W233" s="5"/>
      <c r="X233" s="5"/>
      <c r="Y233" s="5"/>
      <c r="Z233" s="5"/>
    </row>
    <row r="234" spans="1:26" ht="12.75" customHeight="1" x14ac:dyDescent="0.25">
      <c r="A234" s="55">
        <v>151</v>
      </c>
      <c r="B234" s="54">
        <v>233</v>
      </c>
      <c r="C234" s="54">
        <f>'PR-RAS'!D238</f>
        <v>0</v>
      </c>
      <c r="D234" s="54">
        <f>'PR-RAS'!E238</f>
        <v>0</v>
      </c>
      <c r="E234" s="54">
        <v>0</v>
      </c>
      <c r="F234" s="54">
        <v>0</v>
      </c>
      <c r="G234" s="56">
        <f t="shared" si="6"/>
        <v>0</v>
      </c>
      <c r="H234" s="56">
        <f t="shared" si="7"/>
        <v>0</v>
      </c>
      <c r="I234" s="57">
        <v>0</v>
      </c>
      <c r="J234" s="59"/>
      <c r="K234" s="58"/>
      <c r="L234" s="58"/>
      <c r="M234" s="5"/>
      <c r="N234" s="5"/>
      <c r="O234" s="5"/>
      <c r="P234" s="5"/>
      <c r="Q234" s="5"/>
      <c r="R234" s="5"/>
      <c r="S234" s="5"/>
      <c r="T234" s="5"/>
      <c r="U234" s="5"/>
      <c r="V234" s="5"/>
      <c r="W234" s="5"/>
      <c r="X234" s="5"/>
      <c r="Y234" s="5"/>
      <c r="Z234" s="5"/>
    </row>
    <row r="235" spans="1:26" ht="12.75" customHeight="1" x14ac:dyDescent="0.25">
      <c r="A235" s="55">
        <v>151</v>
      </c>
      <c r="B235" s="54">
        <v>234</v>
      </c>
      <c r="C235" s="54">
        <f>'PR-RAS'!D239</f>
        <v>0</v>
      </c>
      <c r="D235" s="54">
        <f>'PR-RAS'!E239</f>
        <v>0</v>
      </c>
      <c r="E235" s="54">
        <v>0</v>
      </c>
      <c r="F235" s="54">
        <v>0</v>
      </c>
      <c r="G235" s="56">
        <f t="shared" si="6"/>
        <v>0</v>
      </c>
      <c r="H235" s="56">
        <f t="shared" si="7"/>
        <v>0</v>
      </c>
      <c r="I235" s="57">
        <v>0</v>
      </c>
      <c r="J235" s="59"/>
      <c r="K235" s="58"/>
      <c r="L235" s="58"/>
      <c r="M235" s="5"/>
      <c r="N235" s="5"/>
      <c r="O235" s="5"/>
      <c r="P235" s="5"/>
      <c r="Q235" s="5"/>
      <c r="R235" s="5"/>
      <c r="S235" s="5"/>
      <c r="T235" s="5"/>
      <c r="U235" s="5"/>
      <c r="V235" s="5"/>
      <c r="W235" s="5"/>
      <c r="X235" s="5"/>
      <c r="Y235" s="5"/>
      <c r="Z235" s="5"/>
    </row>
    <row r="236" spans="1:26" ht="12.75" customHeight="1" x14ac:dyDescent="0.25">
      <c r="A236" s="55">
        <v>151</v>
      </c>
      <c r="B236" s="54">
        <v>235</v>
      </c>
      <c r="C236" s="54">
        <f>'PR-RAS'!D240</f>
        <v>0</v>
      </c>
      <c r="D236" s="54">
        <f>'PR-RAS'!E240</f>
        <v>0</v>
      </c>
      <c r="E236" s="54">
        <v>0</v>
      </c>
      <c r="F236" s="54">
        <v>0</v>
      </c>
      <c r="G236" s="56">
        <f t="shared" si="6"/>
        <v>0</v>
      </c>
      <c r="H236" s="56">
        <f t="shared" si="7"/>
        <v>0</v>
      </c>
      <c r="I236" s="57">
        <v>0</v>
      </c>
      <c r="J236" s="59"/>
      <c r="K236" s="58"/>
      <c r="L236" s="58"/>
      <c r="M236" s="5"/>
      <c r="N236" s="5"/>
      <c r="O236" s="5"/>
      <c r="P236" s="5"/>
      <c r="Q236" s="5"/>
      <c r="R236" s="5"/>
      <c r="S236" s="5"/>
      <c r="T236" s="5"/>
      <c r="U236" s="5"/>
      <c r="V236" s="5"/>
      <c r="W236" s="5"/>
      <c r="X236" s="5"/>
      <c r="Y236" s="5"/>
      <c r="Z236" s="5"/>
    </row>
    <row r="237" spans="1:26" ht="12.75" customHeight="1" x14ac:dyDescent="0.25">
      <c r="A237" s="55">
        <v>151</v>
      </c>
      <c r="B237" s="54">
        <v>236</v>
      </c>
      <c r="C237" s="54">
        <f>'PR-RAS'!D241</f>
        <v>0</v>
      </c>
      <c r="D237" s="54">
        <f>'PR-RAS'!E241</f>
        <v>0</v>
      </c>
      <c r="E237" s="54">
        <v>0</v>
      </c>
      <c r="F237" s="54">
        <v>0</v>
      </c>
      <c r="G237" s="56">
        <f t="shared" si="6"/>
        <v>0</v>
      </c>
      <c r="H237" s="56">
        <f t="shared" si="7"/>
        <v>0</v>
      </c>
      <c r="I237" s="57">
        <v>0</v>
      </c>
      <c r="J237" s="59"/>
      <c r="K237" s="58"/>
      <c r="L237" s="58"/>
      <c r="M237" s="5"/>
      <c r="N237" s="5"/>
      <c r="O237" s="5"/>
      <c r="P237" s="5"/>
      <c r="Q237" s="5"/>
      <c r="R237" s="5"/>
      <c r="S237" s="5"/>
      <c r="T237" s="5"/>
      <c r="U237" s="5"/>
      <c r="V237" s="5"/>
      <c r="W237" s="5"/>
      <c r="X237" s="5"/>
      <c r="Y237" s="5"/>
      <c r="Z237" s="5"/>
    </row>
    <row r="238" spans="1:26" ht="12.75" customHeight="1" x14ac:dyDescent="0.25">
      <c r="A238" s="55">
        <v>151</v>
      </c>
      <c r="B238" s="54">
        <v>237</v>
      </c>
      <c r="C238" s="54">
        <f>'PR-RAS'!D242</f>
        <v>0</v>
      </c>
      <c r="D238" s="54">
        <f>'PR-RAS'!E242</f>
        <v>0</v>
      </c>
      <c r="E238" s="54">
        <v>0</v>
      </c>
      <c r="F238" s="54">
        <v>0</v>
      </c>
      <c r="G238" s="56">
        <f t="shared" si="6"/>
        <v>0</v>
      </c>
      <c r="H238" s="56">
        <f t="shared" si="7"/>
        <v>0</v>
      </c>
      <c r="I238" s="57">
        <v>0</v>
      </c>
      <c r="J238" s="59"/>
      <c r="K238" s="58"/>
      <c r="L238" s="58"/>
      <c r="M238" s="5"/>
      <c r="N238" s="5"/>
      <c r="O238" s="5"/>
      <c r="P238" s="5"/>
      <c r="Q238" s="5"/>
      <c r="R238" s="5"/>
      <c r="S238" s="5"/>
      <c r="T238" s="5"/>
      <c r="U238" s="5"/>
      <c r="V238" s="5"/>
      <c r="W238" s="5"/>
      <c r="X238" s="5"/>
      <c r="Y238" s="5"/>
      <c r="Z238" s="5"/>
    </row>
    <row r="239" spans="1:26" ht="12.75" customHeight="1" x14ac:dyDescent="0.25">
      <c r="A239" s="55">
        <v>151</v>
      </c>
      <c r="B239" s="54">
        <v>238</v>
      </c>
      <c r="C239" s="54">
        <f>'PR-RAS'!D243</f>
        <v>0</v>
      </c>
      <c r="D239" s="54">
        <f>'PR-RAS'!E243</f>
        <v>0</v>
      </c>
      <c r="E239" s="54">
        <v>0</v>
      </c>
      <c r="F239" s="54">
        <v>0</v>
      </c>
      <c r="G239" s="56">
        <f t="shared" si="6"/>
        <v>0</v>
      </c>
      <c r="H239" s="56">
        <f t="shared" si="7"/>
        <v>0</v>
      </c>
      <c r="I239" s="57">
        <v>0</v>
      </c>
      <c r="J239" s="59"/>
      <c r="K239" s="58"/>
      <c r="L239" s="58"/>
      <c r="M239" s="5"/>
      <c r="N239" s="5"/>
      <c r="O239" s="5"/>
      <c r="P239" s="5"/>
      <c r="Q239" s="5"/>
      <c r="R239" s="5"/>
      <c r="S239" s="5"/>
      <c r="T239" s="5"/>
      <c r="U239" s="5"/>
      <c r="V239" s="5"/>
      <c r="W239" s="5"/>
      <c r="X239" s="5"/>
      <c r="Y239" s="5"/>
      <c r="Z239" s="5"/>
    </row>
    <row r="240" spans="1:26" ht="12.75" customHeight="1" x14ac:dyDescent="0.25">
      <c r="A240" s="55">
        <v>151</v>
      </c>
      <c r="B240" s="54">
        <v>239</v>
      </c>
      <c r="C240" s="54">
        <f>'PR-RAS'!D244</f>
        <v>0</v>
      </c>
      <c r="D240" s="54">
        <f>'PR-RAS'!E244</f>
        <v>0</v>
      </c>
      <c r="E240" s="54">
        <v>0</v>
      </c>
      <c r="F240" s="54">
        <v>0</v>
      </c>
      <c r="G240" s="56">
        <f t="shared" si="6"/>
        <v>0</v>
      </c>
      <c r="H240" s="56">
        <f t="shared" si="7"/>
        <v>0</v>
      </c>
      <c r="I240" s="57">
        <v>0</v>
      </c>
      <c r="J240" s="59"/>
      <c r="K240" s="58"/>
      <c r="L240" s="58"/>
      <c r="M240" s="5"/>
      <c r="N240" s="5"/>
      <c r="O240" s="5"/>
      <c r="P240" s="5"/>
      <c r="Q240" s="5"/>
      <c r="R240" s="5"/>
      <c r="S240" s="5"/>
      <c r="T240" s="5"/>
      <c r="U240" s="5"/>
      <c r="V240" s="5"/>
      <c r="W240" s="5"/>
      <c r="X240" s="5"/>
      <c r="Y240" s="5"/>
      <c r="Z240" s="5"/>
    </row>
    <row r="241" spans="1:26" ht="12.75" customHeight="1" x14ac:dyDescent="0.25">
      <c r="A241" s="55">
        <v>151</v>
      </c>
      <c r="B241" s="54">
        <v>240</v>
      </c>
      <c r="C241" s="54">
        <f>'PR-RAS'!D245</f>
        <v>0</v>
      </c>
      <c r="D241" s="54">
        <f>'PR-RAS'!E245</f>
        <v>0</v>
      </c>
      <c r="E241" s="54">
        <v>0</v>
      </c>
      <c r="F241" s="54">
        <v>0</v>
      </c>
      <c r="G241" s="56">
        <f t="shared" si="6"/>
        <v>0</v>
      </c>
      <c r="H241" s="56">
        <f t="shared" si="7"/>
        <v>0</v>
      </c>
      <c r="I241" s="57">
        <v>0</v>
      </c>
      <c r="J241" s="59"/>
      <c r="K241" s="58"/>
      <c r="L241" s="58"/>
      <c r="M241" s="5"/>
      <c r="N241" s="5"/>
      <c r="O241" s="5"/>
      <c r="P241" s="5"/>
      <c r="Q241" s="5"/>
      <c r="R241" s="5"/>
      <c r="S241" s="5"/>
      <c r="T241" s="5"/>
      <c r="U241" s="5"/>
      <c r="V241" s="5"/>
      <c r="W241" s="5"/>
      <c r="X241" s="5"/>
      <c r="Y241" s="5"/>
      <c r="Z241" s="5"/>
    </row>
    <row r="242" spans="1:26" ht="12.75" customHeight="1" x14ac:dyDescent="0.25">
      <c r="A242" s="55">
        <v>151</v>
      </c>
      <c r="B242" s="54">
        <v>241</v>
      </c>
      <c r="C242" s="54">
        <f>'PR-RAS'!D246</f>
        <v>0</v>
      </c>
      <c r="D242" s="54">
        <f>'PR-RAS'!E246</f>
        <v>0</v>
      </c>
      <c r="E242" s="54">
        <v>0</v>
      </c>
      <c r="F242" s="54">
        <v>0</v>
      </c>
      <c r="G242" s="56">
        <f t="shared" si="6"/>
        <v>0</v>
      </c>
      <c r="H242" s="56">
        <f t="shared" si="7"/>
        <v>0</v>
      </c>
      <c r="I242" s="57">
        <v>0</v>
      </c>
      <c r="J242" s="59"/>
      <c r="K242" s="58"/>
      <c r="L242" s="58"/>
      <c r="M242" s="5"/>
      <c r="N242" s="5"/>
      <c r="O242" s="5"/>
      <c r="P242" s="5"/>
      <c r="Q242" s="5"/>
      <c r="R242" s="5"/>
      <c r="S242" s="5"/>
      <c r="T242" s="5"/>
      <c r="U242" s="5"/>
      <c r="V242" s="5"/>
      <c r="W242" s="5"/>
      <c r="X242" s="5"/>
      <c r="Y242" s="5"/>
      <c r="Z242" s="5"/>
    </row>
    <row r="243" spans="1:26" ht="12.75" customHeight="1" x14ac:dyDescent="0.25">
      <c r="A243" s="55">
        <v>151</v>
      </c>
      <c r="B243" s="54">
        <v>242</v>
      </c>
      <c r="C243" s="54">
        <f>'PR-RAS'!D247</f>
        <v>0</v>
      </c>
      <c r="D243" s="54">
        <f>'PR-RAS'!E247</f>
        <v>0</v>
      </c>
      <c r="E243" s="54">
        <v>0</v>
      </c>
      <c r="F243" s="54">
        <v>0</v>
      </c>
      <c r="G243" s="56">
        <f t="shared" si="6"/>
        <v>0</v>
      </c>
      <c r="H243" s="56">
        <f t="shared" si="7"/>
        <v>0</v>
      </c>
      <c r="I243" s="57">
        <v>0</v>
      </c>
      <c r="J243" s="59"/>
      <c r="K243" s="58"/>
      <c r="L243" s="58"/>
      <c r="M243" s="5"/>
      <c r="N243" s="5"/>
      <c r="O243" s="5"/>
      <c r="P243" s="5"/>
      <c r="Q243" s="5"/>
      <c r="R243" s="5"/>
      <c r="S243" s="5"/>
      <c r="T243" s="5"/>
      <c r="U243" s="5"/>
      <c r="V243" s="5"/>
      <c r="W243" s="5"/>
      <c r="X243" s="5"/>
      <c r="Y243" s="5"/>
      <c r="Z243" s="5"/>
    </row>
    <row r="244" spans="1:26" ht="12.75" customHeight="1" x14ac:dyDescent="0.25">
      <c r="A244" s="55">
        <v>151</v>
      </c>
      <c r="B244" s="54">
        <v>243</v>
      </c>
      <c r="C244" s="54">
        <f>'PR-RAS'!D248</f>
        <v>0</v>
      </c>
      <c r="D244" s="54">
        <f>'PR-RAS'!E248</f>
        <v>0</v>
      </c>
      <c r="E244" s="54">
        <v>0</v>
      </c>
      <c r="F244" s="54">
        <v>0</v>
      </c>
      <c r="G244" s="56">
        <f t="shared" si="6"/>
        <v>0</v>
      </c>
      <c r="H244" s="56">
        <f t="shared" si="7"/>
        <v>0</v>
      </c>
      <c r="I244" s="57">
        <v>0</v>
      </c>
      <c r="J244" s="59"/>
      <c r="K244" s="58"/>
      <c r="L244" s="58"/>
      <c r="M244" s="5"/>
      <c r="N244" s="5"/>
      <c r="O244" s="5"/>
      <c r="P244" s="5"/>
      <c r="Q244" s="5"/>
      <c r="R244" s="5"/>
      <c r="S244" s="5"/>
      <c r="T244" s="5"/>
      <c r="U244" s="5"/>
      <c r="V244" s="5"/>
      <c r="W244" s="5"/>
      <c r="X244" s="5"/>
      <c r="Y244" s="5"/>
      <c r="Z244" s="5"/>
    </row>
    <row r="245" spans="1:26" ht="12.75" customHeight="1" x14ac:dyDescent="0.25">
      <c r="A245" s="55">
        <v>151</v>
      </c>
      <c r="B245" s="54">
        <v>244</v>
      </c>
      <c r="C245" s="54">
        <f>'PR-RAS'!D249</f>
        <v>0</v>
      </c>
      <c r="D245" s="54">
        <f>'PR-RAS'!E249</f>
        <v>0</v>
      </c>
      <c r="E245" s="54">
        <v>0</v>
      </c>
      <c r="F245" s="54">
        <v>0</v>
      </c>
      <c r="G245" s="56">
        <f t="shared" si="6"/>
        <v>0</v>
      </c>
      <c r="H245" s="56">
        <f t="shared" si="7"/>
        <v>0</v>
      </c>
      <c r="I245" s="57">
        <v>0</v>
      </c>
      <c r="J245" s="59"/>
      <c r="K245" s="58"/>
      <c r="L245" s="58"/>
      <c r="M245" s="5"/>
      <c r="N245" s="5"/>
      <c r="O245" s="5"/>
      <c r="P245" s="5"/>
      <c r="Q245" s="5"/>
      <c r="R245" s="5"/>
      <c r="S245" s="5"/>
      <c r="T245" s="5"/>
      <c r="U245" s="5"/>
      <c r="V245" s="5"/>
      <c r="W245" s="5"/>
      <c r="X245" s="5"/>
      <c r="Y245" s="5"/>
      <c r="Z245" s="5"/>
    </row>
    <row r="246" spans="1:26" ht="12.75" customHeight="1" x14ac:dyDescent="0.25">
      <c r="A246" s="55">
        <v>151</v>
      </c>
      <c r="B246" s="54">
        <v>245</v>
      </c>
      <c r="C246" s="54">
        <f>'PR-RAS'!D250</f>
        <v>0</v>
      </c>
      <c r="D246" s="54">
        <f>'PR-RAS'!E250</f>
        <v>0</v>
      </c>
      <c r="E246" s="54">
        <v>0</v>
      </c>
      <c r="F246" s="54">
        <v>0</v>
      </c>
      <c r="G246" s="56">
        <f t="shared" si="6"/>
        <v>0</v>
      </c>
      <c r="H246" s="56">
        <f t="shared" si="7"/>
        <v>0</v>
      </c>
      <c r="I246" s="57">
        <v>0</v>
      </c>
      <c r="J246" s="59"/>
      <c r="K246" s="58"/>
      <c r="L246" s="58"/>
      <c r="M246" s="5"/>
      <c r="N246" s="5"/>
      <c r="O246" s="5"/>
      <c r="P246" s="5"/>
      <c r="Q246" s="5"/>
      <c r="R246" s="5"/>
      <c r="S246" s="5"/>
      <c r="T246" s="5"/>
      <c r="U246" s="5"/>
      <c r="V246" s="5"/>
      <c r="W246" s="5"/>
      <c r="X246" s="5"/>
      <c r="Y246" s="5"/>
      <c r="Z246" s="5"/>
    </row>
    <row r="247" spans="1:26" ht="12.75" customHeight="1" x14ac:dyDescent="0.25">
      <c r="A247" s="55">
        <v>151</v>
      </c>
      <c r="B247" s="54">
        <v>246</v>
      </c>
      <c r="C247" s="54">
        <f>'PR-RAS'!D251</f>
        <v>0</v>
      </c>
      <c r="D247" s="54">
        <f>'PR-RAS'!E251</f>
        <v>0</v>
      </c>
      <c r="E247" s="54">
        <v>0</v>
      </c>
      <c r="F247" s="54">
        <v>0</v>
      </c>
      <c r="G247" s="56">
        <f t="shared" si="6"/>
        <v>0</v>
      </c>
      <c r="H247" s="56">
        <f t="shared" si="7"/>
        <v>0</v>
      </c>
      <c r="I247" s="57">
        <v>0</v>
      </c>
      <c r="J247" s="59"/>
      <c r="K247" s="58"/>
      <c r="L247" s="58"/>
      <c r="M247" s="5"/>
      <c r="N247" s="5"/>
      <c r="O247" s="5"/>
      <c r="P247" s="5"/>
      <c r="Q247" s="5"/>
      <c r="R247" s="5"/>
      <c r="S247" s="5"/>
      <c r="T247" s="5"/>
      <c r="U247" s="5"/>
      <c r="V247" s="5"/>
      <c r="W247" s="5"/>
      <c r="X247" s="5"/>
      <c r="Y247" s="5"/>
      <c r="Z247" s="5"/>
    </row>
    <row r="248" spans="1:26" ht="12.75" customHeight="1" x14ac:dyDescent="0.25">
      <c r="A248" s="55">
        <v>151</v>
      </c>
      <c r="B248" s="54">
        <v>247</v>
      </c>
      <c r="C248" s="54">
        <f>'PR-RAS'!D252</f>
        <v>0</v>
      </c>
      <c r="D248" s="54">
        <f>'PR-RAS'!E252</f>
        <v>0</v>
      </c>
      <c r="E248" s="54">
        <v>0</v>
      </c>
      <c r="F248" s="54">
        <v>0</v>
      </c>
      <c r="G248" s="56">
        <f t="shared" si="6"/>
        <v>0</v>
      </c>
      <c r="H248" s="56">
        <f t="shared" si="7"/>
        <v>0</v>
      </c>
      <c r="I248" s="57">
        <v>0</v>
      </c>
      <c r="J248" s="59"/>
      <c r="K248" s="58"/>
      <c r="L248" s="58"/>
      <c r="M248" s="5"/>
      <c r="N248" s="5"/>
      <c r="O248" s="5"/>
      <c r="P248" s="5"/>
      <c r="Q248" s="5"/>
      <c r="R248" s="5"/>
      <c r="S248" s="5"/>
      <c r="T248" s="5"/>
      <c r="U248" s="5"/>
      <c r="V248" s="5"/>
      <c r="W248" s="5"/>
      <c r="X248" s="5"/>
      <c r="Y248" s="5"/>
      <c r="Z248" s="5"/>
    </row>
    <row r="249" spans="1:26" ht="12.75" customHeight="1" x14ac:dyDescent="0.25">
      <c r="A249" s="55">
        <v>151</v>
      </c>
      <c r="B249" s="54">
        <v>248</v>
      </c>
      <c r="C249" s="54">
        <f>'PR-RAS'!D253</f>
        <v>0</v>
      </c>
      <c r="D249" s="54">
        <f>'PR-RAS'!E253</f>
        <v>0</v>
      </c>
      <c r="E249" s="54">
        <v>0</v>
      </c>
      <c r="F249" s="54">
        <v>0</v>
      </c>
      <c r="G249" s="56">
        <f t="shared" si="6"/>
        <v>0</v>
      </c>
      <c r="H249" s="56">
        <f t="shared" si="7"/>
        <v>0</v>
      </c>
      <c r="I249" s="57">
        <v>0</v>
      </c>
      <c r="J249" s="59"/>
      <c r="K249" s="58"/>
      <c r="L249" s="58"/>
      <c r="M249" s="5"/>
      <c r="N249" s="5"/>
      <c r="O249" s="5"/>
      <c r="P249" s="5"/>
      <c r="Q249" s="5"/>
      <c r="R249" s="5"/>
      <c r="S249" s="5"/>
      <c r="T249" s="5"/>
      <c r="U249" s="5"/>
      <c r="V249" s="5"/>
      <c r="W249" s="5"/>
      <c r="X249" s="5"/>
      <c r="Y249" s="5"/>
      <c r="Z249" s="5"/>
    </row>
    <row r="250" spans="1:26" ht="12.75" customHeight="1" x14ac:dyDescent="0.25">
      <c r="A250" s="55">
        <v>151</v>
      </c>
      <c r="B250" s="54">
        <v>249</v>
      </c>
      <c r="C250" s="54">
        <f>'PR-RAS'!D254</f>
        <v>0</v>
      </c>
      <c r="D250" s="54">
        <f>'PR-RAS'!E254</f>
        <v>0</v>
      </c>
      <c r="E250" s="54">
        <v>0</v>
      </c>
      <c r="F250" s="54">
        <v>0</v>
      </c>
      <c r="G250" s="56">
        <f t="shared" si="6"/>
        <v>0</v>
      </c>
      <c r="H250" s="56">
        <f t="shared" si="7"/>
        <v>0</v>
      </c>
      <c r="I250" s="57">
        <v>0</v>
      </c>
      <c r="J250" s="59"/>
      <c r="K250" s="58"/>
      <c r="L250" s="58"/>
      <c r="M250" s="5"/>
      <c r="N250" s="5"/>
      <c r="O250" s="5"/>
      <c r="P250" s="5"/>
      <c r="Q250" s="5"/>
      <c r="R250" s="5"/>
      <c r="S250" s="5"/>
      <c r="T250" s="5"/>
      <c r="U250" s="5"/>
      <c r="V250" s="5"/>
      <c r="W250" s="5"/>
      <c r="X250" s="5"/>
      <c r="Y250" s="5"/>
      <c r="Z250" s="5"/>
    </row>
    <row r="251" spans="1:26" ht="12.75" customHeight="1" x14ac:dyDescent="0.25">
      <c r="A251" s="55">
        <v>151</v>
      </c>
      <c r="B251" s="54">
        <v>250</v>
      </c>
      <c r="C251" s="54">
        <f>'PR-RAS'!D255</f>
        <v>0</v>
      </c>
      <c r="D251" s="54">
        <f>'PR-RAS'!E255</f>
        <v>0</v>
      </c>
      <c r="E251" s="54">
        <v>0</v>
      </c>
      <c r="F251" s="54">
        <v>0</v>
      </c>
      <c r="G251" s="56">
        <f t="shared" si="6"/>
        <v>0</v>
      </c>
      <c r="H251" s="56">
        <f t="shared" si="7"/>
        <v>0</v>
      </c>
      <c r="I251" s="57">
        <v>0</v>
      </c>
      <c r="J251" s="59"/>
      <c r="K251" s="58"/>
      <c r="L251" s="58"/>
      <c r="M251" s="5"/>
      <c r="N251" s="5"/>
      <c r="O251" s="5"/>
      <c r="P251" s="5"/>
      <c r="Q251" s="5"/>
      <c r="R251" s="5"/>
      <c r="S251" s="5"/>
      <c r="T251" s="5"/>
      <c r="U251" s="5"/>
      <c r="V251" s="5"/>
      <c r="W251" s="5"/>
      <c r="X251" s="5"/>
      <c r="Y251" s="5"/>
      <c r="Z251" s="5"/>
    </row>
    <row r="252" spans="1:26" ht="12.75" customHeight="1" x14ac:dyDescent="0.25">
      <c r="A252" s="55">
        <v>151</v>
      </c>
      <c r="B252" s="54">
        <v>251</v>
      </c>
      <c r="C252" s="54">
        <f>'PR-RAS'!D256</f>
        <v>0</v>
      </c>
      <c r="D252" s="54">
        <f>'PR-RAS'!E256</f>
        <v>0</v>
      </c>
      <c r="E252" s="54">
        <v>0</v>
      </c>
      <c r="F252" s="54">
        <v>0</v>
      </c>
      <c r="G252" s="56">
        <f t="shared" si="6"/>
        <v>0</v>
      </c>
      <c r="H252" s="56">
        <f t="shared" si="7"/>
        <v>0</v>
      </c>
      <c r="I252" s="57">
        <v>0</v>
      </c>
      <c r="J252" s="59"/>
      <c r="K252" s="58"/>
      <c r="L252" s="58"/>
      <c r="M252" s="5"/>
      <c r="N252" s="5"/>
      <c r="O252" s="5"/>
      <c r="P252" s="5"/>
      <c r="Q252" s="5"/>
      <c r="R252" s="5"/>
      <c r="S252" s="5"/>
      <c r="T252" s="5"/>
      <c r="U252" s="5"/>
      <c r="V252" s="5"/>
      <c r="W252" s="5"/>
      <c r="X252" s="5"/>
      <c r="Y252" s="5"/>
      <c r="Z252" s="5"/>
    </row>
    <row r="253" spans="1:26" ht="12.75" customHeight="1" x14ac:dyDescent="0.25">
      <c r="A253" s="55">
        <v>151</v>
      </c>
      <c r="B253" s="54">
        <v>252</v>
      </c>
      <c r="C253" s="54">
        <f>'PR-RAS'!D257</f>
        <v>0</v>
      </c>
      <c r="D253" s="54">
        <f>'PR-RAS'!E257</f>
        <v>0</v>
      </c>
      <c r="E253" s="54">
        <v>0</v>
      </c>
      <c r="F253" s="54">
        <v>0</v>
      </c>
      <c r="G253" s="56">
        <f t="shared" si="6"/>
        <v>0</v>
      </c>
      <c r="H253" s="56">
        <f t="shared" si="7"/>
        <v>0</v>
      </c>
      <c r="I253" s="57">
        <v>0</v>
      </c>
      <c r="J253" s="59"/>
      <c r="K253" s="58"/>
      <c r="L253" s="58"/>
      <c r="M253" s="5"/>
      <c r="N253" s="5"/>
      <c r="O253" s="5"/>
      <c r="P253" s="5"/>
      <c r="Q253" s="5"/>
      <c r="R253" s="5"/>
      <c r="S253" s="5"/>
      <c r="T253" s="5"/>
      <c r="U253" s="5"/>
      <c r="V253" s="5"/>
      <c r="W253" s="5"/>
      <c r="X253" s="5"/>
      <c r="Y253" s="5"/>
      <c r="Z253" s="5"/>
    </row>
    <row r="254" spans="1:26" ht="12.75" customHeight="1" x14ac:dyDescent="0.25">
      <c r="A254" s="55">
        <v>151</v>
      </c>
      <c r="B254" s="54">
        <v>253</v>
      </c>
      <c r="C254" s="54">
        <f>'PR-RAS'!D258</f>
        <v>0</v>
      </c>
      <c r="D254" s="54">
        <f>'PR-RAS'!E258</f>
        <v>0</v>
      </c>
      <c r="E254" s="54">
        <v>0</v>
      </c>
      <c r="F254" s="54">
        <v>0</v>
      </c>
      <c r="G254" s="56">
        <f t="shared" si="6"/>
        <v>0</v>
      </c>
      <c r="H254" s="56">
        <f t="shared" si="7"/>
        <v>0</v>
      </c>
      <c r="I254" s="57">
        <v>0</v>
      </c>
      <c r="J254" s="59"/>
      <c r="K254" s="58"/>
      <c r="L254" s="58"/>
      <c r="M254" s="5"/>
      <c r="N254" s="5"/>
      <c r="O254" s="5"/>
      <c r="P254" s="5"/>
      <c r="Q254" s="5"/>
      <c r="R254" s="5"/>
      <c r="S254" s="5"/>
      <c r="T254" s="5"/>
      <c r="U254" s="5"/>
      <c r="V254" s="5"/>
      <c r="W254" s="5"/>
      <c r="X254" s="5"/>
      <c r="Y254" s="5"/>
      <c r="Z254" s="5"/>
    </row>
    <row r="255" spans="1:26" ht="12.75" customHeight="1" x14ac:dyDescent="0.25">
      <c r="A255" s="55">
        <v>151</v>
      </c>
      <c r="B255" s="54">
        <v>254</v>
      </c>
      <c r="C255" s="54">
        <f>'PR-RAS'!D259</f>
        <v>0</v>
      </c>
      <c r="D255" s="54">
        <f>'PR-RAS'!E259</f>
        <v>0</v>
      </c>
      <c r="E255" s="54">
        <v>0</v>
      </c>
      <c r="F255" s="54">
        <v>0</v>
      </c>
      <c r="G255" s="56">
        <f t="shared" si="6"/>
        <v>0</v>
      </c>
      <c r="H255" s="56">
        <f t="shared" si="7"/>
        <v>0</v>
      </c>
      <c r="I255" s="57">
        <v>0</v>
      </c>
      <c r="J255" s="59"/>
      <c r="K255" s="58"/>
      <c r="L255" s="58"/>
      <c r="M255" s="5"/>
      <c r="N255" s="5"/>
      <c r="O255" s="5"/>
      <c r="P255" s="5"/>
      <c r="Q255" s="5"/>
      <c r="R255" s="5"/>
      <c r="S255" s="5"/>
      <c r="T255" s="5"/>
      <c r="U255" s="5"/>
      <c r="V255" s="5"/>
      <c r="W255" s="5"/>
      <c r="X255" s="5"/>
      <c r="Y255" s="5"/>
      <c r="Z255" s="5"/>
    </row>
    <row r="256" spans="1:26" ht="12.75" customHeight="1" x14ac:dyDescent="0.25">
      <c r="A256" s="55">
        <v>151</v>
      </c>
      <c r="B256" s="54">
        <v>255</v>
      </c>
      <c r="C256" s="54">
        <f>'PR-RAS'!D260</f>
        <v>0</v>
      </c>
      <c r="D256" s="54">
        <f>'PR-RAS'!E260</f>
        <v>0</v>
      </c>
      <c r="E256" s="54">
        <v>0</v>
      </c>
      <c r="F256" s="54">
        <v>0</v>
      </c>
      <c r="G256" s="56">
        <f t="shared" si="6"/>
        <v>0</v>
      </c>
      <c r="H256" s="56">
        <f t="shared" si="7"/>
        <v>0</v>
      </c>
      <c r="I256" s="57">
        <v>0</v>
      </c>
      <c r="J256" s="59"/>
      <c r="K256" s="58"/>
      <c r="L256" s="58"/>
      <c r="M256" s="5"/>
      <c r="N256" s="5"/>
      <c r="O256" s="5"/>
      <c r="P256" s="5"/>
      <c r="Q256" s="5"/>
      <c r="R256" s="5"/>
      <c r="S256" s="5"/>
      <c r="T256" s="5"/>
      <c r="U256" s="5"/>
      <c r="V256" s="5"/>
      <c r="W256" s="5"/>
      <c r="X256" s="5"/>
      <c r="Y256" s="5"/>
      <c r="Z256" s="5"/>
    </row>
    <row r="257" spans="1:26" ht="12.75" customHeight="1" x14ac:dyDescent="0.25">
      <c r="A257" s="55">
        <v>151</v>
      </c>
      <c r="B257" s="54">
        <v>256</v>
      </c>
      <c r="C257" s="54">
        <f>'PR-RAS'!D261</f>
        <v>0</v>
      </c>
      <c r="D257" s="54">
        <f>'PR-RAS'!E261</f>
        <v>0</v>
      </c>
      <c r="E257" s="54">
        <v>0</v>
      </c>
      <c r="F257" s="54">
        <v>0</v>
      </c>
      <c r="G257" s="56">
        <f t="shared" si="6"/>
        <v>0</v>
      </c>
      <c r="H257" s="56">
        <f t="shared" si="7"/>
        <v>0</v>
      </c>
      <c r="I257" s="57">
        <v>0</v>
      </c>
      <c r="J257" s="59"/>
      <c r="K257" s="58"/>
      <c r="L257" s="58"/>
      <c r="M257" s="5"/>
      <c r="N257" s="5"/>
      <c r="O257" s="5"/>
      <c r="P257" s="5"/>
      <c r="Q257" s="5"/>
      <c r="R257" s="5"/>
      <c r="S257" s="5"/>
      <c r="T257" s="5"/>
      <c r="U257" s="5"/>
      <c r="V257" s="5"/>
      <c r="W257" s="5"/>
      <c r="X257" s="5"/>
      <c r="Y257" s="5"/>
      <c r="Z257" s="5"/>
    </row>
    <row r="258" spans="1:26" ht="12.75" customHeight="1" x14ac:dyDescent="0.25">
      <c r="A258" s="55">
        <v>151</v>
      </c>
      <c r="B258" s="54">
        <v>257</v>
      </c>
      <c r="C258" s="54">
        <f>'PR-RAS'!D262</f>
        <v>0</v>
      </c>
      <c r="D258" s="54">
        <f>'PR-RAS'!E262</f>
        <v>0</v>
      </c>
      <c r="E258" s="54">
        <v>0</v>
      </c>
      <c r="F258" s="54">
        <v>0</v>
      </c>
      <c r="G258" s="56">
        <f t="shared" ref="G258:G321" si="8">(B258/1000)*(C258*1+D258*2)</f>
        <v>0</v>
      </c>
      <c r="H258" s="56">
        <f t="shared" ref="H258:H321" si="9">ABS(C258-ROUND(C258,0))+ABS(D258-ROUND(D258,0))</f>
        <v>0</v>
      </c>
      <c r="I258" s="57">
        <v>0</v>
      </c>
      <c r="J258" s="59"/>
      <c r="K258" s="58"/>
      <c r="L258" s="58"/>
      <c r="M258" s="5"/>
      <c r="N258" s="5"/>
      <c r="O258" s="5"/>
      <c r="P258" s="5"/>
      <c r="Q258" s="5"/>
      <c r="R258" s="5"/>
      <c r="S258" s="5"/>
      <c r="T258" s="5"/>
      <c r="U258" s="5"/>
      <c r="V258" s="5"/>
      <c r="W258" s="5"/>
      <c r="X258" s="5"/>
      <c r="Y258" s="5"/>
      <c r="Z258" s="5"/>
    </row>
    <row r="259" spans="1:26" ht="12.75" customHeight="1" x14ac:dyDescent="0.25">
      <c r="A259" s="55">
        <v>151</v>
      </c>
      <c r="B259" s="54">
        <v>258</v>
      </c>
      <c r="C259" s="54">
        <f>'PR-RAS'!D263</f>
        <v>0</v>
      </c>
      <c r="D259" s="54">
        <f>'PR-RAS'!E263</f>
        <v>0</v>
      </c>
      <c r="E259" s="54">
        <v>0</v>
      </c>
      <c r="F259" s="54">
        <v>0</v>
      </c>
      <c r="G259" s="56">
        <f t="shared" si="8"/>
        <v>0</v>
      </c>
      <c r="H259" s="56">
        <f t="shared" si="9"/>
        <v>0</v>
      </c>
      <c r="I259" s="57">
        <v>0</v>
      </c>
      <c r="J259" s="59"/>
      <c r="K259" s="58"/>
      <c r="L259" s="58"/>
      <c r="M259" s="5"/>
      <c r="N259" s="5"/>
      <c r="O259" s="5"/>
      <c r="P259" s="5"/>
      <c r="Q259" s="5"/>
      <c r="R259" s="5"/>
      <c r="S259" s="5"/>
      <c r="T259" s="5"/>
      <c r="U259" s="5"/>
      <c r="V259" s="5"/>
      <c r="W259" s="5"/>
      <c r="X259" s="5"/>
      <c r="Y259" s="5"/>
      <c r="Z259" s="5"/>
    </row>
    <row r="260" spans="1:26" ht="12.75" customHeight="1" x14ac:dyDescent="0.25">
      <c r="A260" s="55">
        <v>151</v>
      </c>
      <c r="B260" s="54">
        <v>259</v>
      </c>
      <c r="C260" s="54">
        <f>'PR-RAS'!D264</f>
        <v>0</v>
      </c>
      <c r="D260" s="54">
        <f>'PR-RAS'!E264</f>
        <v>0</v>
      </c>
      <c r="E260" s="54">
        <v>0</v>
      </c>
      <c r="F260" s="54">
        <v>0</v>
      </c>
      <c r="G260" s="56">
        <f t="shared" si="8"/>
        <v>0</v>
      </c>
      <c r="H260" s="56">
        <f t="shared" si="9"/>
        <v>0</v>
      </c>
      <c r="I260" s="57">
        <v>0</v>
      </c>
      <c r="J260" s="59"/>
      <c r="K260" s="58"/>
      <c r="L260" s="58"/>
      <c r="M260" s="5"/>
      <c r="N260" s="5"/>
      <c r="O260" s="5"/>
      <c r="P260" s="5"/>
      <c r="Q260" s="5"/>
      <c r="R260" s="5"/>
      <c r="S260" s="5"/>
      <c r="T260" s="5"/>
      <c r="U260" s="5"/>
      <c r="V260" s="5"/>
      <c r="W260" s="5"/>
      <c r="X260" s="5"/>
      <c r="Y260" s="5"/>
      <c r="Z260" s="5"/>
    </row>
    <row r="261" spans="1:26" ht="12.75" customHeight="1" x14ac:dyDescent="0.25">
      <c r="A261" s="55">
        <v>151</v>
      </c>
      <c r="B261" s="54">
        <v>260</v>
      </c>
      <c r="C261" s="54">
        <f>'PR-RAS'!D265</f>
        <v>0</v>
      </c>
      <c r="D261" s="54">
        <f>'PR-RAS'!E265</f>
        <v>0</v>
      </c>
      <c r="E261" s="54">
        <v>0</v>
      </c>
      <c r="F261" s="54">
        <v>0</v>
      </c>
      <c r="G261" s="56">
        <f t="shared" si="8"/>
        <v>0</v>
      </c>
      <c r="H261" s="56">
        <f t="shared" si="9"/>
        <v>0</v>
      </c>
      <c r="I261" s="57">
        <v>0</v>
      </c>
      <c r="J261" s="59"/>
      <c r="K261" s="58"/>
      <c r="L261" s="58"/>
      <c r="M261" s="5"/>
      <c r="N261" s="5"/>
      <c r="O261" s="5"/>
      <c r="P261" s="5"/>
      <c r="Q261" s="5"/>
      <c r="R261" s="5"/>
      <c r="S261" s="5"/>
      <c r="T261" s="5"/>
      <c r="U261" s="5"/>
      <c r="V261" s="5"/>
      <c r="W261" s="5"/>
      <c r="X261" s="5"/>
      <c r="Y261" s="5"/>
      <c r="Z261" s="5"/>
    </row>
    <row r="262" spans="1:26" ht="12.75" customHeight="1" x14ac:dyDescent="0.25">
      <c r="A262" s="55">
        <v>151</v>
      </c>
      <c r="B262" s="54">
        <v>261</v>
      </c>
      <c r="C262" s="54">
        <f>'PR-RAS'!D266</f>
        <v>0</v>
      </c>
      <c r="D262" s="54">
        <f>'PR-RAS'!E266</f>
        <v>0</v>
      </c>
      <c r="E262" s="54">
        <v>0</v>
      </c>
      <c r="F262" s="54">
        <v>0</v>
      </c>
      <c r="G262" s="56">
        <f t="shared" si="8"/>
        <v>0</v>
      </c>
      <c r="H262" s="56">
        <f t="shared" si="9"/>
        <v>0</v>
      </c>
      <c r="I262" s="57">
        <v>0</v>
      </c>
      <c r="J262" s="59"/>
      <c r="K262" s="58"/>
      <c r="L262" s="58"/>
      <c r="M262" s="5"/>
      <c r="N262" s="5"/>
      <c r="O262" s="5"/>
      <c r="P262" s="5"/>
      <c r="Q262" s="5"/>
      <c r="R262" s="5"/>
      <c r="S262" s="5"/>
      <c r="T262" s="5"/>
      <c r="U262" s="5"/>
      <c r="V262" s="5"/>
      <c r="W262" s="5"/>
      <c r="X262" s="5"/>
      <c r="Y262" s="5"/>
      <c r="Z262" s="5"/>
    </row>
    <row r="263" spans="1:26" ht="12.75" customHeight="1" x14ac:dyDescent="0.25">
      <c r="A263" s="55">
        <v>151</v>
      </c>
      <c r="B263" s="54">
        <v>262</v>
      </c>
      <c r="C263" s="54">
        <f>'PR-RAS'!D267</f>
        <v>0</v>
      </c>
      <c r="D263" s="54">
        <f>'PR-RAS'!E267</f>
        <v>0</v>
      </c>
      <c r="E263" s="54">
        <v>0</v>
      </c>
      <c r="F263" s="54">
        <v>0</v>
      </c>
      <c r="G263" s="56">
        <f t="shared" si="8"/>
        <v>0</v>
      </c>
      <c r="H263" s="56">
        <f t="shared" si="9"/>
        <v>0</v>
      </c>
      <c r="I263" s="57">
        <v>0</v>
      </c>
      <c r="J263" s="59"/>
      <c r="K263" s="58"/>
      <c r="L263" s="58"/>
      <c r="M263" s="5"/>
      <c r="N263" s="5"/>
      <c r="O263" s="5"/>
      <c r="P263" s="5"/>
      <c r="Q263" s="5"/>
      <c r="R263" s="5"/>
      <c r="S263" s="5"/>
      <c r="T263" s="5"/>
      <c r="U263" s="5"/>
      <c r="V263" s="5"/>
      <c r="W263" s="5"/>
      <c r="X263" s="5"/>
      <c r="Y263" s="5"/>
      <c r="Z263" s="5"/>
    </row>
    <row r="264" spans="1:26" ht="12.75" customHeight="1" x14ac:dyDescent="0.25">
      <c r="A264" s="55">
        <v>151</v>
      </c>
      <c r="B264" s="54">
        <v>263</v>
      </c>
      <c r="C264" s="54">
        <f>'PR-RAS'!D268</f>
        <v>0</v>
      </c>
      <c r="D264" s="54">
        <f>'PR-RAS'!E268</f>
        <v>0</v>
      </c>
      <c r="E264" s="54">
        <v>0</v>
      </c>
      <c r="F264" s="54">
        <v>0</v>
      </c>
      <c r="G264" s="56">
        <f t="shared" si="8"/>
        <v>0</v>
      </c>
      <c r="H264" s="56">
        <f t="shared" si="9"/>
        <v>0</v>
      </c>
      <c r="I264" s="57">
        <v>0</v>
      </c>
      <c r="J264" s="59"/>
      <c r="K264" s="58"/>
      <c r="L264" s="58"/>
      <c r="M264" s="5"/>
      <c r="N264" s="5"/>
      <c r="O264" s="5"/>
      <c r="P264" s="5"/>
      <c r="Q264" s="5"/>
      <c r="R264" s="5"/>
      <c r="S264" s="5"/>
      <c r="T264" s="5"/>
      <c r="U264" s="5"/>
      <c r="V264" s="5"/>
      <c r="W264" s="5"/>
      <c r="X264" s="5"/>
      <c r="Y264" s="5"/>
      <c r="Z264" s="5"/>
    </row>
    <row r="265" spans="1:26" ht="12.75" customHeight="1" x14ac:dyDescent="0.25">
      <c r="A265" s="55">
        <v>151</v>
      </c>
      <c r="B265" s="54">
        <v>264</v>
      </c>
      <c r="C265" s="54">
        <f>'PR-RAS'!D269</f>
        <v>0</v>
      </c>
      <c r="D265" s="54">
        <f>'PR-RAS'!E269</f>
        <v>0</v>
      </c>
      <c r="E265" s="54">
        <v>0</v>
      </c>
      <c r="F265" s="54">
        <v>0</v>
      </c>
      <c r="G265" s="56">
        <f t="shared" si="8"/>
        <v>0</v>
      </c>
      <c r="H265" s="56">
        <f t="shared" si="9"/>
        <v>0</v>
      </c>
      <c r="I265" s="57">
        <v>0</v>
      </c>
      <c r="J265" s="59"/>
      <c r="K265" s="58"/>
      <c r="L265" s="58"/>
      <c r="M265" s="5"/>
      <c r="N265" s="5"/>
      <c r="O265" s="5"/>
      <c r="P265" s="5"/>
      <c r="Q265" s="5"/>
      <c r="R265" s="5"/>
      <c r="S265" s="5"/>
      <c r="T265" s="5"/>
      <c r="U265" s="5"/>
      <c r="V265" s="5"/>
      <c r="W265" s="5"/>
      <c r="X265" s="5"/>
      <c r="Y265" s="5"/>
      <c r="Z265" s="5"/>
    </row>
    <row r="266" spans="1:26" ht="12.75" customHeight="1" x14ac:dyDescent="0.25">
      <c r="A266" s="55">
        <v>151</v>
      </c>
      <c r="B266" s="54">
        <v>265</v>
      </c>
      <c r="C266" s="54">
        <f>'PR-RAS'!D270</f>
        <v>0</v>
      </c>
      <c r="D266" s="54">
        <f>'PR-RAS'!E270</f>
        <v>0</v>
      </c>
      <c r="E266" s="54">
        <v>0</v>
      </c>
      <c r="F266" s="54">
        <v>0</v>
      </c>
      <c r="G266" s="56">
        <f t="shared" si="8"/>
        <v>0</v>
      </c>
      <c r="H266" s="56">
        <f t="shared" si="9"/>
        <v>0</v>
      </c>
      <c r="I266" s="57">
        <v>0</v>
      </c>
      <c r="J266" s="59"/>
      <c r="K266" s="58"/>
      <c r="L266" s="58"/>
      <c r="M266" s="5"/>
      <c r="N266" s="5"/>
      <c r="O266" s="5"/>
      <c r="P266" s="5"/>
      <c r="Q266" s="5"/>
      <c r="R266" s="5"/>
      <c r="S266" s="5"/>
      <c r="T266" s="5"/>
      <c r="U266" s="5"/>
      <c r="V266" s="5"/>
      <c r="W266" s="5"/>
      <c r="X266" s="5"/>
      <c r="Y266" s="5"/>
      <c r="Z266" s="5"/>
    </row>
    <row r="267" spans="1:26" ht="12.75" customHeight="1" x14ac:dyDescent="0.25">
      <c r="A267" s="55">
        <v>151</v>
      </c>
      <c r="B267" s="54">
        <v>266</v>
      </c>
      <c r="C267" s="54">
        <f>'PR-RAS'!D271</f>
        <v>0</v>
      </c>
      <c r="D267" s="54">
        <f>'PR-RAS'!E271</f>
        <v>0</v>
      </c>
      <c r="E267" s="54">
        <v>0</v>
      </c>
      <c r="F267" s="54">
        <v>0</v>
      </c>
      <c r="G267" s="56">
        <f t="shared" si="8"/>
        <v>0</v>
      </c>
      <c r="H267" s="56">
        <f t="shared" si="9"/>
        <v>0</v>
      </c>
      <c r="I267" s="57">
        <v>0</v>
      </c>
      <c r="J267" s="59"/>
      <c r="K267" s="58"/>
      <c r="L267" s="58"/>
      <c r="M267" s="5"/>
      <c r="N267" s="5"/>
      <c r="O267" s="5"/>
      <c r="P267" s="5"/>
      <c r="Q267" s="5"/>
      <c r="R267" s="5"/>
      <c r="S267" s="5"/>
      <c r="T267" s="5"/>
      <c r="U267" s="5"/>
      <c r="V267" s="5"/>
      <c r="W267" s="5"/>
      <c r="X267" s="5"/>
      <c r="Y267" s="5"/>
      <c r="Z267" s="5"/>
    </row>
    <row r="268" spans="1:26" ht="12.75" customHeight="1" x14ac:dyDescent="0.25">
      <c r="A268" s="55">
        <v>151</v>
      </c>
      <c r="B268" s="54">
        <v>267</v>
      </c>
      <c r="C268" s="54">
        <f>'PR-RAS'!D272</f>
        <v>0</v>
      </c>
      <c r="D268" s="54">
        <f>'PR-RAS'!E272</f>
        <v>0</v>
      </c>
      <c r="E268" s="54">
        <v>0</v>
      </c>
      <c r="F268" s="54">
        <v>0</v>
      </c>
      <c r="G268" s="56">
        <f t="shared" si="8"/>
        <v>0</v>
      </c>
      <c r="H268" s="56">
        <f t="shared" si="9"/>
        <v>0</v>
      </c>
      <c r="I268" s="57">
        <v>0</v>
      </c>
      <c r="J268" s="59"/>
      <c r="K268" s="58"/>
      <c r="L268" s="58"/>
      <c r="M268" s="5"/>
      <c r="N268" s="5"/>
      <c r="O268" s="5"/>
      <c r="P268" s="5"/>
      <c r="Q268" s="5"/>
      <c r="R268" s="5"/>
      <c r="S268" s="5"/>
      <c r="T268" s="5"/>
      <c r="U268" s="5"/>
      <c r="V268" s="5"/>
      <c r="W268" s="5"/>
      <c r="X268" s="5"/>
      <c r="Y268" s="5"/>
      <c r="Z268" s="5"/>
    </row>
    <row r="269" spans="1:26" ht="12.75" customHeight="1" x14ac:dyDescent="0.25">
      <c r="A269" s="55">
        <v>151</v>
      </c>
      <c r="B269" s="54">
        <v>268</v>
      </c>
      <c r="C269" s="54">
        <f>'PR-RAS'!D273</f>
        <v>0</v>
      </c>
      <c r="D269" s="54">
        <f>'PR-RAS'!E273</f>
        <v>0</v>
      </c>
      <c r="E269" s="54">
        <v>0</v>
      </c>
      <c r="F269" s="54">
        <v>0</v>
      </c>
      <c r="G269" s="56">
        <f t="shared" si="8"/>
        <v>0</v>
      </c>
      <c r="H269" s="56">
        <f t="shared" si="9"/>
        <v>0</v>
      </c>
      <c r="I269" s="57">
        <v>0</v>
      </c>
      <c r="J269" s="59"/>
      <c r="K269" s="58"/>
      <c r="L269" s="58"/>
      <c r="M269" s="5"/>
      <c r="N269" s="5"/>
      <c r="O269" s="5"/>
      <c r="P269" s="5"/>
      <c r="Q269" s="5"/>
      <c r="R269" s="5"/>
      <c r="S269" s="5"/>
      <c r="T269" s="5"/>
      <c r="U269" s="5"/>
      <c r="V269" s="5"/>
      <c r="W269" s="5"/>
      <c r="X269" s="5"/>
      <c r="Y269" s="5"/>
      <c r="Z269" s="5"/>
    </row>
    <row r="270" spans="1:26" ht="12.75" customHeight="1" x14ac:dyDescent="0.25">
      <c r="A270" s="55">
        <v>151</v>
      </c>
      <c r="B270" s="54">
        <v>269</v>
      </c>
      <c r="C270" s="54">
        <f>'PR-RAS'!D274</f>
        <v>0</v>
      </c>
      <c r="D270" s="54">
        <f>'PR-RAS'!E274</f>
        <v>0</v>
      </c>
      <c r="E270" s="54">
        <v>0</v>
      </c>
      <c r="F270" s="54">
        <v>0</v>
      </c>
      <c r="G270" s="56">
        <f t="shared" si="8"/>
        <v>0</v>
      </c>
      <c r="H270" s="56">
        <f t="shared" si="9"/>
        <v>0</v>
      </c>
      <c r="I270" s="57">
        <v>0</v>
      </c>
      <c r="J270" s="59"/>
      <c r="K270" s="58"/>
      <c r="L270" s="58"/>
      <c r="M270" s="5"/>
      <c r="N270" s="5"/>
      <c r="O270" s="5"/>
      <c r="P270" s="5"/>
      <c r="Q270" s="5"/>
      <c r="R270" s="5"/>
      <c r="S270" s="5"/>
      <c r="T270" s="5"/>
      <c r="U270" s="5"/>
      <c r="V270" s="5"/>
      <c r="W270" s="5"/>
      <c r="X270" s="5"/>
      <c r="Y270" s="5"/>
      <c r="Z270" s="5"/>
    </row>
    <row r="271" spans="1:26" ht="12.75" customHeight="1" x14ac:dyDescent="0.25">
      <c r="A271" s="55">
        <v>151</v>
      </c>
      <c r="B271" s="54">
        <v>270</v>
      </c>
      <c r="C271" s="54">
        <f>'PR-RAS'!D275</f>
        <v>0</v>
      </c>
      <c r="D271" s="54">
        <f>'PR-RAS'!E275</f>
        <v>0</v>
      </c>
      <c r="E271" s="54">
        <v>0</v>
      </c>
      <c r="F271" s="54">
        <v>0</v>
      </c>
      <c r="G271" s="56">
        <f t="shared" si="8"/>
        <v>0</v>
      </c>
      <c r="H271" s="56">
        <f t="shared" si="9"/>
        <v>0</v>
      </c>
      <c r="I271" s="57">
        <v>0</v>
      </c>
      <c r="J271" s="59"/>
      <c r="K271" s="58"/>
      <c r="L271" s="58"/>
      <c r="M271" s="5"/>
      <c r="N271" s="5"/>
      <c r="O271" s="5"/>
      <c r="P271" s="5"/>
      <c r="Q271" s="5"/>
      <c r="R271" s="5"/>
      <c r="S271" s="5"/>
      <c r="T271" s="5"/>
      <c r="U271" s="5"/>
      <c r="V271" s="5"/>
      <c r="W271" s="5"/>
      <c r="X271" s="5"/>
      <c r="Y271" s="5"/>
      <c r="Z271" s="5"/>
    </row>
    <row r="272" spans="1:26" ht="12.75" customHeight="1" x14ac:dyDescent="0.25">
      <c r="A272" s="55">
        <v>151</v>
      </c>
      <c r="B272" s="54">
        <v>271</v>
      </c>
      <c r="C272" s="54">
        <f>'PR-RAS'!D276</f>
        <v>0</v>
      </c>
      <c r="D272" s="54">
        <f>'PR-RAS'!E276</f>
        <v>0</v>
      </c>
      <c r="E272" s="54">
        <v>0</v>
      </c>
      <c r="F272" s="54">
        <v>0</v>
      </c>
      <c r="G272" s="56">
        <f t="shared" si="8"/>
        <v>0</v>
      </c>
      <c r="H272" s="56">
        <f t="shared" si="9"/>
        <v>0</v>
      </c>
      <c r="I272" s="57">
        <v>0</v>
      </c>
      <c r="J272" s="59"/>
      <c r="K272" s="58"/>
      <c r="L272" s="58"/>
      <c r="M272" s="5"/>
      <c r="N272" s="5"/>
      <c r="O272" s="5"/>
      <c r="P272" s="5"/>
      <c r="Q272" s="5"/>
      <c r="R272" s="5"/>
      <c r="S272" s="5"/>
      <c r="T272" s="5"/>
      <c r="U272" s="5"/>
      <c r="V272" s="5"/>
      <c r="W272" s="5"/>
      <c r="X272" s="5"/>
      <c r="Y272" s="5"/>
      <c r="Z272" s="5"/>
    </row>
    <row r="273" spans="1:26" ht="12.75" customHeight="1" x14ac:dyDescent="0.25">
      <c r="A273" s="55">
        <v>151</v>
      </c>
      <c r="B273" s="54">
        <v>272</v>
      </c>
      <c r="C273" s="54">
        <f>'PR-RAS'!D277</f>
        <v>0</v>
      </c>
      <c r="D273" s="54">
        <f>'PR-RAS'!E277</f>
        <v>0</v>
      </c>
      <c r="E273" s="54">
        <v>0</v>
      </c>
      <c r="F273" s="54">
        <v>0</v>
      </c>
      <c r="G273" s="56">
        <f t="shared" si="8"/>
        <v>0</v>
      </c>
      <c r="H273" s="56">
        <f t="shared" si="9"/>
        <v>0</v>
      </c>
      <c r="I273" s="57">
        <v>0</v>
      </c>
      <c r="J273" s="59"/>
      <c r="K273" s="58"/>
      <c r="L273" s="58"/>
      <c r="M273" s="5"/>
      <c r="N273" s="5"/>
      <c r="O273" s="5"/>
      <c r="P273" s="5"/>
      <c r="Q273" s="5"/>
      <c r="R273" s="5"/>
      <c r="S273" s="5"/>
      <c r="T273" s="5"/>
      <c r="U273" s="5"/>
      <c r="V273" s="5"/>
      <c r="W273" s="5"/>
      <c r="X273" s="5"/>
      <c r="Y273" s="5"/>
      <c r="Z273" s="5"/>
    </row>
    <row r="274" spans="1:26" ht="12.75" customHeight="1" x14ac:dyDescent="0.25">
      <c r="A274" s="55">
        <v>151</v>
      </c>
      <c r="B274" s="54">
        <v>273</v>
      </c>
      <c r="C274" s="54">
        <f>'PR-RAS'!D278</f>
        <v>0</v>
      </c>
      <c r="D274" s="54">
        <f>'PR-RAS'!E278</f>
        <v>0</v>
      </c>
      <c r="E274" s="54">
        <v>0</v>
      </c>
      <c r="F274" s="54">
        <v>0</v>
      </c>
      <c r="G274" s="56">
        <f t="shared" si="8"/>
        <v>0</v>
      </c>
      <c r="H274" s="56">
        <f t="shared" si="9"/>
        <v>0</v>
      </c>
      <c r="I274" s="57">
        <v>0</v>
      </c>
      <c r="J274" s="59"/>
      <c r="K274" s="58"/>
      <c r="L274" s="58"/>
      <c r="M274" s="5"/>
      <c r="N274" s="5"/>
      <c r="O274" s="5"/>
      <c r="P274" s="5"/>
      <c r="Q274" s="5"/>
      <c r="R274" s="5"/>
      <c r="S274" s="5"/>
      <c r="T274" s="5"/>
      <c r="U274" s="5"/>
      <c r="V274" s="5"/>
      <c r="W274" s="5"/>
      <c r="X274" s="5"/>
      <c r="Y274" s="5"/>
      <c r="Z274" s="5"/>
    </row>
    <row r="275" spans="1:26" ht="12.75" customHeight="1" x14ac:dyDescent="0.25">
      <c r="A275" s="55">
        <v>151</v>
      </c>
      <c r="B275" s="54">
        <v>274</v>
      </c>
      <c r="C275" s="54">
        <f>'PR-RAS'!D279</f>
        <v>0</v>
      </c>
      <c r="D275" s="54">
        <f>'PR-RAS'!E279</f>
        <v>0</v>
      </c>
      <c r="E275" s="54">
        <v>0</v>
      </c>
      <c r="F275" s="54">
        <v>0</v>
      </c>
      <c r="G275" s="56">
        <f t="shared" si="8"/>
        <v>0</v>
      </c>
      <c r="H275" s="56">
        <f t="shared" si="9"/>
        <v>0</v>
      </c>
      <c r="I275" s="57">
        <v>0</v>
      </c>
      <c r="J275" s="59"/>
      <c r="K275" s="58"/>
      <c r="L275" s="58"/>
      <c r="M275" s="5"/>
      <c r="N275" s="5"/>
      <c r="O275" s="5"/>
      <c r="P275" s="5"/>
      <c r="Q275" s="5"/>
      <c r="R275" s="5"/>
      <c r="S275" s="5"/>
      <c r="T275" s="5"/>
      <c r="U275" s="5"/>
      <c r="V275" s="5"/>
      <c r="W275" s="5"/>
      <c r="X275" s="5"/>
      <c r="Y275" s="5"/>
      <c r="Z275" s="5"/>
    </row>
    <row r="276" spans="1:26" ht="12.75" customHeight="1" x14ac:dyDescent="0.25">
      <c r="A276" s="55">
        <v>151</v>
      </c>
      <c r="B276" s="54">
        <v>275</v>
      </c>
      <c r="C276" s="54">
        <f>'PR-RAS'!D280</f>
        <v>0</v>
      </c>
      <c r="D276" s="54">
        <f>'PR-RAS'!E280</f>
        <v>0</v>
      </c>
      <c r="E276" s="54">
        <v>0</v>
      </c>
      <c r="F276" s="54">
        <v>0</v>
      </c>
      <c r="G276" s="56">
        <f t="shared" si="8"/>
        <v>0</v>
      </c>
      <c r="H276" s="56">
        <f t="shared" si="9"/>
        <v>0</v>
      </c>
      <c r="I276" s="57">
        <v>0</v>
      </c>
      <c r="J276" s="59"/>
      <c r="K276" s="58"/>
      <c r="L276" s="58"/>
      <c r="M276" s="5"/>
      <c r="N276" s="5"/>
      <c r="O276" s="5"/>
      <c r="P276" s="5"/>
      <c r="Q276" s="5"/>
      <c r="R276" s="5"/>
      <c r="S276" s="5"/>
      <c r="T276" s="5"/>
      <c r="U276" s="5"/>
      <c r="V276" s="5"/>
      <c r="W276" s="5"/>
      <c r="X276" s="5"/>
      <c r="Y276" s="5"/>
      <c r="Z276" s="5"/>
    </row>
    <row r="277" spans="1:26" ht="12.75" customHeight="1" x14ac:dyDescent="0.25">
      <c r="A277" s="55">
        <v>151</v>
      </c>
      <c r="B277" s="54">
        <v>276</v>
      </c>
      <c r="C277" s="54">
        <f>'PR-RAS'!D281</f>
        <v>0</v>
      </c>
      <c r="D277" s="54">
        <f>'PR-RAS'!E281</f>
        <v>0</v>
      </c>
      <c r="E277" s="54">
        <v>0</v>
      </c>
      <c r="F277" s="54">
        <v>0</v>
      </c>
      <c r="G277" s="56">
        <f t="shared" si="8"/>
        <v>0</v>
      </c>
      <c r="H277" s="56">
        <f t="shared" si="9"/>
        <v>0</v>
      </c>
      <c r="I277" s="57">
        <v>0</v>
      </c>
      <c r="J277" s="59"/>
      <c r="K277" s="58"/>
      <c r="L277" s="58"/>
      <c r="M277" s="5"/>
      <c r="N277" s="5"/>
      <c r="O277" s="5"/>
      <c r="P277" s="5"/>
      <c r="Q277" s="5"/>
      <c r="R277" s="5"/>
      <c r="S277" s="5"/>
      <c r="T277" s="5"/>
      <c r="U277" s="5"/>
      <c r="V277" s="5"/>
      <c r="W277" s="5"/>
      <c r="X277" s="5"/>
      <c r="Y277" s="5"/>
      <c r="Z277" s="5"/>
    </row>
    <row r="278" spans="1:26" ht="12.75" customHeight="1" x14ac:dyDescent="0.25">
      <c r="A278" s="55">
        <v>151</v>
      </c>
      <c r="B278" s="54">
        <v>277</v>
      </c>
      <c r="C278" s="54">
        <f>'PR-RAS'!D282</f>
        <v>0</v>
      </c>
      <c r="D278" s="54">
        <f>'PR-RAS'!E282</f>
        <v>0</v>
      </c>
      <c r="E278" s="54">
        <v>0</v>
      </c>
      <c r="F278" s="54">
        <v>0</v>
      </c>
      <c r="G278" s="56">
        <f t="shared" si="8"/>
        <v>0</v>
      </c>
      <c r="H278" s="56">
        <f t="shared" si="9"/>
        <v>0</v>
      </c>
      <c r="I278" s="57">
        <v>0</v>
      </c>
      <c r="J278" s="59"/>
      <c r="K278" s="58"/>
      <c r="L278" s="58"/>
      <c r="M278" s="5"/>
      <c r="N278" s="5"/>
      <c r="O278" s="5"/>
      <c r="P278" s="5"/>
      <c r="Q278" s="5"/>
      <c r="R278" s="5"/>
      <c r="S278" s="5"/>
      <c r="T278" s="5"/>
      <c r="U278" s="5"/>
      <c r="V278" s="5"/>
      <c r="W278" s="5"/>
      <c r="X278" s="5"/>
      <c r="Y278" s="5"/>
      <c r="Z278" s="5"/>
    </row>
    <row r="279" spans="1:26" ht="12.75" customHeight="1" x14ac:dyDescent="0.25">
      <c r="A279" s="55">
        <v>151</v>
      </c>
      <c r="B279" s="54">
        <v>278</v>
      </c>
      <c r="C279" s="54">
        <f>'PR-RAS'!D283</f>
        <v>0</v>
      </c>
      <c r="D279" s="54">
        <f>'PR-RAS'!E283</f>
        <v>0</v>
      </c>
      <c r="E279" s="54">
        <v>0</v>
      </c>
      <c r="F279" s="54">
        <v>0</v>
      </c>
      <c r="G279" s="56">
        <f t="shared" si="8"/>
        <v>0</v>
      </c>
      <c r="H279" s="56">
        <f t="shared" si="9"/>
        <v>0</v>
      </c>
      <c r="I279" s="57">
        <v>0</v>
      </c>
      <c r="J279" s="59"/>
      <c r="K279" s="58"/>
      <c r="L279" s="58"/>
      <c r="M279" s="5"/>
      <c r="N279" s="5"/>
      <c r="O279" s="5"/>
      <c r="P279" s="5"/>
      <c r="Q279" s="5"/>
      <c r="R279" s="5"/>
      <c r="S279" s="5"/>
      <c r="T279" s="5"/>
      <c r="U279" s="5"/>
      <c r="V279" s="5"/>
      <c r="W279" s="5"/>
      <c r="X279" s="5"/>
      <c r="Y279" s="5"/>
      <c r="Z279" s="5"/>
    </row>
    <row r="280" spans="1:26" ht="12.75" customHeight="1" x14ac:dyDescent="0.25">
      <c r="A280" s="55">
        <v>151</v>
      </c>
      <c r="B280" s="54">
        <v>279</v>
      </c>
      <c r="C280" s="54">
        <f>'PR-RAS'!D284</f>
        <v>0</v>
      </c>
      <c r="D280" s="54">
        <f>'PR-RAS'!E284</f>
        <v>0</v>
      </c>
      <c r="E280" s="54">
        <v>0</v>
      </c>
      <c r="F280" s="54">
        <v>0</v>
      </c>
      <c r="G280" s="56">
        <f t="shared" si="8"/>
        <v>0</v>
      </c>
      <c r="H280" s="56">
        <f t="shared" si="9"/>
        <v>0</v>
      </c>
      <c r="I280" s="57">
        <v>0</v>
      </c>
      <c r="J280" s="59"/>
      <c r="K280" s="58"/>
      <c r="L280" s="58"/>
      <c r="M280" s="5"/>
      <c r="N280" s="5"/>
      <c r="O280" s="5"/>
      <c r="P280" s="5"/>
      <c r="Q280" s="5"/>
      <c r="R280" s="5"/>
      <c r="S280" s="5"/>
      <c r="T280" s="5"/>
      <c r="U280" s="5"/>
      <c r="V280" s="5"/>
      <c r="W280" s="5"/>
      <c r="X280" s="5"/>
      <c r="Y280" s="5"/>
      <c r="Z280" s="5"/>
    </row>
    <row r="281" spans="1:26" ht="12.75" customHeight="1" x14ac:dyDescent="0.25">
      <c r="A281" s="55">
        <v>151</v>
      </c>
      <c r="B281" s="54">
        <v>280</v>
      </c>
      <c r="C281" s="54">
        <f>'PR-RAS'!D285</f>
        <v>0</v>
      </c>
      <c r="D281" s="54">
        <f>'PR-RAS'!E285</f>
        <v>0</v>
      </c>
      <c r="E281" s="54">
        <v>0</v>
      </c>
      <c r="F281" s="54">
        <v>0</v>
      </c>
      <c r="G281" s="56">
        <f t="shared" si="8"/>
        <v>0</v>
      </c>
      <c r="H281" s="56">
        <f t="shared" si="9"/>
        <v>0</v>
      </c>
      <c r="I281" s="57">
        <v>0</v>
      </c>
      <c r="J281" s="59"/>
      <c r="K281" s="58"/>
      <c r="L281" s="58"/>
      <c r="M281" s="5"/>
      <c r="N281" s="5"/>
      <c r="O281" s="5"/>
      <c r="P281" s="5"/>
      <c r="Q281" s="5"/>
      <c r="R281" s="5"/>
      <c r="S281" s="5"/>
      <c r="T281" s="5"/>
      <c r="U281" s="5"/>
      <c r="V281" s="5"/>
      <c r="W281" s="5"/>
      <c r="X281" s="5"/>
      <c r="Y281" s="5"/>
      <c r="Z281" s="5"/>
    </row>
    <row r="282" spans="1:26" ht="12.75" customHeight="1" x14ac:dyDescent="0.25">
      <c r="A282" s="55">
        <v>151</v>
      </c>
      <c r="B282" s="54">
        <v>281</v>
      </c>
      <c r="C282" s="54">
        <f>'PR-RAS'!D286</f>
        <v>0</v>
      </c>
      <c r="D282" s="54">
        <f>'PR-RAS'!E286</f>
        <v>0</v>
      </c>
      <c r="E282" s="54">
        <v>0</v>
      </c>
      <c r="F282" s="54">
        <v>0</v>
      </c>
      <c r="G282" s="56">
        <f t="shared" si="8"/>
        <v>0</v>
      </c>
      <c r="H282" s="56">
        <f t="shared" si="9"/>
        <v>0</v>
      </c>
      <c r="I282" s="57">
        <v>0</v>
      </c>
      <c r="J282" s="59"/>
      <c r="K282" s="58"/>
      <c r="L282" s="58"/>
      <c r="M282" s="5"/>
      <c r="N282" s="5"/>
      <c r="O282" s="5"/>
      <c r="P282" s="5"/>
      <c r="Q282" s="5"/>
      <c r="R282" s="5"/>
      <c r="S282" s="5"/>
      <c r="T282" s="5"/>
      <c r="U282" s="5"/>
      <c r="V282" s="5"/>
      <c r="W282" s="5"/>
      <c r="X282" s="5"/>
      <c r="Y282" s="5"/>
      <c r="Z282" s="5"/>
    </row>
    <row r="283" spans="1:26" ht="12.75" customHeight="1" x14ac:dyDescent="0.25">
      <c r="A283" s="55">
        <v>151</v>
      </c>
      <c r="B283" s="54">
        <v>282</v>
      </c>
      <c r="C283" s="54">
        <f>'PR-RAS'!D287</f>
        <v>0</v>
      </c>
      <c r="D283" s="54">
        <f>'PR-RAS'!E287</f>
        <v>0</v>
      </c>
      <c r="E283" s="54">
        <v>0</v>
      </c>
      <c r="F283" s="54">
        <v>0</v>
      </c>
      <c r="G283" s="56">
        <f t="shared" si="8"/>
        <v>0</v>
      </c>
      <c r="H283" s="56">
        <f t="shared" si="9"/>
        <v>0</v>
      </c>
      <c r="I283" s="57">
        <v>0</v>
      </c>
      <c r="J283" s="59"/>
      <c r="K283" s="58"/>
      <c r="L283" s="58"/>
      <c r="M283" s="5"/>
      <c r="N283" s="5"/>
      <c r="O283" s="5"/>
      <c r="P283" s="5"/>
      <c r="Q283" s="5"/>
      <c r="R283" s="5"/>
      <c r="S283" s="5"/>
      <c r="T283" s="5"/>
      <c r="U283" s="5"/>
      <c r="V283" s="5"/>
      <c r="W283" s="5"/>
      <c r="X283" s="5"/>
      <c r="Y283" s="5"/>
      <c r="Z283" s="5"/>
    </row>
    <row r="284" spans="1:26" ht="12.75" customHeight="1" x14ac:dyDescent="0.25">
      <c r="A284" s="55">
        <v>151</v>
      </c>
      <c r="B284" s="54">
        <v>283</v>
      </c>
      <c r="C284" s="54">
        <f>'PR-RAS'!D288</f>
        <v>0</v>
      </c>
      <c r="D284" s="54">
        <f>'PR-RAS'!E288</f>
        <v>0</v>
      </c>
      <c r="E284" s="54">
        <v>0</v>
      </c>
      <c r="F284" s="54">
        <v>0</v>
      </c>
      <c r="G284" s="56">
        <f t="shared" si="8"/>
        <v>0</v>
      </c>
      <c r="H284" s="56">
        <f t="shared" si="9"/>
        <v>0</v>
      </c>
      <c r="I284" s="57">
        <v>0</v>
      </c>
      <c r="J284" s="59"/>
      <c r="K284" s="58"/>
      <c r="L284" s="58"/>
      <c r="M284" s="5"/>
      <c r="N284" s="5"/>
      <c r="O284" s="5"/>
      <c r="P284" s="5"/>
      <c r="Q284" s="5"/>
      <c r="R284" s="5"/>
      <c r="S284" s="5"/>
      <c r="T284" s="5"/>
      <c r="U284" s="5"/>
      <c r="V284" s="5"/>
      <c r="W284" s="5"/>
      <c r="X284" s="5"/>
      <c r="Y284" s="5"/>
      <c r="Z284" s="5"/>
    </row>
    <row r="285" spans="1:26" ht="12.75" customHeight="1" x14ac:dyDescent="0.25">
      <c r="A285" s="55">
        <v>151</v>
      </c>
      <c r="B285" s="54">
        <v>284</v>
      </c>
      <c r="C285" s="54">
        <f>'PR-RAS'!D289</f>
        <v>311913.77</v>
      </c>
      <c r="D285" s="54">
        <f>'PR-RAS'!E289</f>
        <v>357489.15999999992</v>
      </c>
      <c r="E285" s="54">
        <v>0</v>
      </c>
      <c r="F285" s="54">
        <v>0</v>
      </c>
      <c r="G285" s="56">
        <f t="shared" si="8"/>
        <v>291637.35355999996</v>
      </c>
      <c r="H285" s="56">
        <f t="shared" si="9"/>
        <v>0.38999999989755452</v>
      </c>
      <c r="I285" s="57">
        <v>0</v>
      </c>
      <c r="J285" s="59"/>
      <c r="K285" s="58"/>
      <c r="L285" s="58"/>
      <c r="M285" s="5"/>
      <c r="N285" s="5"/>
      <c r="O285" s="5"/>
      <c r="P285" s="5"/>
      <c r="Q285" s="5"/>
      <c r="R285" s="5"/>
      <c r="S285" s="5"/>
      <c r="T285" s="5"/>
      <c r="U285" s="5"/>
      <c r="V285" s="5"/>
      <c r="W285" s="5"/>
      <c r="X285" s="5"/>
      <c r="Y285" s="5"/>
      <c r="Z285" s="5"/>
    </row>
    <row r="286" spans="1:26" ht="12.75" customHeight="1" x14ac:dyDescent="0.25">
      <c r="A286" s="55">
        <v>151</v>
      </c>
      <c r="B286" s="54">
        <v>285</v>
      </c>
      <c r="C286" s="54">
        <f>'PR-RAS'!D290</f>
        <v>8998.4699999999721</v>
      </c>
      <c r="D286" s="54">
        <f>'PR-RAS'!E290</f>
        <v>6548.7300000000978</v>
      </c>
      <c r="E286" s="54">
        <v>0</v>
      </c>
      <c r="F286" s="54">
        <v>0</v>
      </c>
      <c r="G286" s="56">
        <f t="shared" si="8"/>
        <v>6297.3400500000471</v>
      </c>
      <c r="H286" s="56">
        <f t="shared" si="9"/>
        <v>0.73999999987427145</v>
      </c>
      <c r="I286" s="57">
        <v>0</v>
      </c>
      <c r="J286" s="59"/>
      <c r="K286" s="58"/>
      <c r="L286" s="58"/>
      <c r="M286" s="5"/>
      <c r="N286" s="5"/>
      <c r="O286" s="5"/>
      <c r="P286" s="5"/>
      <c r="Q286" s="5"/>
      <c r="R286" s="5"/>
      <c r="S286" s="5"/>
      <c r="T286" s="5"/>
      <c r="U286" s="5"/>
      <c r="V286" s="5"/>
      <c r="W286" s="5"/>
      <c r="X286" s="5"/>
      <c r="Y286" s="5"/>
      <c r="Z286" s="5"/>
    </row>
    <row r="287" spans="1:26" ht="12.75" customHeight="1" x14ac:dyDescent="0.25">
      <c r="A287" s="55">
        <v>151</v>
      </c>
      <c r="B287" s="54">
        <v>286</v>
      </c>
      <c r="C287" s="54">
        <f>'PR-RAS'!D291</f>
        <v>0</v>
      </c>
      <c r="D287" s="54">
        <f>'PR-RAS'!E291</f>
        <v>0</v>
      </c>
      <c r="E287" s="54">
        <v>0</v>
      </c>
      <c r="F287" s="54">
        <v>0</v>
      </c>
      <c r="G287" s="56">
        <f t="shared" si="8"/>
        <v>0</v>
      </c>
      <c r="H287" s="56">
        <f t="shared" si="9"/>
        <v>0</v>
      </c>
      <c r="I287" s="57">
        <v>0</v>
      </c>
      <c r="J287" s="59"/>
      <c r="K287" s="58"/>
      <c r="L287" s="58"/>
      <c r="M287" s="5"/>
      <c r="N287" s="5"/>
      <c r="O287" s="5"/>
      <c r="P287" s="5"/>
      <c r="Q287" s="5"/>
      <c r="R287" s="5"/>
      <c r="S287" s="5"/>
      <c r="T287" s="5"/>
      <c r="U287" s="5"/>
      <c r="V287" s="5"/>
      <c r="W287" s="5"/>
      <c r="X287" s="5"/>
      <c r="Y287" s="5"/>
      <c r="Z287" s="5"/>
    </row>
    <row r="288" spans="1:26" ht="12.75" customHeight="1" x14ac:dyDescent="0.25">
      <c r="A288" s="55">
        <v>151</v>
      </c>
      <c r="B288" s="54">
        <v>287</v>
      </c>
      <c r="C288" s="54">
        <f>'PR-RAS'!D292</f>
        <v>8618.23</v>
      </c>
      <c r="D288" s="54">
        <f>'PR-RAS'!E292</f>
        <v>7549.53</v>
      </c>
      <c r="E288" s="54">
        <v>0</v>
      </c>
      <c r="F288" s="54">
        <v>0</v>
      </c>
      <c r="G288" s="56">
        <f t="shared" si="8"/>
        <v>6806.8622299999997</v>
      </c>
      <c r="H288" s="56">
        <f t="shared" si="9"/>
        <v>0.6999999999998181</v>
      </c>
      <c r="I288" s="57">
        <v>0</v>
      </c>
      <c r="J288" s="59"/>
      <c r="K288" s="58"/>
      <c r="L288" s="58"/>
      <c r="M288" s="5"/>
      <c r="N288" s="5"/>
      <c r="O288" s="5"/>
      <c r="P288" s="5"/>
      <c r="Q288" s="5"/>
      <c r="R288" s="5"/>
      <c r="S288" s="5"/>
      <c r="T288" s="5"/>
      <c r="U288" s="5"/>
      <c r="V288" s="5"/>
      <c r="W288" s="5"/>
      <c r="X288" s="5"/>
      <c r="Y288" s="5"/>
      <c r="Z288" s="5"/>
    </row>
    <row r="289" spans="1:26" ht="12.75" customHeight="1" x14ac:dyDescent="0.25">
      <c r="A289" s="55">
        <v>151</v>
      </c>
      <c r="B289" s="54">
        <v>288</v>
      </c>
      <c r="C289" s="54">
        <f>'PR-RAS'!D293</f>
        <v>0</v>
      </c>
      <c r="D289" s="54">
        <f>'PR-RAS'!E293</f>
        <v>0</v>
      </c>
      <c r="E289" s="54">
        <v>0</v>
      </c>
      <c r="F289" s="54">
        <v>0</v>
      </c>
      <c r="G289" s="56">
        <f t="shared" si="8"/>
        <v>0</v>
      </c>
      <c r="H289" s="56">
        <f t="shared" si="9"/>
        <v>0</v>
      </c>
      <c r="I289" s="57">
        <v>0</v>
      </c>
      <c r="J289" s="59"/>
      <c r="K289" s="58"/>
      <c r="L289" s="58"/>
      <c r="M289" s="5"/>
      <c r="N289" s="5"/>
      <c r="O289" s="5"/>
      <c r="P289" s="5"/>
      <c r="Q289" s="5"/>
      <c r="R289" s="5"/>
      <c r="S289" s="5"/>
      <c r="T289" s="5"/>
      <c r="U289" s="5"/>
      <c r="V289" s="5"/>
      <c r="W289" s="5"/>
      <c r="X289" s="5"/>
      <c r="Y289" s="5"/>
      <c r="Z289" s="5"/>
    </row>
    <row r="290" spans="1:26" ht="12.75" customHeight="1" x14ac:dyDescent="0.25">
      <c r="A290" s="55">
        <v>151</v>
      </c>
      <c r="B290" s="54">
        <v>289</v>
      </c>
      <c r="C290" s="54">
        <f>'PR-RAS'!D294</f>
        <v>4320.92</v>
      </c>
      <c r="D290" s="54">
        <f>'PR-RAS'!E294</f>
        <v>4319.55</v>
      </c>
      <c r="E290" s="54">
        <v>0</v>
      </c>
      <c r="F290" s="54">
        <v>0</v>
      </c>
      <c r="G290" s="56">
        <f t="shared" si="8"/>
        <v>3745.44578</v>
      </c>
      <c r="H290" s="56">
        <f t="shared" si="9"/>
        <v>0.52999999999974534</v>
      </c>
      <c r="I290" s="57">
        <v>0</v>
      </c>
      <c r="J290" s="59"/>
      <c r="K290" s="58"/>
      <c r="L290" s="58"/>
      <c r="M290" s="5"/>
      <c r="N290" s="5"/>
      <c r="O290" s="5"/>
      <c r="P290" s="5"/>
      <c r="Q290" s="5"/>
      <c r="R290" s="5"/>
      <c r="S290" s="5"/>
      <c r="T290" s="5"/>
      <c r="U290" s="5"/>
      <c r="V290" s="5"/>
      <c r="W290" s="5"/>
      <c r="X290" s="5"/>
      <c r="Y290" s="5"/>
      <c r="Z290" s="5"/>
    </row>
    <row r="291" spans="1:26" ht="12.75" customHeight="1" x14ac:dyDescent="0.25">
      <c r="A291" s="55">
        <v>151</v>
      </c>
      <c r="B291" s="54">
        <v>290</v>
      </c>
      <c r="C291" s="54">
        <f>'PR-RAS'!D295</f>
        <v>0</v>
      </c>
      <c r="D291" s="54">
        <f>'PR-RAS'!E295</f>
        <v>0</v>
      </c>
      <c r="E291" s="54">
        <v>0</v>
      </c>
      <c r="F291" s="54">
        <v>0</v>
      </c>
      <c r="G291" s="56">
        <f t="shared" si="8"/>
        <v>0</v>
      </c>
      <c r="H291" s="56">
        <f t="shared" si="9"/>
        <v>0</v>
      </c>
      <c r="I291" s="57">
        <v>0</v>
      </c>
      <c r="J291" s="59"/>
      <c r="K291" s="58"/>
      <c r="L291" s="58"/>
      <c r="M291" s="5"/>
      <c r="N291" s="5"/>
      <c r="O291" s="5"/>
      <c r="P291" s="5"/>
      <c r="Q291" s="5"/>
      <c r="R291" s="5"/>
      <c r="S291" s="5"/>
      <c r="T291" s="5"/>
      <c r="U291" s="5"/>
      <c r="V291" s="5"/>
      <c r="W291" s="5"/>
      <c r="X291" s="5"/>
      <c r="Y291" s="5"/>
      <c r="Z291" s="5"/>
    </row>
    <row r="292" spans="1:26" ht="12.75" customHeight="1" x14ac:dyDescent="0.25">
      <c r="A292" s="55">
        <v>151</v>
      </c>
      <c r="B292" s="54">
        <v>291</v>
      </c>
      <c r="C292" s="54">
        <f>'PR-RAS'!D296</f>
        <v>0</v>
      </c>
      <c r="D292" s="54">
        <f>'PR-RAS'!E296</f>
        <v>0</v>
      </c>
      <c r="E292" s="54">
        <v>0</v>
      </c>
      <c r="F292" s="54">
        <v>0</v>
      </c>
      <c r="G292" s="56">
        <f t="shared" si="8"/>
        <v>0</v>
      </c>
      <c r="H292" s="56">
        <f t="shared" si="9"/>
        <v>0</v>
      </c>
      <c r="I292" s="57">
        <v>0</v>
      </c>
      <c r="J292" s="59"/>
      <c r="K292" s="58"/>
      <c r="L292" s="58"/>
      <c r="M292" s="5"/>
      <c r="N292" s="5"/>
      <c r="O292" s="5"/>
      <c r="P292" s="5"/>
      <c r="Q292" s="5"/>
      <c r="R292" s="5"/>
      <c r="S292" s="5"/>
      <c r="T292" s="5"/>
      <c r="U292" s="5"/>
      <c r="V292" s="5"/>
      <c r="W292" s="5"/>
      <c r="X292" s="5"/>
      <c r="Y292" s="5"/>
      <c r="Z292" s="5"/>
    </row>
    <row r="293" spans="1:26" ht="12.75" customHeight="1" x14ac:dyDescent="0.25">
      <c r="A293" s="55">
        <v>151</v>
      </c>
      <c r="B293" s="54">
        <v>292</v>
      </c>
      <c r="C293" s="54">
        <f>'PR-RAS'!D298</f>
        <v>0</v>
      </c>
      <c r="D293" s="54">
        <f>'PR-RAS'!E298</f>
        <v>0</v>
      </c>
      <c r="E293" s="54">
        <v>0</v>
      </c>
      <c r="F293" s="54">
        <v>0</v>
      </c>
      <c r="G293" s="56">
        <f t="shared" si="8"/>
        <v>0</v>
      </c>
      <c r="H293" s="56">
        <f t="shared" si="9"/>
        <v>0</v>
      </c>
      <c r="I293" s="57">
        <v>0</v>
      </c>
      <c r="J293" s="59"/>
      <c r="K293" s="58"/>
      <c r="L293" s="58"/>
      <c r="M293" s="5"/>
      <c r="N293" s="5"/>
      <c r="O293" s="5"/>
      <c r="P293" s="5"/>
      <c r="Q293" s="5"/>
      <c r="R293" s="5"/>
      <c r="S293" s="5"/>
      <c r="T293" s="5"/>
      <c r="U293" s="5"/>
      <c r="V293" s="5"/>
      <c r="W293" s="5"/>
      <c r="X293" s="5"/>
      <c r="Y293" s="5"/>
      <c r="Z293" s="5"/>
    </row>
    <row r="294" spans="1:26" ht="12.75" customHeight="1" x14ac:dyDescent="0.25">
      <c r="A294" s="55">
        <v>151</v>
      </c>
      <c r="B294" s="54">
        <v>293</v>
      </c>
      <c r="C294" s="54">
        <f>'PR-RAS'!D299</f>
        <v>0</v>
      </c>
      <c r="D294" s="54">
        <f>'PR-RAS'!E299</f>
        <v>0</v>
      </c>
      <c r="E294" s="54">
        <v>0</v>
      </c>
      <c r="F294" s="54">
        <v>0</v>
      </c>
      <c r="G294" s="56">
        <f t="shared" si="8"/>
        <v>0</v>
      </c>
      <c r="H294" s="56">
        <f t="shared" si="9"/>
        <v>0</v>
      </c>
      <c r="I294" s="57">
        <v>0</v>
      </c>
      <c r="J294" s="59"/>
      <c r="K294" s="58"/>
      <c r="L294" s="58"/>
      <c r="M294" s="5"/>
      <c r="N294" s="5"/>
      <c r="O294" s="5"/>
      <c r="P294" s="5"/>
      <c r="Q294" s="5"/>
      <c r="R294" s="5"/>
      <c r="S294" s="5"/>
      <c r="T294" s="5"/>
      <c r="U294" s="5"/>
      <c r="V294" s="5"/>
      <c r="W294" s="5"/>
      <c r="X294" s="5"/>
      <c r="Y294" s="5"/>
      <c r="Z294" s="5"/>
    </row>
    <row r="295" spans="1:26" ht="12.75" customHeight="1" x14ac:dyDescent="0.25">
      <c r="A295" s="55">
        <v>151</v>
      </c>
      <c r="B295" s="54">
        <v>294</v>
      </c>
      <c r="C295" s="54">
        <f>'PR-RAS'!D300</f>
        <v>0</v>
      </c>
      <c r="D295" s="54">
        <f>'PR-RAS'!E300</f>
        <v>0</v>
      </c>
      <c r="E295" s="54">
        <v>0</v>
      </c>
      <c r="F295" s="54">
        <v>0</v>
      </c>
      <c r="G295" s="56">
        <f t="shared" si="8"/>
        <v>0</v>
      </c>
      <c r="H295" s="56">
        <f t="shared" si="9"/>
        <v>0</v>
      </c>
      <c r="I295" s="57">
        <v>0</v>
      </c>
      <c r="J295" s="59"/>
      <c r="K295" s="58"/>
      <c r="L295" s="58"/>
      <c r="M295" s="5"/>
      <c r="N295" s="5"/>
      <c r="O295" s="5"/>
      <c r="P295" s="5"/>
      <c r="Q295" s="5"/>
      <c r="R295" s="5"/>
      <c r="S295" s="5"/>
      <c r="T295" s="5"/>
      <c r="U295" s="5"/>
      <c r="V295" s="5"/>
      <c r="W295" s="5"/>
      <c r="X295" s="5"/>
      <c r="Y295" s="5"/>
      <c r="Z295" s="5"/>
    </row>
    <row r="296" spans="1:26" ht="12.75" customHeight="1" x14ac:dyDescent="0.25">
      <c r="A296" s="55">
        <v>151</v>
      </c>
      <c r="B296" s="54">
        <v>295</v>
      </c>
      <c r="C296" s="54">
        <f>'PR-RAS'!D301</f>
        <v>0</v>
      </c>
      <c r="D296" s="54">
        <f>'PR-RAS'!E301</f>
        <v>0</v>
      </c>
      <c r="E296" s="54">
        <v>0</v>
      </c>
      <c r="F296" s="54">
        <v>0</v>
      </c>
      <c r="G296" s="56">
        <f t="shared" si="8"/>
        <v>0</v>
      </c>
      <c r="H296" s="56">
        <f t="shared" si="9"/>
        <v>0</v>
      </c>
      <c r="I296" s="57">
        <v>0</v>
      </c>
      <c r="J296" s="59"/>
      <c r="K296" s="58"/>
      <c r="L296" s="58"/>
      <c r="M296" s="5"/>
      <c r="N296" s="5"/>
      <c r="O296" s="5"/>
      <c r="P296" s="5"/>
      <c r="Q296" s="5"/>
      <c r="R296" s="5"/>
      <c r="S296" s="5"/>
      <c r="T296" s="5"/>
      <c r="U296" s="5"/>
      <c r="V296" s="5"/>
      <c r="W296" s="5"/>
      <c r="X296" s="5"/>
      <c r="Y296" s="5"/>
      <c r="Z296" s="5"/>
    </row>
    <row r="297" spans="1:26" ht="12.75" customHeight="1" x14ac:dyDescent="0.25">
      <c r="A297" s="55">
        <v>151</v>
      </c>
      <c r="B297" s="54">
        <v>296</v>
      </c>
      <c r="C297" s="54">
        <f>'PR-RAS'!D302</f>
        <v>0</v>
      </c>
      <c r="D297" s="54">
        <f>'PR-RAS'!E302</f>
        <v>0</v>
      </c>
      <c r="E297" s="54">
        <v>0</v>
      </c>
      <c r="F297" s="54">
        <v>0</v>
      </c>
      <c r="G297" s="56">
        <f t="shared" si="8"/>
        <v>0</v>
      </c>
      <c r="H297" s="56">
        <f t="shared" si="9"/>
        <v>0</v>
      </c>
      <c r="I297" s="57">
        <v>0</v>
      </c>
      <c r="J297" s="59"/>
      <c r="K297" s="58"/>
      <c r="L297" s="58"/>
      <c r="M297" s="5"/>
      <c r="N297" s="5"/>
      <c r="O297" s="5"/>
      <c r="P297" s="5"/>
      <c r="Q297" s="5"/>
      <c r="R297" s="5"/>
      <c r="S297" s="5"/>
      <c r="T297" s="5"/>
      <c r="U297" s="5"/>
      <c r="V297" s="5"/>
      <c r="W297" s="5"/>
      <c r="X297" s="5"/>
      <c r="Y297" s="5"/>
      <c r="Z297" s="5"/>
    </row>
    <row r="298" spans="1:26" ht="12.75" customHeight="1" x14ac:dyDescent="0.25">
      <c r="A298" s="55">
        <v>151</v>
      </c>
      <c r="B298" s="54">
        <v>297</v>
      </c>
      <c r="C298" s="54">
        <f>'PR-RAS'!D303</f>
        <v>0</v>
      </c>
      <c r="D298" s="54">
        <f>'PR-RAS'!E303</f>
        <v>0</v>
      </c>
      <c r="E298" s="54">
        <v>0</v>
      </c>
      <c r="F298" s="54">
        <v>0</v>
      </c>
      <c r="G298" s="56">
        <f t="shared" si="8"/>
        <v>0</v>
      </c>
      <c r="H298" s="56">
        <f t="shared" si="9"/>
        <v>0</v>
      </c>
      <c r="I298" s="57">
        <v>0</v>
      </c>
      <c r="J298" s="59"/>
      <c r="K298" s="58"/>
      <c r="L298" s="58"/>
      <c r="M298" s="5"/>
      <c r="N298" s="5"/>
      <c r="O298" s="5"/>
      <c r="P298" s="5"/>
      <c r="Q298" s="5"/>
      <c r="R298" s="5"/>
      <c r="S298" s="5"/>
      <c r="T298" s="5"/>
      <c r="U298" s="5"/>
      <c r="V298" s="5"/>
      <c r="W298" s="5"/>
      <c r="X298" s="5"/>
      <c r="Y298" s="5"/>
      <c r="Z298" s="5"/>
    </row>
    <row r="299" spans="1:26" ht="12.75" customHeight="1" x14ac:dyDescent="0.25">
      <c r="A299" s="55">
        <v>151</v>
      </c>
      <c r="B299" s="54">
        <v>298</v>
      </c>
      <c r="C299" s="54">
        <f>'PR-RAS'!D304</f>
        <v>0</v>
      </c>
      <c r="D299" s="54">
        <f>'PR-RAS'!E304</f>
        <v>0</v>
      </c>
      <c r="E299" s="54">
        <v>0</v>
      </c>
      <c r="F299" s="54">
        <v>0</v>
      </c>
      <c r="G299" s="56">
        <f t="shared" si="8"/>
        <v>0</v>
      </c>
      <c r="H299" s="56">
        <f t="shared" si="9"/>
        <v>0</v>
      </c>
      <c r="I299" s="57">
        <v>0</v>
      </c>
      <c r="J299" s="59"/>
      <c r="K299" s="58"/>
      <c r="L299" s="58"/>
      <c r="M299" s="5"/>
      <c r="N299" s="5"/>
      <c r="O299" s="5"/>
      <c r="P299" s="5"/>
      <c r="Q299" s="5"/>
      <c r="R299" s="5"/>
      <c r="S299" s="5"/>
      <c r="T299" s="5"/>
      <c r="U299" s="5"/>
      <c r="V299" s="5"/>
      <c r="W299" s="5"/>
      <c r="X299" s="5"/>
      <c r="Y299" s="5"/>
      <c r="Z299" s="5"/>
    </row>
    <row r="300" spans="1:26" ht="12.75" customHeight="1" x14ac:dyDescent="0.25">
      <c r="A300" s="55">
        <v>151</v>
      </c>
      <c r="B300" s="54">
        <v>299</v>
      </c>
      <c r="C300" s="54">
        <f>'PR-RAS'!D305</f>
        <v>0</v>
      </c>
      <c r="D300" s="54">
        <f>'PR-RAS'!E305</f>
        <v>0</v>
      </c>
      <c r="E300" s="54">
        <v>0</v>
      </c>
      <c r="F300" s="54">
        <v>0</v>
      </c>
      <c r="G300" s="56">
        <f t="shared" si="8"/>
        <v>0</v>
      </c>
      <c r="H300" s="56">
        <f t="shared" si="9"/>
        <v>0</v>
      </c>
      <c r="I300" s="57">
        <v>0</v>
      </c>
      <c r="J300" s="59"/>
      <c r="K300" s="58"/>
      <c r="L300" s="58"/>
      <c r="M300" s="5"/>
      <c r="N300" s="5"/>
      <c r="O300" s="5"/>
      <c r="P300" s="5"/>
      <c r="Q300" s="5"/>
      <c r="R300" s="5"/>
      <c r="S300" s="5"/>
      <c r="T300" s="5"/>
      <c r="U300" s="5"/>
      <c r="V300" s="5"/>
      <c r="W300" s="5"/>
      <c r="X300" s="5"/>
      <c r="Y300" s="5"/>
      <c r="Z300" s="5"/>
    </row>
    <row r="301" spans="1:26" ht="12.75" customHeight="1" x14ac:dyDescent="0.25">
      <c r="A301" s="55">
        <v>151</v>
      </c>
      <c r="B301" s="54">
        <v>300</v>
      </c>
      <c r="C301" s="54">
        <f>'PR-RAS'!D306</f>
        <v>0</v>
      </c>
      <c r="D301" s="54">
        <f>'PR-RAS'!E306</f>
        <v>0</v>
      </c>
      <c r="E301" s="54">
        <v>0</v>
      </c>
      <c r="F301" s="54">
        <v>0</v>
      </c>
      <c r="G301" s="56">
        <f t="shared" si="8"/>
        <v>0</v>
      </c>
      <c r="H301" s="56">
        <f t="shared" si="9"/>
        <v>0</v>
      </c>
      <c r="I301" s="57">
        <v>0</v>
      </c>
      <c r="J301" s="59"/>
      <c r="K301" s="58"/>
      <c r="L301" s="58"/>
      <c r="M301" s="5"/>
      <c r="N301" s="5"/>
      <c r="O301" s="5"/>
      <c r="P301" s="5"/>
      <c r="Q301" s="5"/>
      <c r="R301" s="5"/>
      <c r="S301" s="5"/>
      <c r="T301" s="5"/>
      <c r="U301" s="5"/>
      <c r="V301" s="5"/>
      <c r="W301" s="5"/>
      <c r="X301" s="5"/>
      <c r="Y301" s="5"/>
      <c r="Z301" s="5"/>
    </row>
    <row r="302" spans="1:26" ht="12.75" customHeight="1" x14ac:dyDescent="0.25">
      <c r="A302" s="55">
        <v>151</v>
      </c>
      <c r="B302" s="54">
        <v>301</v>
      </c>
      <c r="C302" s="54">
        <f>'PR-RAS'!D307</f>
        <v>0</v>
      </c>
      <c r="D302" s="54">
        <f>'PR-RAS'!E307</f>
        <v>0</v>
      </c>
      <c r="E302" s="54">
        <v>0</v>
      </c>
      <c r="F302" s="54">
        <v>0</v>
      </c>
      <c r="G302" s="56">
        <f t="shared" si="8"/>
        <v>0</v>
      </c>
      <c r="H302" s="56">
        <f t="shared" si="9"/>
        <v>0</v>
      </c>
      <c r="I302" s="57">
        <v>0</v>
      </c>
      <c r="J302" s="59"/>
      <c r="K302" s="58"/>
      <c r="L302" s="58"/>
      <c r="M302" s="5"/>
      <c r="N302" s="5"/>
      <c r="O302" s="5"/>
      <c r="P302" s="5"/>
      <c r="Q302" s="5"/>
      <c r="R302" s="5"/>
      <c r="S302" s="5"/>
      <c r="T302" s="5"/>
      <c r="U302" s="5"/>
      <c r="V302" s="5"/>
      <c r="W302" s="5"/>
      <c r="X302" s="5"/>
      <c r="Y302" s="5"/>
      <c r="Z302" s="5"/>
    </row>
    <row r="303" spans="1:26" ht="12.75" customHeight="1" x14ac:dyDescent="0.25">
      <c r="A303" s="55">
        <v>151</v>
      </c>
      <c r="B303" s="54">
        <v>302</v>
      </c>
      <c r="C303" s="54">
        <f>'PR-RAS'!D308</f>
        <v>0</v>
      </c>
      <c r="D303" s="54">
        <f>'PR-RAS'!E308</f>
        <v>0</v>
      </c>
      <c r="E303" s="54">
        <v>0</v>
      </c>
      <c r="F303" s="54">
        <v>0</v>
      </c>
      <c r="G303" s="56">
        <f t="shared" si="8"/>
        <v>0</v>
      </c>
      <c r="H303" s="56">
        <f t="shared" si="9"/>
        <v>0</v>
      </c>
      <c r="I303" s="57">
        <v>0</v>
      </c>
      <c r="J303" s="59"/>
      <c r="K303" s="58"/>
      <c r="L303" s="58"/>
      <c r="M303" s="5"/>
      <c r="N303" s="5"/>
      <c r="O303" s="5"/>
      <c r="P303" s="5"/>
      <c r="Q303" s="5"/>
      <c r="R303" s="5"/>
      <c r="S303" s="5"/>
      <c r="T303" s="5"/>
      <c r="U303" s="5"/>
      <c r="V303" s="5"/>
      <c r="W303" s="5"/>
      <c r="X303" s="5"/>
      <c r="Y303" s="5"/>
      <c r="Z303" s="5"/>
    </row>
    <row r="304" spans="1:26" ht="12.75" customHeight="1" x14ac:dyDescent="0.25">
      <c r="A304" s="55">
        <v>151</v>
      </c>
      <c r="B304" s="54">
        <v>303</v>
      </c>
      <c r="C304" s="54">
        <f>'PR-RAS'!D309</f>
        <v>0</v>
      </c>
      <c r="D304" s="54">
        <f>'PR-RAS'!E309</f>
        <v>0</v>
      </c>
      <c r="E304" s="54">
        <v>0</v>
      </c>
      <c r="F304" s="54">
        <v>0</v>
      </c>
      <c r="G304" s="56">
        <f t="shared" si="8"/>
        <v>0</v>
      </c>
      <c r="H304" s="56">
        <f t="shared" si="9"/>
        <v>0</v>
      </c>
      <c r="I304" s="57">
        <v>0</v>
      </c>
      <c r="J304" s="59"/>
      <c r="K304" s="58"/>
      <c r="L304" s="58"/>
      <c r="M304" s="5"/>
      <c r="N304" s="5"/>
      <c r="O304" s="5"/>
      <c r="P304" s="5"/>
      <c r="Q304" s="5"/>
      <c r="R304" s="5"/>
      <c r="S304" s="5"/>
      <c r="T304" s="5"/>
      <c r="U304" s="5"/>
      <c r="V304" s="5"/>
      <c r="W304" s="5"/>
      <c r="X304" s="5"/>
      <c r="Y304" s="5"/>
      <c r="Z304" s="5"/>
    </row>
    <row r="305" spans="1:26" ht="12.75" customHeight="1" x14ac:dyDescent="0.25">
      <c r="A305" s="55">
        <v>151</v>
      </c>
      <c r="B305" s="54">
        <v>304</v>
      </c>
      <c r="C305" s="54">
        <f>'PR-RAS'!D310</f>
        <v>0</v>
      </c>
      <c r="D305" s="54">
        <f>'PR-RAS'!E310</f>
        <v>0</v>
      </c>
      <c r="E305" s="54">
        <v>0</v>
      </c>
      <c r="F305" s="54">
        <v>0</v>
      </c>
      <c r="G305" s="56">
        <f t="shared" si="8"/>
        <v>0</v>
      </c>
      <c r="H305" s="56">
        <f t="shared" si="9"/>
        <v>0</v>
      </c>
      <c r="I305" s="57">
        <v>0</v>
      </c>
      <c r="J305" s="59"/>
      <c r="K305" s="58"/>
      <c r="L305" s="58"/>
      <c r="M305" s="5"/>
      <c r="N305" s="5"/>
      <c r="O305" s="5"/>
      <c r="P305" s="5"/>
      <c r="Q305" s="5"/>
      <c r="R305" s="5"/>
      <c r="S305" s="5"/>
      <c r="T305" s="5"/>
      <c r="U305" s="5"/>
      <c r="V305" s="5"/>
      <c r="W305" s="5"/>
      <c r="X305" s="5"/>
      <c r="Y305" s="5"/>
      <c r="Z305" s="5"/>
    </row>
    <row r="306" spans="1:26" ht="12.75" customHeight="1" x14ac:dyDescent="0.25">
      <c r="A306" s="55">
        <v>151</v>
      </c>
      <c r="B306" s="54">
        <v>305</v>
      </c>
      <c r="C306" s="54">
        <f>'PR-RAS'!D311</f>
        <v>0</v>
      </c>
      <c r="D306" s="54">
        <f>'PR-RAS'!E311</f>
        <v>0</v>
      </c>
      <c r="E306" s="54">
        <v>0</v>
      </c>
      <c r="F306" s="54">
        <v>0</v>
      </c>
      <c r="G306" s="56">
        <f t="shared" si="8"/>
        <v>0</v>
      </c>
      <c r="H306" s="56">
        <f t="shared" si="9"/>
        <v>0</v>
      </c>
      <c r="I306" s="57">
        <v>0</v>
      </c>
      <c r="J306" s="59"/>
      <c r="K306" s="58"/>
      <c r="L306" s="58"/>
      <c r="M306" s="5"/>
      <c r="N306" s="5"/>
      <c r="O306" s="5"/>
      <c r="P306" s="5"/>
      <c r="Q306" s="5"/>
      <c r="R306" s="5"/>
      <c r="S306" s="5"/>
      <c r="T306" s="5"/>
      <c r="U306" s="5"/>
      <c r="V306" s="5"/>
      <c r="W306" s="5"/>
      <c r="X306" s="5"/>
      <c r="Y306" s="5"/>
      <c r="Z306" s="5"/>
    </row>
    <row r="307" spans="1:26" ht="12.75" customHeight="1" x14ac:dyDescent="0.25">
      <c r="A307" s="55">
        <v>151</v>
      </c>
      <c r="B307" s="54">
        <v>306</v>
      </c>
      <c r="C307" s="54">
        <f>'PR-RAS'!D312</f>
        <v>0</v>
      </c>
      <c r="D307" s="54">
        <f>'PR-RAS'!E312</f>
        <v>0</v>
      </c>
      <c r="E307" s="54">
        <v>0</v>
      </c>
      <c r="F307" s="54">
        <v>0</v>
      </c>
      <c r="G307" s="56">
        <f t="shared" si="8"/>
        <v>0</v>
      </c>
      <c r="H307" s="56">
        <f t="shared" si="9"/>
        <v>0</v>
      </c>
      <c r="I307" s="57">
        <v>0</v>
      </c>
      <c r="J307" s="59"/>
      <c r="K307" s="58"/>
      <c r="L307" s="58"/>
      <c r="M307" s="5"/>
      <c r="N307" s="5"/>
      <c r="O307" s="5"/>
      <c r="P307" s="5"/>
      <c r="Q307" s="5"/>
      <c r="R307" s="5"/>
      <c r="S307" s="5"/>
      <c r="T307" s="5"/>
      <c r="U307" s="5"/>
      <c r="V307" s="5"/>
      <c r="W307" s="5"/>
      <c r="X307" s="5"/>
      <c r="Y307" s="5"/>
      <c r="Z307" s="5"/>
    </row>
    <row r="308" spans="1:26" ht="12.75" customHeight="1" x14ac:dyDescent="0.25">
      <c r="A308" s="55">
        <v>151</v>
      </c>
      <c r="B308" s="54">
        <v>307</v>
      </c>
      <c r="C308" s="54">
        <f>'PR-RAS'!D313</f>
        <v>0</v>
      </c>
      <c r="D308" s="54">
        <f>'PR-RAS'!E313</f>
        <v>0</v>
      </c>
      <c r="E308" s="54">
        <v>0</v>
      </c>
      <c r="F308" s="54">
        <v>0</v>
      </c>
      <c r="G308" s="56">
        <f t="shared" si="8"/>
        <v>0</v>
      </c>
      <c r="H308" s="56">
        <f t="shared" si="9"/>
        <v>0</v>
      </c>
      <c r="I308" s="57">
        <v>0</v>
      </c>
      <c r="J308" s="59"/>
      <c r="K308" s="58"/>
      <c r="L308" s="58"/>
      <c r="M308" s="5"/>
      <c r="N308" s="5"/>
      <c r="O308" s="5"/>
      <c r="P308" s="5"/>
      <c r="Q308" s="5"/>
      <c r="R308" s="5"/>
      <c r="S308" s="5"/>
      <c r="T308" s="5"/>
      <c r="U308" s="5"/>
      <c r="V308" s="5"/>
      <c r="W308" s="5"/>
      <c r="X308" s="5"/>
      <c r="Y308" s="5"/>
      <c r="Z308" s="5"/>
    </row>
    <row r="309" spans="1:26" ht="12.75" customHeight="1" x14ac:dyDescent="0.25">
      <c r="A309" s="55">
        <v>151</v>
      </c>
      <c r="B309" s="54">
        <v>308</v>
      </c>
      <c r="C309" s="54">
        <f>'PR-RAS'!D314</f>
        <v>0</v>
      </c>
      <c r="D309" s="54">
        <f>'PR-RAS'!E314</f>
        <v>0</v>
      </c>
      <c r="E309" s="54">
        <v>0</v>
      </c>
      <c r="F309" s="54">
        <v>0</v>
      </c>
      <c r="G309" s="56">
        <f t="shared" si="8"/>
        <v>0</v>
      </c>
      <c r="H309" s="56">
        <f t="shared" si="9"/>
        <v>0</v>
      </c>
      <c r="I309" s="57">
        <v>0</v>
      </c>
      <c r="J309" s="59"/>
      <c r="K309" s="58"/>
      <c r="L309" s="58"/>
      <c r="M309" s="5"/>
      <c r="N309" s="5"/>
      <c r="O309" s="5"/>
      <c r="P309" s="5"/>
      <c r="Q309" s="5"/>
      <c r="R309" s="5"/>
      <c r="S309" s="5"/>
      <c r="T309" s="5"/>
      <c r="U309" s="5"/>
      <c r="V309" s="5"/>
      <c r="W309" s="5"/>
      <c r="X309" s="5"/>
      <c r="Y309" s="5"/>
      <c r="Z309" s="5"/>
    </row>
    <row r="310" spans="1:26" ht="12.75" customHeight="1" x14ac:dyDescent="0.25">
      <c r="A310" s="55">
        <v>151</v>
      </c>
      <c r="B310" s="54">
        <v>309</v>
      </c>
      <c r="C310" s="54">
        <f>'PR-RAS'!D315</f>
        <v>0</v>
      </c>
      <c r="D310" s="54">
        <f>'PR-RAS'!E315</f>
        <v>0</v>
      </c>
      <c r="E310" s="54">
        <v>0</v>
      </c>
      <c r="F310" s="54">
        <v>0</v>
      </c>
      <c r="G310" s="56">
        <f t="shared" si="8"/>
        <v>0</v>
      </c>
      <c r="H310" s="56">
        <f t="shared" si="9"/>
        <v>0</v>
      </c>
      <c r="I310" s="57">
        <v>0</v>
      </c>
      <c r="J310" s="59"/>
      <c r="K310" s="58"/>
      <c r="L310" s="58"/>
      <c r="M310" s="5"/>
      <c r="N310" s="5"/>
      <c r="O310" s="5"/>
      <c r="P310" s="5"/>
      <c r="Q310" s="5"/>
      <c r="R310" s="5"/>
      <c r="S310" s="5"/>
      <c r="T310" s="5"/>
      <c r="U310" s="5"/>
      <c r="V310" s="5"/>
      <c r="W310" s="5"/>
      <c r="X310" s="5"/>
      <c r="Y310" s="5"/>
      <c r="Z310" s="5"/>
    </row>
    <row r="311" spans="1:26" ht="12.75" customHeight="1" x14ac:dyDescent="0.25">
      <c r="A311" s="55">
        <v>151</v>
      </c>
      <c r="B311" s="54">
        <v>310</v>
      </c>
      <c r="C311" s="54">
        <f>'PR-RAS'!D316</f>
        <v>0</v>
      </c>
      <c r="D311" s="54">
        <f>'PR-RAS'!E316</f>
        <v>0</v>
      </c>
      <c r="E311" s="54">
        <v>0</v>
      </c>
      <c r="F311" s="54">
        <v>0</v>
      </c>
      <c r="G311" s="56">
        <f t="shared" si="8"/>
        <v>0</v>
      </c>
      <c r="H311" s="56">
        <f t="shared" si="9"/>
        <v>0</v>
      </c>
      <c r="I311" s="57">
        <v>0</v>
      </c>
      <c r="J311" s="59"/>
      <c r="K311" s="58"/>
      <c r="L311" s="58"/>
      <c r="M311" s="5"/>
      <c r="N311" s="5"/>
      <c r="O311" s="5"/>
      <c r="P311" s="5"/>
      <c r="Q311" s="5"/>
      <c r="R311" s="5"/>
      <c r="S311" s="5"/>
      <c r="T311" s="5"/>
      <c r="U311" s="5"/>
      <c r="V311" s="5"/>
      <c r="W311" s="5"/>
      <c r="X311" s="5"/>
      <c r="Y311" s="5"/>
      <c r="Z311" s="5"/>
    </row>
    <row r="312" spans="1:26" ht="12.75" customHeight="1" x14ac:dyDescent="0.25">
      <c r="A312" s="55">
        <v>151</v>
      </c>
      <c r="B312" s="54">
        <v>311</v>
      </c>
      <c r="C312" s="54">
        <f>'PR-RAS'!D317</f>
        <v>0</v>
      </c>
      <c r="D312" s="54">
        <f>'PR-RAS'!E317</f>
        <v>0</v>
      </c>
      <c r="E312" s="54">
        <v>0</v>
      </c>
      <c r="F312" s="54">
        <v>0</v>
      </c>
      <c r="G312" s="56">
        <f t="shared" si="8"/>
        <v>0</v>
      </c>
      <c r="H312" s="56">
        <f t="shared" si="9"/>
        <v>0</v>
      </c>
      <c r="I312" s="57">
        <v>0</v>
      </c>
      <c r="J312" s="59"/>
      <c r="K312" s="58"/>
      <c r="L312" s="58"/>
      <c r="M312" s="5"/>
      <c r="N312" s="5"/>
      <c r="O312" s="5"/>
      <c r="P312" s="5"/>
      <c r="Q312" s="5"/>
      <c r="R312" s="5"/>
      <c r="S312" s="5"/>
      <c r="T312" s="5"/>
      <c r="U312" s="5"/>
      <c r="V312" s="5"/>
      <c r="W312" s="5"/>
      <c r="X312" s="5"/>
      <c r="Y312" s="5"/>
      <c r="Z312" s="5"/>
    </row>
    <row r="313" spans="1:26" ht="12.75" customHeight="1" x14ac:dyDescent="0.25">
      <c r="A313" s="55">
        <v>151</v>
      </c>
      <c r="B313" s="54">
        <v>312</v>
      </c>
      <c r="C313" s="54">
        <f>'PR-RAS'!D318</f>
        <v>0</v>
      </c>
      <c r="D313" s="54">
        <f>'PR-RAS'!E318</f>
        <v>0</v>
      </c>
      <c r="E313" s="54">
        <v>0</v>
      </c>
      <c r="F313" s="54">
        <v>0</v>
      </c>
      <c r="G313" s="56">
        <f t="shared" si="8"/>
        <v>0</v>
      </c>
      <c r="H313" s="56">
        <f t="shared" si="9"/>
        <v>0</v>
      </c>
      <c r="I313" s="57">
        <v>0</v>
      </c>
      <c r="J313" s="59"/>
      <c r="K313" s="58"/>
      <c r="L313" s="58"/>
      <c r="M313" s="5"/>
      <c r="N313" s="5"/>
      <c r="O313" s="5"/>
      <c r="P313" s="5"/>
      <c r="Q313" s="5"/>
      <c r="R313" s="5"/>
      <c r="S313" s="5"/>
      <c r="T313" s="5"/>
      <c r="U313" s="5"/>
      <c r="V313" s="5"/>
      <c r="W313" s="5"/>
      <c r="X313" s="5"/>
      <c r="Y313" s="5"/>
      <c r="Z313" s="5"/>
    </row>
    <row r="314" spans="1:26" ht="12.75" customHeight="1" x14ac:dyDescent="0.25">
      <c r="A314" s="55">
        <v>151</v>
      </c>
      <c r="B314" s="54">
        <v>313</v>
      </c>
      <c r="C314" s="54">
        <f>'PR-RAS'!D319</f>
        <v>0</v>
      </c>
      <c r="D314" s="54">
        <f>'PR-RAS'!E319</f>
        <v>0</v>
      </c>
      <c r="E314" s="54">
        <v>0</v>
      </c>
      <c r="F314" s="54">
        <v>0</v>
      </c>
      <c r="G314" s="56">
        <f t="shared" si="8"/>
        <v>0</v>
      </c>
      <c r="H314" s="56">
        <f t="shared" si="9"/>
        <v>0</v>
      </c>
      <c r="I314" s="57">
        <v>0</v>
      </c>
      <c r="J314" s="59"/>
      <c r="K314" s="58"/>
      <c r="L314" s="58"/>
      <c r="M314" s="5"/>
      <c r="N314" s="5"/>
      <c r="O314" s="5"/>
      <c r="P314" s="5"/>
      <c r="Q314" s="5"/>
      <c r="R314" s="5"/>
      <c r="S314" s="5"/>
      <c r="T314" s="5"/>
      <c r="U314" s="5"/>
      <c r="V314" s="5"/>
      <c r="W314" s="5"/>
      <c r="X314" s="5"/>
      <c r="Y314" s="5"/>
      <c r="Z314" s="5"/>
    </row>
    <row r="315" spans="1:26" ht="12.75" customHeight="1" x14ac:dyDescent="0.25">
      <c r="A315" s="55">
        <v>151</v>
      </c>
      <c r="B315" s="54">
        <v>314</v>
      </c>
      <c r="C315" s="54">
        <f>'PR-RAS'!D320</f>
        <v>0</v>
      </c>
      <c r="D315" s="54">
        <f>'PR-RAS'!E320</f>
        <v>0</v>
      </c>
      <c r="E315" s="54">
        <v>0</v>
      </c>
      <c r="F315" s="54">
        <v>0</v>
      </c>
      <c r="G315" s="56">
        <f t="shared" si="8"/>
        <v>0</v>
      </c>
      <c r="H315" s="56">
        <f t="shared" si="9"/>
        <v>0</v>
      </c>
      <c r="I315" s="57">
        <v>0</v>
      </c>
      <c r="J315" s="59"/>
      <c r="K315" s="58"/>
      <c r="L315" s="58"/>
      <c r="M315" s="5"/>
      <c r="N315" s="5"/>
      <c r="O315" s="5"/>
      <c r="P315" s="5"/>
      <c r="Q315" s="5"/>
      <c r="R315" s="5"/>
      <c r="S315" s="5"/>
      <c r="T315" s="5"/>
      <c r="U315" s="5"/>
      <c r="V315" s="5"/>
      <c r="W315" s="5"/>
      <c r="X315" s="5"/>
      <c r="Y315" s="5"/>
      <c r="Z315" s="5"/>
    </row>
    <row r="316" spans="1:26" ht="12.75" customHeight="1" x14ac:dyDescent="0.25">
      <c r="A316" s="55">
        <v>151</v>
      </c>
      <c r="B316" s="54">
        <v>315</v>
      </c>
      <c r="C316" s="54">
        <f>'PR-RAS'!D321</f>
        <v>0</v>
      </c>
      <c r="D316" s="54">
        <f>'PR-RAS'!E321</f>
        <v>0</v>
      </c>
      <c r="E316" s="54">
        <v>0</v>
      </c>
      <c r="F316" s="54">
        <v>0</v>
      </c>
      <c r="G316" s="56">
        <f t="shared" si="8"/>
        <v>0</v>
      </c>
      <c r="H316" s="56">
        <f t="shared" si="9"/>
        <v>0</v>
      </c>
      <c r="I316" s="57">
        <v>0</v>
      </c>
      <c r="J316" s="59"/>
      <c r="K316" s="58"/>
      <c r="L316" s="58"/>
      <c r="M316" s="5"/>
      <c r="N316" s="5"/>
      <c r="O316" s="5"/>
      <c r="P316" s="5"/>
      <c r="Q316" s="5"/>
      <c r="R316" s="5"/>
      <c r="S316" s="5"/>
      <c r="T316" s="5"/>
      <c r="U316" s="5"/>
      <c r="V316" s="5"/>
      <c r="W316" s="5"/>
      <c r="X316" s="5"/>
      <c r="Y316" s="5"/>
      <c r="Z316" s="5"/>
    </row>
    <row r="317" spans="1:26" ht="12.75" customHeight="1" x14ac:dyDescent="0.25">
      <c r="A317" s="55">
        <v>151</v>
      </c>
      <c r="B317" s="54">
        <v>316</v>
      </c>
      <c r="C317" s="54">
        <f>'PR-RAS'!D322</f>
        <v>0</v>
      </c>
      <c r="D317" s="54">
        <f>'PR-RAS'!E322</f>
        <v>0</v>
      </c>
      <c r="E317" s="54">
        <v>0</v>
      </c>
      <c r="F317" s="54">
        <v>0</v>
      </c>
      <c r="G317" s="56">
        <f t="shared" si="8"/>
        <v>0</v>
      </c>
      <c r="H317" s="56">
        <f t="shared" si="9"/>
        <v>0</v>
      </c>
      <c r="I317" s="57">
        <v>0</v>
      </c>
      <c r="J317" s="59"/>
      <c r="K317" s="58"/>
      <c r="L317" s="58"/>
      <c r="M317" s="5"/>
      <c r="N317" s="5"/>
      <c r="O317" s="5"/>
      <c r="P317" s="5"/>
      <c r="Q317" s="5"/>
      <c r="R317" s="5"/>
      <c r="S317" s="5"/>
      <c r="T317" s="5"/>
      <c r="U317" s="5"/>
      <c r="V317" s="5"/>
      <c r="W317" s="5"/>
      <c r="X317" s="5"/>
      <c r="Y317" s="5"/>
      <c r="Z317" s="5"/>
    </row>
    <row r="318" spans="1:26" ht="12.75" customHeight="1" x14ac:dyDescent="0.25">
      <c r="A318" s="55">
        <v>151</v>
      </c>
      <c r="B318" s="54">
        <v>317</v>
      </c>
      <c r="C318" s="54">
        <f>'PR-RAS'!D323</f>
        <v>0</v>
      </c>
      <c r="D318" s="54">
        <f>'PR-RAS'!E323</f>
        <v>0</v>
      </c>
      <c r="E318" s="54">
        <v>0</v>
      </c>
      <c r="F318" s="54">
        <v>0</v>
      </c>
      <c r="G318" s="56">
        <f t="shared" si="8"/>
        <v>0</v>
      </c>
      <c r="H318" s="56">
        <f t="shared" si="9"/>
        <v>0</v>
      </c>
      <c r="I318" s="57">
        <v>0</v>
      </c>
      <c r="J318" s="59"/>
      <c r="K318" s="58"/>
      <c r="L318" s="58"/>
      <c r="M318" s="5"/>
      <c r="N318" s="5"/>
      <c r="O318" s="5"/>
      <c r="P318" s="5"/>
      <c r="Q318" s="5"/>
      <c r="R318" s="5"/>
      <c r="S318" s="5"/>
      <c r="T318" s="5"/>
      <c r="U318" s="5"/>
      <c r="V318" s="5"/>
      <c r="W318" s="5"/>
      <c r="X318" s="5"/>
      <c r="Y318" s="5"/>
      <c r="Z318" s="5"/>
    </row>
    <row r="319" spans="1:26" ht="12.75" customHeight="1" x14ac:dyDescent="0.25">
      <c r="A319" s="55">
        <v>151</v>
      </c>
      <c r="B319" s="54">
        <v>318</v>
      </c>
      <c r="C319" s="54">
        <f>'PR-RAS'!D324</f>
        <v>0</v>
      </c>
      <c r="D319" s="54">
        <f>'PR-RAS'!E324</f>
        <v>0</v>
      </c>
      <c r="E319" s="54">
        <v>0</v>
      </c>
      <c r="F319" s="54">
        <v>0</v>
      </c>
      <c r="G319" s="56">
        <f t="shared" si="8"/>
        <v>0</v>
      </c>
      <c r="H319" s="56">
        <f t="shared" si="9"/>
        <v>0</v>
      </c>
      <c r="I319" s="57">
        <v>0</v>
      </c>
      <c r="J319" s="59"/>
      <c r="K319" s="58"/>
      <c r="L319" s="58"/>
      <c r="M319" s="5"/>
      <c r="N319" s="5"/>
      <c r="O319" s="5"/>
      <c r="P319" s="5"/>
      <c r="Q319" s="5"/>
      <c r="R319" s="5"/>
      <c r="S319" s="5"/>
      <c r="T319" s="5"/>
      <c r="U319" s="5"/>
      <c r="V319" s="5"/>
      <c r="W319" s="5"/>
      <c r="X319" s="5"/>
      <c r="Y319" s="5"/>
      <c r="Z319" s="5"/>
    </row>
    <row r="320" spans="1:26" ht="12.75" customHeight="1" x14ac:dyDescent="0.25">
      <c r="A320" s="55">
        <v>151</v>
      </c>
      <c r="B320" s="54">
        <v>319</v>
      </c>
      <c r="C320" s="54">
        <f>'PR-RAS'!D325</f>
        <v>0</v>
      </c>
      <c r="D320" s="54">
        <f>'PR-RAS'!E325</f>
        <v>0</v>
      </c>
      <c r="E320" s="54">
        <v>0</v>
      </c>
      <c r="F320" s="54">
        <v>0</v>
      </c>
      <c r="G320" s="56">
        <f t="shared" si="8"/>
        <v>0</v>
      </c>
      <c r="H320" s="56">
        <f t="shared" si="9"/>
        <v>0</v>
      </c>
      <c r="I320" s="57">
        <v>0</v>
      </c>
      <c r="J320" s="59"/>
      <c r="K320" s="58"/>
      <c r="L320" s="58"/>
      <c r="M320" s="5"/>
      <c r="N320" s="5"/>
      <c r="O320" s="5"/>
      <c r="P320" s="5"/>
      <c r="Q320" s="5"/>
      <c r="R320" s="5"/>
      <c r="S320" s="5"/>
      <c r="T320" s="5"/>
      <c r="U320" s="5"/>
      <c r="V320" s="5"/>
      <c r="W320" s="5"/>
      <c r="X320" s="5"/>
      <c r="Y320" s="5"/>
      <c r="Z320" s="5"/>
    </row>
    <row r="321" spans="1:26" ht="12.75" customHeight="1" x14ac:dyDescent="0.25">
      <c r="A321" s="55">
        <v>151</v>
      </c>
      <c r="B321" s="54">
        <v>320</v>
      </c>
      <c r="C321" s="54">
        <f>'PR-RAS'!D326</f>
        <v>0</v>
      </c>
      <c r="D321" s="54">
        <f>'PR-RAS'!E326</f>
        <v>0</v>
      </c>
      <c r="E321" s="54">
        <v>0</v>
      </c>
      <c r="F321" s="54">
        <v>0</v>
      </c>
      <c r="G321" s="56">
        <f t="shared" si="8"/>
        <v>0</v>
      </c>
      <c r="H321" s="56">
        <f t="shared" si="9"/>
        <v>0</v>
      </c>
      <c r="I321" s="57">
        <v>0</v>
      </c>
      <c r="J321" s="59"/>
      <c r="K321" s="58"/>
      <c r="L321" s="58"/>
      <c r="M321" s="5"/>
      <c r="N321" s="5"/>
      <c r="O321" s="5"/>
      <c r="P321" s="5"/>
      <c r="Q321" s="5"/>
      <c r="R321" s="5"/>
      <c r="S321" s="5"/>
      <c r="T321" s="5"/>
      <c r="U321" s="5"/>
      <c r="V321" s="5"/>
      <c r="W321" s="5"/>
      <c r="X321" s="5"/>
      <c r="Y321" s="5"/>
      <c r="Z321" s="5"/>
    </row>
    <row r="322" spans="1:26" ht="12.75" customHeight="1" x14ac:dyDescent="0.25">
      <c r="A322" s="55">
        <v>151</v>
      </c>
      <c r="B322" s="54">
        <v>321</v>
      </c>
      <c r="C322" s="54">
        <f>'PR-RAS'!D327</f>
        <v>0</v>
      </c>
      <c r="D322" s="54">
        <f>'PR-RAS'!E327</f>
        <v>0</v>
      </c>
      <c r="E322" s="54">
        <v>0</v>
      </c>
      <c r="F322" s="54">
        <v>0</v>
      </c>
      <c r="G322" s="56">
        <f t="shared" ref="G322:G385" si="10">(B322/1000)*(C322*1+D322*2)</f>
        <v>0</v>
      </c>
      <c r="H322" s="56">
        <f t="shared" ref="H322:H385" si="11">ABS(C322-ROUND(C322,0))+ABS(D322-ROUND(D322,0))</f>
        <v>0</v>
      </c>
      <c r="I322" s="57">
        <v>0</v>
      </c>
      <c r="J322" s="59"/>
      <c r="K322" s="58"/>
      <c r="L322" s="58"/>
      <c r="M322" s="5"/>
      <c r="N322" s="5"/>
      <c r="O322" s="5"/>
      <c r="P322" s="5"/>
      <c r="Q322" s="5"/>
      <c r="R322" s="5"/>
      <c r="S322" s="5"/>
      <c r="T322" s="5"/>
      <c r="U322" s="5"/>
      <c r="V322" s="5"/>
      <c r="W322" s="5"/>
      <c r="X322" s="5"/>
      <c r="Y322" s="5"/>
      <c r="Z322" s="5"/>
    </row>
    <row r="323" spans="1:26" ht="12.75" customHeight="1" x14ac:dyDescent="0.25">
      <c r="A323" s="55">
        <v>151</v>
      </c>
      <c r="B323" s="54">
        <v>322</v>
      </c>
      <c r="C323" s="54">
        <f>'PR-RAS'!D328</f>
        <v>0</v>
      </c>
      <c r="D323" s="54">
        <f>'PR-RAS'!E328</f>
        <v>0</v>
      </c>
      <c r="E323" s="54">
        <v>0</v>
      </c>
      <c r="F323" s="54">
        <v>0</v>
      </c>
      <c r="G323" s="56">
        <f t="shared" si="10"/>
        <v>0</v>
      </c>
      <c r="H323" s="56">
        <f t="shared" si="11"/>
        <v>0</v>
      </c>
      <c r="I323" s="57">
        <v>0</v>
      </c>
      <c r="J323" s="59"/>
      <c r="K323" s="58"/>
      <c r="L323" s="58"/>
      <c r="M323" s="5"/>
      <c r="N323" s="5"/>
      <c r="O323" s="5"/>
      <c r="P323" s="5"/>
      <c r="Q323" s="5"/>
      <c r="R323" s="5"/>
      <c r="S323" s="5"/>
      <c r="T323" s="5"/>
      <c r="U323" s="5"/>
      <c r="V323" s="5"/>
      <c r="W323" s="5"/>
      <c r="X323" s="5"/>
      <c r="Y323" s="5"/>
      <c r="Z323" s="5"/>
    </row>
    <row r="324" spans="1:26" ht="12.75" customHeight="1" x14ac:dyDescent="0.25">
      <c r="A324" s="55">
        <v>151</v>
      </c>
      <c r="B324" s="54">
        <v>323</v>
      </c>
      <c r="C324" s="54">
        <f>'PR-RAS'!D329</f>
        <v>0</v>
      </c>
      <c r="D324" s="54">
        <f>'PR-RAS'!E329</f>
        <v>0</v>
      </c>
      <c r="E324" s="54">
        <v>0</v>
      </c>
      <c r="F324" s="54">
        <v>0</v>
      </c>
      <c r="G324" s="56">
        <f t="shared" si="10"/>
        <v>0</v>
      </c>
      <c r="H324" s="56">
        <f t="shared" si="11"/>
        <v>0</v>
      </c>
      <c r="I324" s="57">
        <v>0</v>
      </c>
      <c r="J324" s="59"/>
      <c r="K324" s="58"/>
      <c r="L324" s="58"/>
      <c r="M324" s="5"/>
      <c r="N324" s="5"/>
      <c r="O324" s="5"/>
      <c r="P324" s="5"/>
      <c r="Q324" s="5"/>
      <c r="R324" s="5"/>
      <c r="S324" s="5"/>
      <c r="T324" s="5"/>
      <c r="U324" s="5"/>
      <c r="V324" s="5"/>
      <c r="W324" s="5"/>
      <c r="X324" s="5"/>
      <c r="Y324" s="5"/>
      <c r="Z324" s="5"/>
    </row>
    <row r="325" spans="1:26" ht="12.75" customHeight="1" x14ac:dyDescent="0.25">
      <c r="A325" s="55">
        <v>151</v>
      </c>
      <c r="B325" s="54">
        <v>324</v>
      </c>
      <c r="C325" s="54">
        <f>'PR-RAS'!D330</f>
        <v>0</v>
      </c>
      <c r="D325" s="54">
        <f>'PR-RAS'!E330</f>
        <v>0</v>
      </c>
      <c r="E325" s="54">
        <v>0</v>
      </c>
      <c r="F325" s="54">
        <v>0</v>
      </c>
      <c r="G325" s="56">
        <f t="shared" si="10"/>
        <v>0</v>
      </c>
      <c r="H325" s="56">
        <f t="shared" si="11"/>
        <v>0</v>
      </c>
      <c r="I325" s="57">
        <v>0</v>
      </c>
      <c r="J325" s="59"/>
      <c r="K325" s="58"/>
      <c r="L325" s="58"/>
      <c r="M325" s="5"/>
      <c r="N325" s="5"/>
      <c r="O325" s="5"/>
      <c r="P325" s="5"/>
      <c r="Q325" s="5"/>
      <c r="R325" s="5"/>
      <c r="S325" s="5"/>
      <c r="T325" s="5"/>
      <c r="U325" s="5"/>
      <c r="V325" s="5"/>
      <c r="W325" s="5"/>
      <c r="X325" s="5"/>
      <c r="Y325" s="5"/>
      <c r="Z325" s="5"/>
    </row>
    <row r="326" spans="1:26" ht="12.75" customHeight="1" x14ac:dyDescent="0.25">
      <c r="A326" s="55">
        <v>151</v>
      </c>
      <c r="B326" s="54">
        <v>325</v>
      </c>
      <c r="C326" s="54">
        <f>'PR-RAS'!D331</f>
        <v>0</v>
      </c>
      <c r="D326" s="54">
        <f>'PR-RAS'!E331</f>
        <v>0</v>
      </c>
      <c r="E326" s="54">
        <v>0</v>
      </c>
      <c r="F326" s="54">
        <v>0</v>
      </c>
      <c r="G326" s="56">
        <f t="shared" si="10"/>
        <v>0</v>
      </c>
      <c r="H326" s="56">
        <f t="shared" si="11"/>
        <v>0</v>
      </c>
      <c r="I326" s="57">
        <v>0</v>
      </c>
      <c r="J326" s="59"/>
      <c r="K326" s="58"/>
      <c r="L326" s="58"/>
      <c r="M326" s="5"/>
      <c r="N326" s="5"/>
      <c r="O326" s="5"/>
      <c r="P326" s="5"/>
      <c r="Q326" s="5"/>
      <c r="R326" s="5"/>
      <c r="S326" s="5"/>
      <c r="T326" s="5"/>
      <c r="U326" s="5"/>
      <c r="V326" s="5"/>
      <c r="W326" s="5"/>
      <c r="X326" s="5"/>
      <c r="Y326" s="5"/>
      <c r="Z326" s="5"/>
    </row>
    <row r="327" spans="1:26" ht="12.75" customHeight="1" x14ac:dyDescent="0.25">
      <c r="A327" s="55">
        <v>151</v>
      </c>
      <c r="B327" s="54">
        <v>326</v>
      </c>
      <c r="C327" s="54">
        <f>'PR-RAS'!D332</f>
        <v>0</v>
      </c>
      <c r="D327" s="54">
        <f>'PR-RAS'!E332</f>
        <v>0</v>
      </c>
      <c r="E327" s="54">
        <v>0</v>
      </c>
      <c r="F327" s="54">
        <v>0</v>
      </c>
      <c r="G327" s="56">
        <f t="shared" si="10"/>
        <v>0</v>
      </c>
      <c r="H327" s="56">
        <f t="shared" si="11"/>
        <v>0</v>
      </c>
      <c r="I327" s="57">
        <v>0</v>
      </c>
      <c r="J327" s="59"/>
      <c r="K327" s="58"/>
      <c r="L327" s="58"/>
      <c r="M327" s="5"/>
      <c r="N327" s="5"/>
      <c r="O327" s="5"/>
      <c r="P327" s="5"/>
      <c r="Q327" s="5"/>
      <c r="R327" s="5"/>
      <c r="S327" s="5"/>
      <c r="T327" s="5"/>
      <c r="U327" s="5"/>
      <c r="V327" s="5"/>
      <c r="W327" s="5"/>
      <c r="X327" s="5"/>
      <c r="Y327" s="5"/>
      <c r="Z327" s="5"/>
    </row>
    <row r="328" spans="1:26" ht="12.75" customHeight="1" x14ac:dyDescent="0.25">
      <c r="A328" s="55">
        <v>151</v>
      </c>
      <c r="B328" s="54">
        <v>327</v>
      </c>
      <c r="C328" s="54">
        <f>'PR-RAS'!D333</f>
        <v>0</v>
      </c>
      <c r="D328" s="54">
        <f>'PR-RAS'!E333</f>
        <v>0</v>
      </c>
      <c r="E328" s="54">
        <v>0</v>
      </c>
      <c r="F328" s="54">
        <v>0</v>
      </c>
      <c r="G328" s="56">
        <f t="shared" si="10"/>
        <v>0</v>
      </c>
      <c r="H328" s="56">
        <f t="shared" si="11"/>
        <v>0</v>
      </c>
      <c r="I328" s="57">
        <v>0</v>
      </c>
      <c r="J328" s="59"/>
      <c r="K328" s="58"/>
      <c r="L328" s="58"/>
      <c r="M328" s="5"/>
      <c r="N328" s="5"/>
      <c r="O328" s="5"/>
      <c r="P328" s="5"/>
      <c r="Q328" s="5"/>
      <c r="R328" s="5"/>
      <c r="S328" s="5"/>
      <c r="T328" s="5"/>
      <c r="U328" s="5"/>
      <c r="V328" s="5"/>
      <c r="W328" s="5"/>
      <c r="X328" s="5"/>
      <c r="Y328" s="5"/>
      <c r="Z328" s="5"/>
    </row>
    <row r="329" spans="1:26" ht="12.75" customHeight="1" x14ac:dyDescent="0.25">
      <c r="A329" s="55">
        <v>151</v>
      </c>
      <c r="B329" s="54">
        <v>328</v>
      </c>
      <c r="C329" s="54">
        <f>'PR-RAS'!D334</f>
        <v>0</v>
      </c>
      <c r="D329" s="54">
        <f>'PR-RAS'!E334</f>
        <v>0</v>
      </c>
      <c r="E329" s="54">
        <v>0</v>
      </c>
      <c r="F329" s="54">
        <v>0</v>
      </c>
      <c r="G329" s="56">
        <f t="shared" si="10"/>
        <v>0</v>
      </c>
      <c r="H329" s="56">
        <f t="shared" si="11"/>
        <v>0</v>
      </c>
      <c r="I329" s="57">
        <v>0</v>
      </c>
      <c r="J329" s="59"/>
      <c r="K329" s="58"/>
      <c r="L329" s="58"/>
      <c r="M329" s="5"/>
      <c r="N329" s="5"/>
      <c r="O329" s="5"/>
      <c r="P329" s="5"/>
      <c r="Q329" s="5"/>
      <c r="R329" s="5"/>
      <c r="S329" s="5"/>
      <c r="T329" s="5"/>
      <c r="U329" s="5"/>
      <c r="V329" s="5"/>
      <c r="W329" s="5"/>
      <c r="X329" s="5"/>
      <c r="Y329" s="5"/>
      <c r="Z329" s="5"/>
    </row>
    <row r="330" spans="1:26" ht="12.75" customHeight="1" x14ac:dyDescent="0.25">
      <c r="A330" s="55">
        <v>151</v>
      </c>
      <c r="B330" s="54">
        <v>329</v>
      </c>
      <c r="C330" s="54">
        <f>'PR-RAS'!D335</f>
        <v>0</v>
      </c>
      <c r="D330" s="54">
        <f>'PR-RAS'!E335</f>
        <v>0</v>
      </c>
      <c r="E330" s="54">
        <v>0</v>
      </c>
      <c r="F330" s="54">
        <v>0</v>
      </c>
      <c r="G330" s="56">
        <f t="shared" si="10"/>
        <v>0</v>
      </c>
      <c r="H330" s="56">
        <f t="shared" si="11"/>
        <v>0</v>
      </c>
      <c r="I330" s="57">
        <v>0</v>
      </c>
      <c r="J330" s="59"/>
      <c r="K330" s="58"/>
      <c r="L330" s="58"/>
      <c r="M330" s="5"/>
      <c r="N330" s="5"/>
      <c r="O330" s="5"/>
      <c r="P330" s="5"/>
      <c r="Q330" s="5"/>
      <c r="R330" s="5"/>
      <c r="S330" s="5"/>
      <c r="T330" s="5"/>
      <c r="U330" s="5"/>
      <c r="V330" s="5"/>
      <c r="W330" s="5"/>
      <c r="X330" s="5"/>
      <c r="Y330" s="5"/>
      <c r="Z330" s="5"/>
    </row>
    <row r="331" spans="1:26" ht="12.75" customHeight="1" x14ac:dyDescent="0.25">
      <c r="A331" s="55">
        <v>151</v>
      </c>
      <c r="B331" s="54">
        <v>330</v>
      </c>
      <c r="C331" s="54">
        <f>'PR-RAS'!D336</f>
        <v>0</v>
      </c>
      <c r="D331" s="54">
        <f>'PR-RAS'!E336</f>
        <v>0</v>
      </c>
      <c r="E331" s="54">
        <v>0</v>
      </c>
      <c r="F331" s="54">
        <v>0</v>
      </c>
      <c r="G331" s="56">
        <f t="shared" si="10"/>
        <v>0</v>
      </c>
      <c r="H331" s="56">
        <f t="shared" si="11"/>
        <v>0</v>
      </c>
      <c r="I331" s="57">
        <v>0</v>
      </c>
      <c r="J331" s="59"/>
      <c r="K331" s="58"/>
      <c r="L331" s="58"/>
      <c r="M331" s="5"/>
      <c r="N331" s="5"/>
      <c r="O331" s="5"/>
      <c r="P331" s="5"/>
      <c r="Q331" s="5"/>
      <c r="R331" s="5"/>
      <c r="S331" s="5"/>
      <c r="T331" s="5"/>
      <c r="U331" s="5"/>
      <c r="V331" s="5"/>
      <c r="W331" s="5"/>
      <c r="X331" s="5"/>
      <c r="Y331" s="5"/>
      <c r="Z331" s="5"/>
    </row>
    <row r="332" spans="1:26" ht="12.75" customHeight="1" x14ac:dyDescent="0.25">
      <c r="A332" s="55">
        <v>151</v>
      </c>
      <c r="B332" s="54">
        <v>331</v>
      </c>
      <c r="C332" s="54">
        <f>'PR-RAS'!D337</f>
        <v>0</v>
      </c>
      <c r="D332" s="54">
        <f>'PR-RAS'!E337</f>
        <v>0</v>
      </c>
      <c r="E332" s="54">
        <v>0</v>
      </c>
      <c r="F332" s="54">
        <v>0</v>
      </c>
      <c r="G332" s="56">
        <f t="shared" si="10"/>
        <v>0</v>
      </c>
      <c r="H332" s="56">
        <f t="shared" si="11"/>
        <v>0</v>
      </c>
      <c r="I332" s="57">
        <v>0</v>
      </c>
      <c r="J332" s="59"/>
      <c r="K332" s="58"/>
      <c r="L332" s="58"/>
      <c r="M332" s="5"/>
      <c r="N332" s="5"/>
      <c r="O332" s="5"/>
      <c r="P332" s="5"/>
      <c r="Q332" s="5"/>
      <c r="R332" s="5"/>
      <c r="S332" s="5"/>
      <c r="T332" s="5"/>
      <c r="U332" s="5"/>
      <c r="V332" s="5"/>
      <c r="W332" s="5"/>
      <c r="X332" s="5"/>
      <c r="Y332" s="5"/>
      <c r="Z332" s="5"/>
    </row>
    <row r="333" spans="1:26" ht="12.75" customHeight="1" x14ac:dyDescent="0.25">
      <c r="A333" s="55">
        <v>151</v>
      </c>
      <c r="B333" s="54">
        <v>332</v>
      </c>
      <c r="C333" s="54">
        <f>'PR-RAS'!D338</f>
        <v>0</v>
      </c>
      <c r="D333" s="54">
        <f>'PR-RAS'!E338</f>
        <v>0</v>
      </c>
      <c r="E333" s="54">
        <v>0</v>
      </c>
      <c r="F333" s="54">
        <v>0</v>
      </c>
      <c r="G333" s="56">
        <f t="shared" si="10"/>
        <v>0</v>
      </c>
      <c r="H333" s="56">
        <f t="shared" si="11"/>
        <v>0</v>
      </c>
      <c r="I333" s="57">
        <v>0</v>
      </c>
      <c r="J333" s="59"/>
      <c r="K333" s="58"/>
      <c r="L333" s="58"/>
      <c r="M333" s="5"/>
      <c r="N333" s="5"/>
      <c r="O333" s="5"/>
      <c r="P333" s="5"/>
      <c r="Q333" s="5"/>
      <c r="R333" s="5"/>
      <c r="S333" s="5"/>
      <c r="T333" s="5"/>
      <c r="U333" s="5"/>
      <c r="V333" s="5"/>
      <c r="W333" s="5"/>
      <c r="X333" s="5"/>
      <c r="Y333" s="5"/>
      <c r="Z333" s="5"/>
    </row>
    <row r="334" spans="1:26" ht="12.75" customHeight="1" x14ac:dyDescent="0.25">
      <c r="A334" s="55">
        <v>151</v>
      </c>
      <c r="B334" s="54">
        <v>333</v>
      </c>
      <c r="C334" s="54">
        <f>'PR-RAS'!D339</f>
        <v>0</v>
      </c>
      <c r="D334" s="54">
        <f>'PR-RAS'!E339</f>
        <v>0</v>
      </c>
      <c r="E334" s="54">
        <v>0</v>
      </c>
      <c r="F334" s="54">
        <v>0</v>
      </c>
      <c r="G334" s="56">
        <f t="shared" si="10"/>
        <v>0</v>
      </c>
      <c r="H334" s="56">
        <f t="shared" si="11"/>
        <v>0</v>
      </c>
      <c r="I334" s="57">
        <v>0</v>
      </c>
      <c r="J334" s="59"/>
      <c r="K334" s="58"/>
      <c r="L334" s="58"/>
      <c r="M334" s="5"/>
      <c r="N334" s="5"/>
      <c r="O334" s="5"/>
      <c r="P334" s="5"/>
      <c r="Q334" s="5"/>
      <c r="R334" s="5"/>
      <c r="S334" s="5"/>
      <c r="T334" s="5"/>
      <c r="U334" s="5"/>
      <c r="V334" s="5"/>
      <c r="W334" s="5"/>
      <c r="X334" s="5"/>
      <c r="Y334" s="5"/>
      <c r="Z334" s="5"/>
    </row>
    <row r="335" spans="1:26" ht="12.75" customHeight="1" x14ac:dyDescent="0.25">
      <c r="A335" s="55">
        <v>151</v>
      </c>
      <c r="B335" s="54">
        <v>334</v>
      </c>
      <c r="C335" s="54">
        <f>'PR-RAS'!D340</f>
        <v>0</v>
      </c>
      <c r="D335" s="54">
        <f>'PR-RAS'!E340</f>
        <v>0</v>
      </c>
      <c r="E335" s="54">
        <v>0</v>
      </c>
      <c r="F335" s="54">
        <v>0</v>
      </c>
      <c r="G335" s="56">
        <f t="shared" si="10"/>
        <v>0</v>
      </c>
      <c r="H335" s="56">
        <f t="shared" si="11"/>
        <v>0</v>
      </c>
      <c r="I335" s="57">
        <v>0</v>
      </c>
      <c r="J335" s="59"/>
      <c r="K335" s="58"/>
      <c r="L335" s="58"/>
      <c r="M335" s="5"/>
      <c r="N335" s="5"/>
      <c r="O335" s="5"/>
      <c r="P335" s="5"/>
      <c r="Q335" s="5"/>
      <c r="R335" s="5"/>
      <c r="S335" s="5"/>
      <c r="T335" s="5"/>
      <c r="U335" s="5"/>
      <c r="V335" s="5"/>
      <c r="W335" s="5"/>
      <c r="X335" s="5"/>
      <c r="Y335" s="5"/>
      <c r="Z335" s="5"/>
    </row>
    <row r="336" spans="1:26" ht="12.75" customHeight="1" x14ac:dyDescent="0.25">
      <c r="A336" s="55">
        <v>151</v>
      </c>
      <c r="B336" s="54">
        <v>335</v>
      </c>
      <c r="C336" s="54">
        <f>'PR-RAS'!D341</f>
        <v>0</v>
      </c>
      <c r="D336" s="54">
        <f>'PR-RAS'!E341</f>
        <v>0</v>
      </c>
      <c r="E336" s="54">
        <v>0</v>
      </c>
      <c r="F336" s="54">
        <v>0</v>
      </c>
      <c r="G336" s="56">
        <f t="shared" si="10"/>
        <v>0</v>
      </c>
      <c r="H336" s="56">
        <f t="shared" si="11"/>
        <v>0</v>
      </c>
      <c r="I336" s="57">
        <v>0</v>
      </c>
      <c r="J336" s="59"/>
      <c r="K336" s="58"/>
      <c r="L336" s="58"/>
      <c r="M336" s="5"/>
      <c r="N336" s="5"/>
      <c r="O336" s="5"/>
      <c r="P336" s="5"/>
      <c r="Q336" s="5"/>
      <c r="R336" s="5"/>
      <c r="S336" s="5"/>
      <c r="T336" s="5"/>
      <c r="U336" s="5"/>
      <c r="V336" s="5"/>
      <c r="W336" s="5"/>
      <c r="X336" s="5"/>
      <c r="Y336" s="5"/>
      <c r="Z336" s="5"/>
    </row>
    <row r="337" spans="1:26" ht="12.75" customHeight="1" x14ac:dyDescent="0.25">
      <c r="A337" s="55">
        <v>151</v>
      </c>
      <c r="B337" s="54">
        <v>336</v>
      </c>
      <c r="C337" s="54">
        <f>'PR-RAS'!D342</f>
        <v>0</v>
      </c>
      <c r="D337" s="54">
        <f>'PR-RAS'!E342</f>
        <v>0</v>
      </c>
      <c r="E337" s="54">
        <v>0</v>
      </c>
      <c r="F337" s="54">
        <v>0</v>
      </c>
      <c r="G337" s="56">
        <f t="shared" si="10"/>
        <v>0</v>
      </c>
      <c r="H337" s="56">
        <f t="shared" si="11"/>
        <v>0</v>
      </c>
      <c r="I337" s="57">
        <v>0</v>
      </c>
      <c r="J337" s="59"/>
      <c r="K337" s="58"/>
      <c r="L337" s="58"/>
      <c r="M337" s="5"/>
      <c r="N337" s="5"/>
      <c r="O337" s="5"/>
      <c r="P337" s="5"/>
      <c r="Q337" s="5"/>
      <c r="R337" s="5"/>
      <c r="S337" s="5"/>
      <c r="T337" s="5"/>
      <c r="U337" s="5"/>
      <c r="V337" s="5"/>
      <c r="W337" s="5"/>
      <c r="X337" s="5"/>
      <c r="Y337" s="5"/>
      <c r="Z337" s="5"/>
    </row>
    <row r="338" spans="1:26" ht="12.75" customHeight="1" x14ac:dyDescent="0.25">
      <c r="A338" s="55">
        <v>151</v>
      </c>
      <c r="B338" s="54">
        <v>337</v>
      </c>
      <c r="C338" s="54">
        <f>'PR-RAS'!D343</f>
        <v>0</v>
      </c>
      <c r="D338" s="54">
        <f>'PR-RAS'!E343</f>
        <v>0</v>
      </c>
      <c r="E338" s="54">
        <v>0</v>
      </c>
      <c r="F338" s="54">
        <v>0</v>
      </c>
      <c r="G338" s="56">
        <f t="shared" si="10"/>
        <v>0</v>
      </c>
      <c r="H338" s="56">
        <f t="shared" si="11"/>
        <v>0</v>
      </c>
      <c r="I338" s="57">
        <v>0</v>
      </c>
      <c r="J338" s="59"/>
      <c r="K338" s="58"/>
      <c r="L338" s="58"/>
      <c r="M338" s="5"/>
      <c r="N338" s="5"/>
      <c r="O338" s="5"/>
      <c r="P338" s="5"/>
      <c r="Q338" s="5"/>
      <c r="R338" s="5"/>
      <c r="S338" s="5"/>
      <c r="T338" s="5"/>
      <c r="U338" s="5"/>
      <c r="V338" s="5"/>
      <c r="W338" s="5"/>
      <c r="X338" s="5"/>
      <c r="Y338" s="5"/>
      <c r="Z338" s="5"/>
    </row>
    <row r="339" spans="1:26" ht="12.75" customHeight="1" x14ac:dyDescent="0.25">
      <c r="A339" s="55">
        <v>151</v>
      </c>
      <c r="B339" s="54">
        <v>338</v>
      </c>
      <c r="C339" s="54">
        <f>'PR-RAS'!D344</f>
        <v>0</v>
      </c>
      <c r="D339" s="54">
        <f>'PR-RAS'!E344</f>
        <v>0</v>
      </c>
      <c r="E339" s="54">
        <v>0</v>
      </c>
      <c r="F339" s="54">
        <v>0</v>
      </c>
      <c r="G339" s="56">
        <f t="shared" si="10"/>
        <v>0</v>
      </c>
      <c r="H339" s="56">
        <f t="shared" si="11"/>
        <v>0</v>
      </c>
      <c r="I339" s="57">
        <v>0</v>
      </c>
      <c r="J339" s="59"/>
      <c r="K339" s="58"/>
      <c r="L339" s="58"/>
      <c r="M339" s="5"/>
      <c r="N339" s="5"/>
      <c r="O339" s="5"/>
      <c r="P339" s="5"/>
      <c r="Q339" s="5"/>
      <c r="R339" s="5"/>
      <c r="S339" s="5"/>
      <c r="T339" s="5"/>
      <c r="U339" s="5"/>
      <c r="V339" s="5"/>
      <c r="W339" s="5"/>
      <c r="X339" s="5"/>
      <c r="Y339" s="5"/>
      <c r="Z339" s="5"/>
    </row>
    <row r="340" spans="1:26" ht="12.75" customHeight="1" x14ac:dyDescent="0.25">
      <c r="A340" s="55">
        <v>151</v>
      </c>
      <c r="B340" s="54">
        <v>339</v>
      </c>
      <c r="C340" s="54">
        <f>'PR-RAS'!D345</f>
        <v>0</v>
      </c>
      <c r="D340" s="54">
        <f>'PR-RAS'!E345</f>
        <v>0</v>
      </c>
      <c r="E340" s="54">
        <v>0</v>
      </c>
      <c r="F340" s="54">
        <v>0</v>
      </c>
      <c r="G340" s="56">
        <f t="shared" si="10"/>
        <v>0</v>
      </c>
      <c r="H340" s="56">
        <f t="shared" si="11"/>
        <v>0</v>
      </c>
      <c r="I340" s="57">
        <v>0</v>
      </c>
      <c r="J340" s="59"/>
      <c r="K340" s="58"/>
      <c r="L340" s="58"/>
      <c r="M340" s="5"/>
      <c r="N340" s="5"/>
      <c r="O340" s="5"/>
      <c r="P340" s="5"/>
      <c r="Q340" s="5"/>
      <c r="R340" s="5"/>
      <c r="S340" s="5"/>
      <c r="T340" s="5"/>
      <c r="U340" s="5"/>
      <c r="V340" s="5"/>
      <c r="W340" s="5"/>
      <c r="X340" s="5"/>
      <c r="Y340" s="5"/>
      <c r="Z340" s="5"/>
    </row>
    <row r="341" spans="1:26" ht="12.75" customHeight="1" x14ac:dyDescent="0.25">
      <c r="A341" s="55">
        <v>151</v>
      </c>
      <c r="B341" s="54">
        <v>340</v>
      </c>
      <c r="C341" s="54">
        <f>'PR-RAS'!D346</f>
        <v>0</v>
      </c>
      <c r="D341" s="54">
        <f>'PR-RAS'!E346</f>
        <v>0</v>
      </c>
      <c r="E341" s="54">
        <v>0</v>
      </c>
      <c r="F341" s="54">
        <v>0</v>
      </c>
      <c r="G341" s="56">
        <f t="shared" si="10"/>
        <v>0</v>
      </c>
      <c r="H341" s="56">
        <f t="shared" si="11"/>
        <v>0</v>
      </c>
      <c r="I341" s="57">
        <v>0</v>
      </c>
      <c r="J341" s="59"/>
      <c r="K341" s="58"/>
      <c r="L341" s="58"/>
      <c r="M341" s="5"/>
      <c r="N341" s="5"/>
      <c r="O341" s="5"/>
      <c r="P341" s="5"/>
      <c r="Q341" s="5"/>
      <c r="R341" s="5"/>
      <c r="S341" s="5"/>
      <c r="T341" s="5"/>
      <c r="U341" s="5"/>
      <c r="V341" s="5"/>
      <c r="W341" s="5"/>
      <c r="X341" s="5"/>
      <c r="Y341" s="5"/>
      <c r="Z341" s="5"/>
    </row>
    <row r="342" spans="1:26" ht="12.75" customHeight="1" x14ac:dyDescent="0.25">
      <c r="A342" s="55">
        <v>151</v>
      </c>
      <c r="B342" s="54">
        <v>341</v>
      </c>
      <c r="C342" s="54">
        <f>'PR-RAS'!D347</f>
        <v>0</v>
      </c>
      <c r="D342" s="54">
        <f>'PR-RAS'!E347</f>
        <v>0</v>
      </c>
      <c r="E342" s="54">
        <v>0</v>
      </c>
      <c r="F342" s="54">
        <v>0</v>
      </c>
      <c r="G342" s="56">
        <f t="shared" si="10"/>
        <v>0</v>
      </c>
      <c r="H342" s="56">
        <f t="shared" si="11"/>
        <v>0</v>
      </c>
      <c r="I342" s="57">
        <v>0</v>
      </c>
      <c r="J342" s="59"/>
      <c r="K342" s="58"/>
      <c r="L342" s="58"/>
      <c r="M342" s="5"/>
      <c r="N342" s="5"/>
      <c r="O342" s="5"/>
      <c r="P342" s="5"/>
      <c r="Q342" s="5"/>
      <c r="R342" s="5"/>
      <c r="S342" s="5"/>
      <c r="T342" s="5"/>
      <c r="U342" s="5"/>
      <c r="V342" s="5"/>
      <c r="W342" s="5"/>
      <c r="X342" s="5"/>
      <c r="Y342" s="5"/>
      <c r="Z342" s="5"/>
    </row>
    <row r="343" spans="1:26" ht="12.75" customHeight="1" x14ac:dyDescent="0.25">
      <c r="A343" s="55">
        <v>151</v>
      </c>
      <c r="B343" s="54">
        <v>342</v>
      </c>
      <c r="C343" s="54">
        <f>'PR-RAS'!D348</f>
        <v>0</v>
      </c>
      <c r="D343" s="54">
        <f>'PR-RAS'!E348</f>
        <v>0</v>
      </c>
      <c r="E343" s="54">
        <v>0</v>
      </c>
      <c r="F343" s="54">
        <v>0</v>
      </c>
      <c r="G343" s="56">
        <f t="shared" si="10"/>
        <v>0</v>
      </c>
      <c r="H343" s="56">
        <f t="shared" si="11"/>
        <v>0</v>
      </c>
      <c r="I343" s="57">
        <v>0</v>
      </c>
      <c r="J343" s="59"/>
      <c r="K343" s="58"/>
      <c r="L343" s="58"/>
      <c r="M343" s="5"/>
      <c r="N343" s="5"/>
      <c r="O343" s="5"/>
      <c r="P343" s="5"/>
      <c r="Q343" s="5"/>
      <c r="R343" s="5"/>
      <c r="S343" s="5"/>
      <c r="T343" s="5"/>
      <c r="U343" s="5"/>
      <c r="V343" s="5"/>
      <c r="W343" s="5"/>
      <c r="X343" s="5"/>
      <c r="Y343" s="5"/>
      <c r="Z343" s="5"/>
    </row>
    <row r="344" spans="1:26" ht="12.75" customHeight="1" x14ac:dyDescent="0.25">
      <c r="A344" s="55">
        <v>151</v>
      </c>
      <c r="B344" s="54">
        <v>343</v>
      </c>
      <c r="C344" s="54">
        <f>'PR-RAS'!D349</f>
        <v>0</v>
      </c>
      <c r="D344" s="54">
        <f>'PR-RAS'!E349</f>
        <v>0</v>
      </c>
      <c r="E344" s="54">
        <v>0</v>
      </c>
      <c r="F344" s="54">
        <v>0</v>
      </c>
      <c r="G344" s="56">
        <f t="shared" si="10"/>
        <v>0</v>
      </c>
      <c r="H344" s="56">
        <f t="shared" si="11"/>
        <v>0</v>
      </c>
      <c r="I344" s="57">
        <v>0</v>
      </c>
      <c r="J344" s="59"/>
      <c r="K344" s="58"/>
      <c r="L344" s="58"/>
      <c r="M344" s="5"/>
      <c r="N344" s="5"/>
      <c r="O344" s="5"/>
      <c r="P344" s="5"/>
      <c r="Q344" s="5"/>
      <c r="R344" s="5"/>
      <c r="S344" s="5"/>
      <c r="T344" s="5"/>
      <c r="U344" s="5"/>
      <c r="V344" s="5"/>
      <c r="W344" s="5"/>
      <c r="X344" s="5"/>
      <c r="Y344" s="5"/>
      <c r="Z344" s="5"/>
    </row>
    <row r="345" spans="1:26" ht="12.75" customHeight="1" x14ac:dyDescent="0.25">
      <c r="A345" s="55">
        <v>151</v>
      </c>
      <c r="B345" s="54">
        <v>344</v>
      </c>
      <c r="C345" s="54">
        <f>'PR-RAS'!D350</f>
        <v>10067.17</v>
      </c>
      <c r="D345" s="54">
        <f>'PR-RAS'!E350</f>
        <v>2497.6600000000003</v>
      </c>
      <c r="E345" s="54">
        <v>0</v>
      </c>
      <c r="F345" s="54">
        <v>0</v>
      </c>
      <c r="G345" s="56">
        <f t="shared" si="10"/>
        <v>5181.4965600000005</v>
      </c>
      <c r="H345" s="56">
        <f t="shared" si="11"/>
        <v>0.50999999999976353</v>
      </c>
      <c r="I345" s="57">
        <v>0</v>
      </c>
      <c r="J345" s="59"/>
      <c r="K345" s="58"/>
      <c r="L345" s="58"/>
      <c r="M345" s="5"/>
      <c r="N345" s="5"/>
      <c r="O345" s="5"/>
      <c r="P345" s="5"/>
      <c r="Q345" s="5"/>
      <c r="R345" s="5"/>
      <c r="S345" s="5"/>
      <c r="T345" s="5"/>
      <c r="U345" s="5"/>
      <c r="V345" s="5"/>
      <c r="W345" s="5"/>
      <c r="X345" s="5"/>
      <c r="Y345" s="5"/>
      <c r="Z345" s="5"/>
    </row>
    <row r="346" spans="1:26" ht="12.75" customHeight="1" x14ac:dyDescent="0.25">
      <c r="A346" s="55">
        <v>151</v>
      </c>
      <c r="B346" s="54">
        <v>345</v>
      </c>
      <c r="C346" s="54">
        <f>'PR-RAS'!D351</f>
        <v>0</v>
      </c>
      <c r="D346" s="54">
        <f>'PR-RAS'!E351</f>
        <v>0</v>
      </c>
      <c r="E346" s="54">
        <v>0</v>
      </c>
      <c r="F346" s="54">
        <v>0</v>
      </c>
      <c r="G346" s="56">
        <f t="shared" si="10"/>
        <v>0</v>
      </c>
      <c r="H346" s="56">
        <f t="shared" si="11"/>
        <v>0</v>
      </c>
      <c r="I346" s="57">
        <v>0</v>
      </c>
      <c r="J346" s="59"/>
      <c r="K346" s="58"/>
      <c r="L346" s="58"/>
      <c r="M346" s="5"/>
      <c r="N346" s="5"/>
      <c r="O346" s="5"/>
      <c r="P346" s="5"/>
      <c r="Q346" s="5"/>
      <c r="R346" s="5"/>
      <c r="S346" s="5"/>
      <c r="T346" s="5"/>
      <c r="U346" s="5"/>
      <c r="V346" s="5"/>
      <c r="W346" s="5"/>
      <c r="X346" s="5"/>
      <c r="Y346" s="5"/>
      <c r="Z346" s="5"/>
    </row>
    <row r="347" spans="1:26" ht="12.75" customHeight="1" x14ac:dyDescent="0.25">
      <c r="A347" s="55">
        <v>151</v>
      </c>
      <c r="B347" s="54">
        <v>346</v>
      </c>
      <c r="C347" s="54">
        <f>'PR-RAS'!D352</f>
        <v>0</v>
      </c>
      <c r="D347" s="54">
        <f>'PR-RAS'!E352</f>
        <v>0</v>
      </c>
      <c r="E347" s="54">
        <v>0</v>
      </c>
      <c r="F347" s="54">
        <v>0</v>
      </c>
      <c r="G347" s="56">
        <f t="shared" si="10"/>
        <v>0</v>
      </c>
      <c r="H347" s="56">
        <f t="shared" si="11"/>
        <v>0</v>
      </c>
      <c r="I347" s="57">
        <v>0</v>
      </c>
      <c r="J347" s="59"/>
      <c r="K347" s="58"/>
      <c r="L347" s="58"/>
      <c r="M347" s="5"/>
      <c r="N347" s="5"/>
      <c r="O347" s="5"/>
      <c r="P347" s="5"/>
      <c r="Q347" s="5"/>
      <c r="R347" s="5"/>
      <c r="S347" s="5"/>
      <c r="T347" s="5"/>
      <c r="U347" s="5"/>
      <c r="V347" s="5"/>
      <c r="W347" s="5"/>
      <c r="X347" s="5"/>
      <c r="Y347" s="5"/>
      <c r="Z347" s="5"/>
    </row>
    <row r="348" spans="1:26" ht="12.75" customHeight="1" x14ac:dyDescent="0.25">
      <c r="A348" s="55">
        <v>151</v>
      </c>
      <c r="B348" s="54">
        <v>347</v>
      </c>
      <c r="C348" s="54">
        <f>'PR-RAS'!D353</f>
        <v>0</v>
      </c>
      <c r="D348" s="54">
        <f>'PR-RAS'!E353</f>
        <v>0</v>
      </c>
      <c r="E348" s="54">
        <v>0</v>
      </c>
      <c r="F348" s="54">
        <v>0</v>
      </c>
      <c r="G348" s="56">
        <f t="shared" si="10"/>
        <v>0</v>
      </c>
      <c r="H348" s="56">
        <f t="shared" si="11"/>
        <v>0</v>
      </c>
      <c r="I348" s="57">
        <v>0</v>
      </c>
      <c r="J348" s="59"/>
      <c r="K348" s="58"/>
      <c r="L348" s="58"/>
      <c r="M348" s="5"/>
      <c r="N348" s="5"/>
      <c r="O348" s="5"/>
      <c r="P348" s="5"/>
      <c r="Q348" s="5"/>
      <c r="R348" s="5"/>
      <c r="S348" s="5"/>
      <c r="T348" s="5"/>
      <c r="U348" s="5"/>
      <c r="V348" s="5"/>
      <c r="W348" s="5"/>
      <c r="X348" s="5"/>
      <c r="Y348" s="5"/>
      <c r="Z348" s="5"/>
    </row>
    <row r="349" spans="1:26" ht="12.75" customHeight="1" x14ac:dyDescent="0.25">
      <c r="A349" s="55">
        <v>151</v>
      </c>
      <c r="B349" s="54">
        <v>348</v>
      </c>
      <c r="C349" s="54">
        <f>'PR-RAS'!D354</f>
        <v>0</v>
      </c>
      <c r="D349" s="54">
        <f>'PR-RAS'!E354</f>
        <v>0</v>
      </c>
      <c r="E349" s="54">
        <v>0</v>
      </c>
      <c r="F349" s="54">
        <v>0</v>
      </c>
      <c r="G349" s="56">
        <f t="shared" si="10"/>
        <v>0</v>
      </c>
      <c r="H349" s="56">
        <f t="shared" si="11"/>
        <v>0</v>
      </c>
      <c r="I349" s="57">
        <v>0</v>
      </c>
      <c r="J349" s="59"/>
      <c r="K349" s="58"/>
      <c r="L349" s="58"/>
      <c r="M349" s="5"/>
      <c r="N349" s="5"/>
      <c r="O349" s="5"/>
      <c r="P349" s="5"/>
      <c r="Q349" s="5"/>
      <c r="R349" s="5"/>
      <c r="S349" s="5"/>
      <c r="T349" s="5"/>
      <c r="U349" s="5"/>
      <c r="V349" s="5"/>
      <c r="W349" s="5"/>
      <c r="X349" s="5"/>
      <c r="Y349" s="5"/>
      <c r="Z349" s="5"/>
    </row>
    <row r="350" spans="1:26" ht="12.75" customHeight="1" x14ac:dyDescent="0.25">
      <c r="A350" s="55">
        <v>151</v>
      </c>
      <c r="B350" s="54">
        <v>349</v>
      </c>
      <c r="C350" s="54">
        <f>'PR-RAS'!D355</f>
        <v>0</v>
      </c>
      <c r="D350" s="54">
        <f>'PR-RAS'!E355</f>
        <v>0</v>
      </c>
      <c r="E350" s="54">
        <v>0</v>
      </c>
      <c r="F350" s="54">
        <v>0</v>
      </c>
      <c r="G350" s="56">
        <f t="shared" si="10"/>
        <v>0</v>
      </c>
      <c r="H350" s="56">
        <f t="shared" si="11"/>
        <v>0</v>
      </c>
      <c r="I350" s="57">
        <v>0</v>
      </c>
      <c r="J350" s="59"/>
      <c r="K350" s="58"/>
      <c r="L350" s="58"/>
      <c r="M350" s="5"/>
      <c r="N350" s="5"/>
      <c r="O350" s="5"/>
      <c r="P350" s="5"/>
      <c r="Q350" s="5"/>
      <c r="R350" s="5"/>
      <c r="S350" s="5"/>
      <c r="T350" s="5"/>
      <c r="U350" s="5"/>
      <c r="V350" s="5"/>
      <c r="W350" s="5"/>
      <c r="X350" s="5"/>
      <c r="Y350" s="5"/>
      <c r="Z350" s="5"/>
    </row>
    <row r="351" spans="1:26" ht="12.75" customHeight="1" x14ac:dyDescent="0.25">
      <c r="A351" s="55">
        <v>151</v>
      </c>
      <c r="B351" s="54">
        <v>350</v>
      </c>
      <c r="C351" s="54">
        <f>'PR-RAS'!D356</f>
        <v>0</v>
      </c>
      <c r="D351" s="54">
        <f>'PR-RAS'!E356</f>
        <v>0</v>
      </c>
      <c r="E351" s="54">
        <v>0</v>
      </c>
      <c r="F351" s="54">
        <v>0</v>
      </c>
      <c r="G351" s="56">
        <f t="shared" si="10"/>
        <v>0</v>
      </c>
      <c r="H351" s="56">
        <f t="shared" si="11"/>
        <v>0</v>
      </c>
      <c r="I351" s="57">
        <v>0</v>
      </c>
      <c r="J351" s="59"/>
      <c r="K351" s="58"/>
      <c r="L351" s="58"/>
      <c r="M351" s="5"/>
      <c r="N351" s="5"/>
      <c r="O351" s="5"/>
      <c r="P351" s="5"/>
      <c r="Q351" s="5"/>
      <c r="R351" s="5"/>
      <c r="S351" s="5"/>
      <c r="T351" s="5"/>
      <c r="U351" s="5"/>
      <c r="V351" s="5"/>
      <c r="W351" s="5"/>
      <c r="X351" s="5"/>
      <c r="Y351" s="5"/>
      <c r="Z351" s="5"/>
    </row>
    <row r="352" spans="1:26" ht="12.75" customHeight="1" x14ac:dyDescent="0.25">
      <c r="A352" s="55">
        <v>151</v>
      </c>
      <c r="B352" s="54">
        <v>351</v>
      </c>
      <c r="C352" s="54">
        <f>'PR-RAS'!D357</f>
        <v>0</v>
      </c>
      <c r="D352" s="54">
        <f>'PR-RAS'!E357</f>
        <v>0</v>
      </c>
      <c r="E352" s="54">
        <v>0</v>
      </c>
      <c r="F352" s="54">
        <v>0</v>
      </c>
      <c r="G352" s="56">
        <f t="shared" si="10"/>
        <v>0</v>
      </c>
      <c r="H352" s="56">
        <f t="shared" si="11"/>
        <v>0</v>
      </c>
      <c r="I352" s="57">
        <v>0</v>
      </c>
      <c r="J352" s="59"/>
      <c r="K352" s="58"/>
      <c r="L352" s="58"/>
      <c r="M352" s="5"/>
      <c r="N352" s="5"/>
      <c r="O352" s="5"/>
      <c r="P352" s="5"/>
      <c r="Q352" s="5"/>
      <c r="R352" s="5"/>
      <c r="S352" s="5"/>
      <c r="T352" s="5"/>
      <c r="U352" s="5"/>
      <c r="V352" s="5"/>
      <c r="W352" s="5"/>
      <c r="X352" s="5"/>
      <c r="Y352" s="5"/>
      <c r="Z352" s="5"/>
    </row>
    <row r="353" spans="1:26" ht="12.75" customHeight="1" x14ac:dyDescent="0.25">
      <c r="A353" s="55">
        <v>151</v>
      </c>
      <c r="B353" s="54">
        <v>352</v>
      </c>
      <c r="C353" s="54">
        <f>'PR-RAS'!D358</f>
        <v>0</v>
      </c>
      <c r="D353" s="54">
        <f>'PR-RAS'!E358</f>
        <v>0</v>
      </c>
      <c r="E353" s="54">
        <v>0</v>
      </c>
      <c r="F353" s="54">
        <v>0</v>
      </c>
      <c r="G353" s="56">
        <f t="shared" si="10"/>
        <v>0</v>
      </c>
      <c r="H353" s="56">
        <f t="shared" si="11"/>
        <v>0</v>
      </c>
      <c r="I353" s="57">
        <v>0</v>
      </c>
      <c r="J353" s="59"/>
      <c r="K353" s="58"/>
      <c r="L353" s="58"/>
      <c r="M353" s="5"/>
      <c r="N353" s="5"/>
      <c r="O353" s="5"/>
      <c r="P353" s="5"/>
      <c r="Q353" s="5"/>
      <c r="R353" s="5"/>
      <c r="S353" s="5"/>
      <c r="T353" s="5"/>
      <c r="U353" s="5"/>
      <c r="V353" s="5"/>
      <c r="W353" s="5"/>
      <c r="X353" s="5"/>
      <c r="Y353" s="5"/>
      <c r="Z353" s="5"/>
    </row>
    <row r="354" spans="1:26" ht="12.75" customHeight="1" x14ac:dyDescent="0.25">
      <c r="A354" s="55">
        <v>151</v>
      </c>
      <c r="B354" s="54">
        <v>353</v>
      </c>
      <c r="C354" s="54">
        <f>'PR-RAS'!D359</f>
        <v>0</v>
      </c>
      <c r="D354" s="54">
        <f>'PR-RAS'!E359</f>
        <v>0</v>
      </c>
      <c r="E354" s="54">
        <v>0</v>
      </c>
      <c r="F354" s="54">
        <v>0</v>
      </c>
      <c r="G354" s="56">
        <f t="shared" si="10"/>
        <v>0</v>
      </c>
      <c r="H354" s="56">
        <f t="shared" si="11"/>
        <v>0</v>
      </c>
      <c r="I354" s="57">
        <v>0</v>
      </c>
      <c r="J354" s="59"/>
      <c r="K354" s="58"/>
      <c r="L354" s="58"/>
      <c r="M354" s="5"/>
      <c r="N354" s="5"/>
      <c r="O354" s="5"/>
      <c r="P354" s="5"/>
      <c r="Q354" s="5"/>
      <c r="R354" s="5"/>
      <c r="S354" s="5"/>
      <c r="T354" s="5"/>
      <c r="U354" s="5"/>
      <c r="V354" s="5"/>
      <c r="W354" s="5"/>
      <c r="X354" s="5"/>
      <c r="Y354" s="5"/>
      <c r="Z354" s="5"/>
    </row>
    <row r="355" spans="1:26" ht="12.75" customHeight="1" x14ac:dyDescent="0.25">
      <c r="A355" s="55">
        <v>151</v>
      </c>
      <c r="B355" s="54">
        <v>354</v>
      </c>
      <c r="C355" s="54">
        <f>'PR-RAS'!D360</f>
        <v>0</v>
      </c>
      <c r="D355" s="54">
        <f>'PR-RAS'!E360</f>
        <v>0</v>
      </c>
      <c r="E355" s="54">
        <v>0</v>
      </c>
      <c r="F355" s="54">
        <v>0</v>
      </c>
      <c r="G355" s="56">
        <f t="shared" si="10"/>
        <v>0</v>
      </c>
      <c r="H355" s="56">
        <f t="shared" si="11"/>
        <v>0</v>
      </c>
      <c r="I355" s="57">
        <v>0</v>
      </c>
      <c r="J355" s="59"/>
      <c r="K355" s="58"/>
      <c r="L355" s="58"/>
      <c r="M355" s="5"/>
      <c r="N355" s="5"/>
      <c r="O355" s="5"/>
      <c r="P355" s="5"/>
      <c r="Q355" s="5"/>
      <c r="R355" s="5"/>
      <c r="S355" s="5"/>
      <c r="T355" s="5"/>
      <c r="U355" s="5"/>
      <c r="V355" s="5"/>
      <c r="W355" s="5"/>
      <c r="X355" s="5"/>
      <c r="Y355" s="5"/>
      <c r="Z355" s="5"/>
    </row>
    <row r="356" spans="1:26" ht="12.75" customHeight="1" x14ac:dyDescent="0.25">
      <c r="A356" s="55">
        <v>151</v>
      </c>
      <c r="B356" s="54">
        <v>355</v>
      </c>
      <c r="C356" s="54">
        <f>'PR-RAS'!D361</f>
        <v>0</v>
      </c>
      <c r="D356" s="54">
        <f>'PR-RAS'!E361</f>
        <v>0</v>
      </c>
      <c r="E356" s="54">
        <v>0</v>
      </c>
      <c r="F356" s="54">
        <v>0</v>
      </c>
      <c r="G356" s="56">
        <f t="shared" si="10"/>
        <v>0</v>
      </c>
      <c r="H356" s="56">
        <f t="shared" si="11"/>
        <v>0</v>
      </c>
      <c r="I356" s="57">
        <v>0</v>
      </c>
      <c r="J356" s="59"/>
      <c r="K356" s="58"/>
      <c r="L356" s="58"/>
      <c r="M356" s="5"/>
      <c r="N356" s="5"/>
      <c r="O356" s="5"/>
      <c r="P356" s="5"/>
      <c r="Q356" s="5"/>
      <c r="R356" s="5"/>
      <c r="S356" s="5"/>
      <c r="T356" s="5"/>
      <c r="U356" s="5"/>
      <c r="V356" s="5"/>
      <c r="W356" s="5"/>
      <c r="X356" s="5"/>
      <c r="Y356" s="5"/>
      <c r="Z356" s="5"/>
    </row>
    <row r="357" spans="1:26" ht="12.75" customHeight="1" x14ac:dyDescent="0.25">
      <c r="A357" s="55">
        <v>151</v>
      </c>
      <c r="B357" s="54">
        <v>356</v>
      </c>
      <c r="C357" s="54">
        <f>'PR-RAS'!D362</f>
        <v>0</v>
      </c>
      <c r="D357" s="54">
        <f>'PR-RAS'!E362</f>
        <v>0</v>
      </c>
      <c r="E357" s="54">
        <v>0</v>
      </c>
      <c r="F357" s="54">
        <v>0</v>
      </c>
      <c r="G357" s="56">
        <f t="shared" si="10"/>
        <v>0</v>
      </c>
      <c r="H357" s="56">
        <f t="shared" si="11"/>
        <v>0</v>
      </c>
      <c r="I357" s="57">
        <v>0</v>
      </c>
      <c r="J357" s="59"/>
      <c r="K357" s="58"/>
      <c r="L357" s="58"/>
      <c r="M357" s="5"/>
      <c r="N357" s="5"/>
      <c r="O357" s="5"/>
      <c r="P357" s="5"/>
      <c r="Q357" s="5"/>
      <c r="R357" s="5"/>
      <c r="S357" s="5"/>
      <c r="T357" s="5"/>
      <c r="U357" s="5"/>
      <c r="V357" s="5"/>
      <c r="W357" s="5"/>
      <c r="X357" s="5"/>
      <c r="Y357" s="5"/>
      <c r="Z357" s="5"/>
    </row>
    <row r="358" spans="1:26" ht="12.75" customHeight="1" x14ac:dyDescent="0.25">
      <c r="A358" s="55">
        <v>151</v>
      </c>
      <c r="B358" s="54">
        <v>357</v>
      </c>
      <c r="C358" s="54">
        <f>'PR-RAS'!D363</f>
        <v>10067.17</v>
      </c>
      <c r="D358" s="54">
        <f>'PR-RAS'!E363</f>
        <v>2497.6600000000003</v>
      </c>
      <c r="E358" s="54">
        <v>0</v>
      </c>
      <c r="F358" s="54">
        <v>0</v>
      </c>
      <c r="G358" s="56">
        <f t="shared" si="10"/>
        <v>5377.3089300000001</v>
      </c>
      <c r="H358" s="56">
        <f t="shared" si="11"/>
        <v>0.50999999999976353</v>
      </c>
      <c r="I358" s="57">
        <v>0</v>
      </c>
      <c r="J358" s="59"/>
      <c r="K358" s="58"/>
      <c r="L358" s="58"/>
      <c r="M358" s="5"/>
      <c r="N358" s="5"/>
      <c r="O358" s="5"/>
      <c r="P358" s="5"/>
      <c r="Q358" s="5"/>
      <c r="R358" s="5"/>
      <c r="S358" s="5"/>
      <c r="T358" s="5"/>
      <c r="U358" s="5"/>
      <c r="V358" s="5"/>
      <c r="W358" s="5"/>
      <c r="X358" s="5"/>
      <c r="Y358" s="5"/>
      <c r="Z358" s="5"/>
    </row>
    <row r="359" spans="1:26" ht="12.75" customHeight="1" x14ac:dyDescent="0.25">
      <c r="A359" s="55">
        <v>151</v>
      </c>
      <c r="B359" s="54">
        <v>358</v>
      </c>
      <c r="C359" s="54">
        <f>'PR-RAS'!D364</f>
        <v>0</v>
      </c>
      <c r="D359" s="54">
        <f>'PR-RAS'!E364</f>
        <v>0</v>
      </c>
      <c r="E359" s="54">
        <v>0</v>
      </c>
      <c r="F359" s="54">
        <v>0</v>
      </c>
      <c r="G359" s="56">
        <f t="shared" si="10"/>
        <v>0</v>
      </c>
      <c r="H359" s="56">
        <f t="shared" si="11"/>
        <v>0</v>
      </c>
      <c r="I359" s="57">
        <v>0</v>
      </c>
      <c r="J359" s="59"/>
      <c r="K359" s="58"/>
      <c r="L359" s="58"/>
      <c r="M359" s="5"/>
      <c r="N359" s="5"/>
      <c r="O359" s="5"/>
      <c r="P359" s="5"/>
      <c r="Q359" s="5"/>
      <c r="R359" s="5"/>
      <c r="S359" s="5"/>
      <c r="T359" s="5"/>
      <c r="U359" s="5"/>
      <c r="V359" s="5"/>
      <c r="W359" s="5"/>
      <c r="X359" s="5"/>
      <c r="Y359" s="5"/>
      <c r="Z359" s="5"/>
    </row>
    <row r="360" spans="1:26" ht="12.75" customHeight="1" x14ac:dyDescent="0.25">
      <c r="A360" s="55">
        <v>151</v>
      </c>
      <c r="B360" s="54">
        <v>359</v>
      </c>
      <c r="C360" s="54">
        <f>'PR-RAS'!D365</f>
        <v>0</v>
      </c>
      <c r="D360" s="54">
        <f>'PR-RAS'!E365</f>
        <v>0</v>
      </c>
      <c r="E360" s="54">
        <v>0</v>
      </c>
      <c r="F360" s="54">
        <v>0</v>
      </c>
      <c r="G360" s="56">
        <f t="shared" si="10"/>
        <v>0</v>
      </c>
      <c r="H360" s="56">
        <f t="shared" si="11"/>
        <v>0</v>
      </c>
      <c r="I360" s="57">
        <v>0</v>
      </c>
      <c r="J360" s="59"/>
      <c r="K360" s="58"/>
      <c r="L360" s="58"/>
      <c r="M360" s="5"/>
      <c r="N360" s="5"/>
      <c r="O360" s="5"/>
      <c r="P360" s="5"/>
      <c r="Q360" s="5"/>
      <c r="R360" s="5"/>
      <c r="S360" s="5"/>
      <c r="T360" s="5"/>
      <c r="U360" s="5"/>
      <c r="V360" s="5"/>
      <c r="W360" s="5"/>
      <c r="X360" s="5"/>
      <c r="Y360" s="5"/>
      <c r="Z360" s="5"/>
    </row>
    <row r="361" spans="1:26" ht="12.75" customHeight="1" x14ac:dyDescent="0.25">
      <c r="A361" s="55">
        <v>151</v>
      </c>
      <c r="B361" s="54">
        <v>360</v>
      </c>
      <c r="C361" s="54">
        <f>'PR-RAS'!D366</f>
        <v>0</v>
      </c>
      <c r="D361" s="54">
        <f>'PR-RAS'!E366</f>
        <v>0</v>
      </c>
      <c r="E361" s="54">
        <v>0</v>
      </c>
      <c r="F361" s="54">
        <v>0</v>
      </c>
      <c r="G361" s="56">
        <f t="shared" si="10"/>
        <v>0</v>
      </c>
      <c r="H361" s="56">
        <f t="shared" si="11"/>
        <v>0</v>
      </c>
      <c r="I361" s="57">
        <v>0</v>
      </c>
      <c r="J361" s="59"/>
      <c r="K361" s="58"/>
      <c r="L361" s="58"/>
      <c r="M361" s="5"/>
      <c r="N361" s="5"/>
      <c r="O361" s="5"/>
      <c r="P361" s="5"/>
      <c r="Q361" s="5"/>
      <c r="R361" s="5"/>
      <c r="S361" s="5"/>
      <c r="T361" s="5"/>
      <c r="U361" s="5"/>
      <c r="V361" s="5"/>
      <c r="W361" s="5"/>
      <c r="X361" s="5"/>
      <c r="Y361" s="5"/>
      <c r="Z361" s="5"/>
    </row>
    <row r="362" spans="1:26" ht="12.75" customHeight="1" x14ac:dyDescent="0.25">
      <c r="A362" s="55">
        <v>151</v>
      </c>
      <c r="B362" s="54">
        <v>361</v>
      </c>
      <c r="C362" s="54">
        <f>'PR-RAS'!D367</f>
        <v>0</v>
      </c>
      <c r="D362" s="54">
        <f>'PR-RAS'!E367</f>
        <v>0</v>
      </c>
      <c r="E362" s="54">
        <v>0</v>
      </c>
      <c r="F362" s="54">
        <v>0</v>
      </c>
      <c r="G362" s="56">
        <f t="shared" si="10"/>
        <v>0</v>
      </c>
      <c r="H362" s="56">
        <f t="shared" si="11"/>
        <v>0</v>
      </c>
      <c r="I362" s="57">
        <v>0</v>
      </c>
      <c r="J362" s="59"/>
      <c r="K362" s="58"/>
      <c r="L362" s="58"/>
      <c r="M362" s="5"/>
      <c r="N362" s="5"/>
      <c r="O362" s="5"/>
      <c r="P362" s="5"/>
      <c r="Q362" s="5"/>
      <c r="R362" s="5"/>
      <c r="S362" s="5"/>
      <c r="T362" s="5"/>
      <c r="U362" s="5"/>
      <c r="V362" s="5"/>
      <c r="W362" s="5"/>
      <c r="X362" s="5"/>
      <c r="Y362" s="5"/>
      <c r="Z362" s="5"/>
    </row>
    <row r="363" spans="1:26" ht="12.75" customHeight="1" x14ac:dyDescent="0.25">
      <c r="A363" s="55">
        <v>151</v>
      </c>
      <c r="B363" s="54">
        <v>362</v>
      </c>
      <c r="C363" s="54">
        <f>'PR-RAS'!D368</f>
        <v>0</v>
      </c>
      <c r="D363" s="54">
        <f>'PR-RAS'!E368</f>
        <v>0</v>
      </c>
      <c r="E363" s="54">
        <v>0</v>
      </c>
      <c r="F363" s="54">
        <v>0</v>
      </c>
      <c r="G363" s="56">
        <f t="shared" si="10"/>
        <v>0</v>
      </c>
      <c r="H363" s="56">
        <f t="shared" si="11"/>
        <v>0</v>
      </c>
      <c r="I363" s="57">
        <v>0</v>
      </c>
      <c r="J363" s="59"/>
      <c r="K363" s="58"/>
      <c r="L363" s="58"/>
      <c r="M363" s="5"/>
      <c r="N363" s="5"/>
      <c r="O363" s="5"/>
      <c r="P363" s="5"/>
      <c r="Q363" s="5"/>
      <c r="R363" s="5"/>
      <c r="S363" s="5"/>
      <c r="T363" s="5"/>
      <c r="U363" s="5"/>
      <c r="V363" s="5"/>
      <c r="W363" s="5"/>
      <c r="X363" s="5"/>
      <c r="Y363" s="5"/>
      <c r="Z363" s="5"/>
    </row>
    <row r="364" spans="1:26" ht="12.75" customHeight="1" x14ac:dyDescent="0.25">
      <c r="A364" s="55">
        <v>151</v>
      </c>
      <c r="B364" s="54">
        <v>363</v>
      </c>
      <c r="C364" s="54">
        <f>'PR-RAS'!D369</f>
        <v>5161.03</v>
      </c>
      <c r="D364" s="54">
        <f>'PR-RAS'!E369</f>
        <v>2497.6600000000003</v>
      </c>
      <c r="E364" s="54">
        <v>0</v>
      </c>
      <c r="F364" s="54">
        <v>0</v>
      </c>
      <c r="G364" s="56">
        <f t="shared" si="10"/>
        <v>3686.7550500000002</v>
      </c>
      <c r="H364" s="56">
        <f t="shared" si="11"/>
        <v>0.36999999999943611</v>
      </c>
      <c r="I364" s="57">
        <v>0</v>
      </c>
      <c r="J364" s="59"/>
      <c r="K364" s="58"/>
      <c r="L364" s="58"/>
      <c r="M364" s="5"/>
      <c r="N364" s="5"/>
      <c r="O364" s="5"/>
      <c r="P364" s="5"/>
      <c r="Q364" s="5"/>
      <c r="R364" s="5"/>
      <c r="S364" s="5"/>
      <c r="T364" s="5"/>
      <c r="U364" s="5"/>
      <c r="V364" s="5"/>
      <c r="W364" s="5"/>
      <c r="X364" s="5"/>
      <c r="Y364" s="5"/>
      <c r="Z364" s="5"/>
    </row>
    <row r="365" spans="1:26" ht="12.75" customHeight="1" x14ac:dyDescent="0.25">
      <c r="A365" s="55">
        <v>151</v>
      </c>
      <c r="B365" s="54">
        <v>364</v>
      </c>
      <c r="C365" s="54">
        <f>'PR-RAS'!D370</f>
        <v>3396.74</v>
      </c>
      <c r="D365" s="54">
        <f>'PR-RAS'!E370</f>
        <v>2375.11</v>
      </c>
      <c r="E365" s="54">
        <v>0</v>
      </c>
      <c r="F365" s="54">
        <v>0</v>
      </c>
      <c r="G365" s="56">
        <f t="shared" si="10"/>
        <v>2965.4934399999997</v>
      </c>
      <c r="H365" s="56">
        <f t="shared" si="11"/>
        <v>0.37000000000034561</v>
      </c>
      <c r="I365" s="57">
        <v>0</v>
      </c>
      <c r="J365" s="59"/>
      <c r="K365" s="58"/>
      <c r="L365" s="58"/>
      <c r="M365" s="5"/>
      <c r="N365" s="5"/>
      <c r="O365" s="5"/>
      <c r="P365" s="5"/>
      <c r="Q365" s="5"/>
      <c r="R365" s="5"/>
      <c r="S365" s="5"/>
      <c r="T365" s="5"/>
      <c r="U365" s="5"/>
      <c r="V365" s="5"/>
      <c r="W365" s="5"/>
      <c r="X365" s="5"/>
      <c r="Y365" s="5"/>
      <c r="Z365" s="5"/>
    </row>
    <row r="366" spans="1:26" ht="12.75" customHeight="1" x14ac:dyDescent="0.25">
      <c r="A366" s="55">
        <v>151</v>
      </c>
      <c r="B366" s="54">
        <v>365</v>
      </c>
      <c r="C366" s="54">
        <f>'PR-RAS'!D371</f>
        <v>452.32</v>
      </c>
      <c r="D366" s="54">
        <f>'PR-RAS'!E371</f>
        <v>0</v>
      </c>
      <c r="E366" s="54">
        <v>0</v>
      </c>
      <c r="F366" s="54">
        <v>0</v>
      </c>
      <c r="G366" s="56">
        <f t="shared" si="10"/>
        <v>165.0968</v>
      </c>
      <c r="H366" s="56">
        <f t="shared" si="11"/>
        <v>0.31999999999999318</v>
      </c>
      <c r="I366" s="57">
        <v>0</v>
      </c>
      <c r="J366" s="59"/>
      <c r="K366" s="58"/>
      <c r="L366" s="58"/>
      <c r="M366" s="5"/>
      <c r="N366" s="5"/>
      <c r="O366" s="5"/>
      <c r="P366" s="5"/>
      <c r="Q366" s="5"/>
      <c r="R366" s="5"/>
      <c r="S366" s="5"/>
      <c r="T366" s="5"/>
      <c r="U366" s="5"/>
      <c r="V366" s="5"/>
      <c r="W366" s="5"/>
      <c r="X366" s="5"/>
      <c r="Y366" s="5"/>
      <c r="Z366" s="5"/>
    </row>
    <row r="367" spans="1:26" ht="12.75" customHeight="1" x14ac:dyDescent="0.25">
      <c r="A367" s="55">
        <v>151</v>
      </c>
      <c r="B367" s="54">
        <v>366</v>
      </c>
      <c r="C367" s="54">
        <f>'PR-RAS'!D372</f>
        <v>1044.53</v>
      </c>
      <c r="D367" s="54">
        <f>'PR-RAS'!E372</f>
        <v>0</v>
      </c>
      <c r="E367" s="54">
        <v>0</v>
      </c>
      <c r="F367" s="54">
        <v>0</v>
      </c>
      <c r="G367" s="56">
        <f t="shared" si="10"/>
        <v>382.29798</v>
      </c>
      <c r="H367" s="56">
        <f t="shared" si="11"/>
        <v>0.47000000000002728</v>
      </c>
      <c r="I367" s="57">
        <v>0</v>
      </c>
      <c r="J367" s="59"/>
      <c r="K367" s="58"/>
      <c r="L367" s="58"/>
      <c r="M367" s="5"/>
      <c r="N367" s="5"/>
      <c r="O367" s="5"/>
      <c r="P367" s="5"/>
      <c r="Q367" s="5"/>
      <c r="R367" s="5"/>
      <c r="S367" s="5"/>
      <c r="T367" s="5"/>
      <c r="U367" s="5"/>
      <c r="V367" s="5"/>
      <c r="W367" s="5"/>
      <c r="X367" s="5"/>
      <c r="Y367" s="5"/>
      <c r="Z367" s="5"/>
    </row>
    <row r="368" spans="1:26" ht="12.75" customHeight="1" x14ac:dyDescent="0.25">
      <c r="A368" s="55">
        <v>151</v>
      </c>
      <c r="B368" s="54">
        <v>367</v>
      </c>
      <c r="C368" s="54">
        <f>'PR-RAS'!D373</f>
        <v>0</v>
      </c>
      <c r="D368" s="54">
        <f>'PR-RAS'!E373</f>
        <v>0</v>
      </c>
      <c r="E368" s="54">
        <v>0</v>
      </c>
      <c r="F368" s="54">
        <v>0</v>
      </c>
      <c r="G368" s="56">
        <f t="shared" si="10"/>
        <v>0</v>
      </c>
      <c r="H368" s="56">
        <f t="shared" si="11"/>
        <v>0</v>
      </c>
      <c r="I368" s="57">
        <v>0</v>
      </c>
      <c r="J368" s="59"/>
      <c r="K368" s="58"/>
      <c r="L368" s="58"/>
      <c r="M368" s="5"/>
      <c r="N368" s="5"/>
      <c r="O368" s="5"/>
      <c r="P368" s="5"/>
      <c r="Q368" s="5"/>
      <c r="R368" s="5"/>
      <c r="S368" s="5"/>
      <c r="T368" s="5"/>
      <c r="U368" s="5"/>
      <c r="V368" s="5"/>
      <c r="W368" s="5"/>
      <c r="X368" s="5"/>
      <c r="Y368" s="5"/>
      <c r="Z368" s="5"/>
    </row>
    <row r="369" spans="1:26" ht="12.75" customHeight="1" x14ac:dyDescent="0.25">
      <c r="A369" s="55">
        <v>151</v>
      </c>
      <c r="B369" s="54">
        <v>368</v>
      </c>
      <c r="C369" s="54">
        <f>'PR-RAS'!D374</f>
        <v>0</v>
      </c>
      <c r="D369" s="54">
        <f>'PR-RAS'!E374</f>
        <v>0</v>
      </c>
      <c r="E369" s="54">
        <v>0</v>
      </c>
      <c r="F369" s="54">
        <v>0</v>
      </c>
      <c r="G369" s="56">
        <f t="shared" si="10"/>
        <v>0</v>
      </c>
      <c r="H369" s="56">
        <f t="shared" si="11"/>
        <v>0</v>
      </c>
      <c r="I369" s="57">
        <v>0</v>
      </c>
      <c r="J369" s="59"/>
      <c r="K369" s="58"/>
      <c r="L369" s="58"/>
      <c r="M369" s="5"/>
      <c r="N369" s="5"/>
      <c r="O369" s="5"/>
      <c r="P369" s="5"/>
      <c r="Q369" s="5"/>
      <c r="R369" s="5"/>
      <c r="S369" s="5"/>
      <c r="T369" s="5"/>
      <c r="U369" s="5"/>
      <c r="V369" s="5"/>
      <c r="W369" s="5"/>
      <c r="X369" s="5"/>
      <c r="Y369" s="5"/>
      <c r="Z369" s="5"/>
    </row>
    <row r="370" spans="1:26" ht="12.75" customHeight="1" x14ac:dyDescent="0.25">
      <c r="A370" s="55">
        <v>151</v>
      </c>
      <c r="B370" s="54">
        <v>369</v>
      </c>
      <c r="C370" s="54">
        <f>'PR-RAS'!D375</f>
        <v>0</v>
      </c>
      <c r="D370" s="54">
        <f>'PR-RAS'!E375</f>
        <v>0</v>
      </c>
      <c r="E370" s="54">
        <v>0</v>
      </c>
      <c r="F370" s="54">
        <v>0</v>
      </c>
      <c r="G370" s="56">
        <f t="shared" si="10"/>
        <v>0</v>
      </c>
      <c r="H370" s="56">
        <f t="shared" si="11"/>
        <v>0</v>
      </c>
      <c r="I370" s="57">
        <v>0</v>
      </c>
      <c r="J370" s="59"/>
      <c r="K370" s="58"/>
      <c r="L370" s="58"/>
      <c r="M370" s="5"/>
      <c r="N370" s="5"/>
      <c r="O370" s="5"/>
      <c r="P370" s="5"/>
      <c r="Q370" s="5"/>
      <c r="R370" s="5"/>
      <c r="S370" s="5"/>
      <c r="T370" s="5"/>
      <c r="U370" s="5"/>
      <c r="V370" s="5"/>
      <c r="W370" s="5"/>
      <c r="X370" s="5"/>
      <c r="Y370" s="5"/>
      <c r="Z370" s="5"/>
    </row>
    <row r="371" spans="1:26" ht="12.75" customHeight="1" x14ac:dyDescent="0.25">
      <c r="A371" s="55">
        <v>151</v>
      </c>
      <c r="B371" s="54">
        <v>370</v>
      </c>
      <c r="C371" s="54">
        <f>'PR-RAS'!D376</f>
        <v>267.44</v>
      </c>
      <c r="D371" s="54">
        <f>'PR-RAS'!E376</f>
        <v>122.55</v>
      </c>
      <c r="E371" s="54">
        <v>0</v>
      </c>
      <c r="F371" s="54">
        <v>0</v>
      </c>
      <c r="G371" s="56">
        <f t="shared" si="10"/>
        <v>189.63979999999998</v>
      </c>
      <c r="H371" s="56">
        <f t="shared" si="11"/>
        <v>0.89000000000000057</v>
      </c>
      <c r="I371" s="57">
        <v>0</v>
      </c>
      <c r="J371" s="59"/>
      <c r="K371" s="58"/>
      <c r="L371" s="58"/>
      <c r="M371" s="5"/>
      <c r="N371" s="5"/>
      <c r="O371" s="5"/>
      <c r="P371" s="5"/>
      <c r="Q371" s="5"/>
      <c r="R371" s="5"/>
      <c r="S371" s="5"/>
      <c r="T371" s="5"/>
      <c r="U371" s="5"/>
      <c r="V371" s="5"/>
      <c r="W371" s="5"/>
      <c r="X371" s="5"/>
      <c r="Y371" s="5"/>
      <c r="Z371" s="5"/>
    </row>
    <row r="372" spans="1:26" ht="12.75" customHeight="1" x14ac:dyDescent="0.25">
      <c r="A372" s="55">
        <v>151</v>
      </c>
      <c r="B372" s="54">
        <v>371</v>
      </c>
      <c r="C372" s="54">
        <f>'PR-RAS'!D377</f>
        <v>0</v>
      </c>
      <c r="D372" s="54">
        <f>'PR-RAS'!E377</f>
        <v>0</v>
      </c>
      <c r="E372" s="54">
        <v>0</v>
      </c>
      <c r="F372" s="54">
        <v>0</v>
      </c>
      <c r="G372" s="56">
        <f t="shared" si="10"/>
        <v>0</v>
      </c>
      <c r="H372" s="56">
        <f t="shared" si="11"/>
        <v>0</v>
      </c>
      <c r="I372" s="57">
        <v>0</v>
      </c>
      <c r="J372" s="59"/>
      <c r="K372" s="58"/>
      <c r="L372" s="58"/>
      <c r="M372" s="5"/>
      <c r="N372" s="5"/>
      <c r="O372" s="5"/>
      <c r="P372" s="5"/>
      <c r="Q372" s="5"/>
      <c r="R372" s="5"/>
      <c r="S372" s="5"/>
      <c r="T372" s="5"/>
      <c r="U372" s="5"/>
      <c r="V372" s="5"/>
      <c r="W372" s="5"/>
      <c r="X372" s="5"/>
      <c r="Y372" s="5"/>
      <c r="Z372" s="5"/>
    </row>
    <row r="373" spans="1:26" ht="12.75" customHeight="1" x14ac:dyDescent="0.25">
      <c r="A373" s="55">
        <v>151</v>
      </c>
      <c r="B373" s="54">
        <v>372</v>
      </c>
      <c r="C373" s="54">
        <f>'PR-RAS'!D378</f>
        <v>4906.1400000000003</v>
      </c>
      <c r="D373" s="54">
        <f>'PR-RAS'!E378</f>
        <v>0</v>
      </c>
      <c r="E373" s="54">
        <v>0</v>
      </c>
      <c r="F373" s="54">
        <v>0</v>
      </c>
      <c r="G373" s="56">
        <f t="shared" si="10"/>
        <v>1825.0840800000001</v>
      </c>
      <c r="H373" s="56">
        <f t="shared" si="11"/>
        <v>0.14000000000032742</v>
      </c>
      <c r="I373" s="57">
        <v>0</v>
      </c>
      <c r="J373" s="59"/>
      <c r="K373" s="58"/>
      <c r="L373" s="58"/>
      <c r="M373" s="5"/>
      <c r="N373" s="5"/>
      <c r="O373" s="5"/>
      <c r="P373" s="5"/>
      <c r="Q373" s="5"/>
      <c r="R373" s="5"/>
      <c r="S373" s="5"/>
      <c r="T373" s="5"/>
      <c r="U373" s="5"/>
      <c r="V373" s="5"/>
      <c r="W373" s="5"/>
      <c r="X373" s="5"/>
      <c r="Y373" s="5"/>
      <c r="Z373" s="5"/>
    </row>
    <row r="374" spans="1:26" ht="12.75" customHeight="1" x14ac:dyDescent="0.25">
      <c r="A374" s="55">
        <v>151</v>
      </c>
      <c r="B374" s="54">
        <v>373</v>
      </c>
      <c r="C374" s="54">
        <f>'PR-RAS'!D379</f>
        <v>4906.1400000000003</v>
      </c>
      <c r="D374" s="54">
        <f>'PR-RAS'!E379</f>
        <v>0</v>
      </c>
      <c r="E374" s="54">
        <v>0</v>
      </c>
      <c r="F374" s="54">
        <v>0</v>
      </c>
      <c r="G374" s="56">
        <f t="shared" si="10"/>
        <v>1829.9902200000001</v>
      </c>
      <c r="H374" s="56">
        <f t="shared" si="11"/>
        <v>0.14000000000032742</v>
      </c>
      <c r="I374" s="57">
        <v>0</v>
      </c>
      <c r="J374" s="59"/>
      <c r="K374" s="58"/>
      <c r="L374" s="58"/>
      <c r="M374" s="5"/>
      <c r="N374" s="5"/>
      <c r="O374" s="5"/>
      <c r="P374" s="5"/>
      <c r="Q374" s="5"/>
      <c r="R374" s="5"/>
      <c r="S374" s="5"/>
      <c r="T374" s="5"/>
      <c r="U374" s="5"/>
      <c r="V374" s="5"/>
      <c r="W374" s="5"/>
      <c r="X374" s="5"/>
      <c r="Y374" s="5"/>
      <c r="Z374" s="5"/>
    </row>
    <row r="375" spans="1:26" ht="12.75" customHeight="1" x14ac:dyDescent="0.25">
      <c r="A375" s="55">
        <v>151</v>
      </c>
      <c r="B375" s="54">
        <v>374</v>
      </c>
      <c r="C375" s="54">
        <f>'PR-RAS'!D380</f>
        <v>0</v>
      </c>
      <c r="D375" s="54">
        <f>'PR-RAS'!E380</f>
        <v>0</v>
      </c>
      <c r="E375" s="54">
        <v>0</v>
      </c>
      <c r="F375" s="54">
        <v>0</v>
      </c>
      <c r="G375" s="56">
        <f t="shared" si="10"/>
        <v>0</v>
      </c>
      <c r="H375" s="56">
        <f t="shared" si="11"/>
        <v>0</v>
      </c>
      <c r="I375" s="57">
        <v>0</v>
      </c>
      <c r="J375" s="59"/>
      <c r="K375" s="58"/>
      <c r="L375" s="58"/>
      <c r="M375" s="5"/>
      <c r="N375" s="5"/>
      <c r="O375" s="5"/>
      <c r="P375" s="5"/>
      <c r="Q375" s="5"/>
      <c r="R375" s="5"/>
      <c r="S375" s="5"/>
      <c r="T375" s="5"/>
      <c r="U375" s="5"/>
      <c r="V375" s="5"/>
      <c r="W375" s="5"/>
      <c r="X375" s="5"/>
      <c r="Y375" s="5"/>
      <c r="Z375" s="5"/>
    </row>
    <row r="376" spans="1:26" ht="12.75" customHeight="1" x14ac:dyDescent="0.25">
      <c r="A376" s="55">
        <v>151</v>
      </c>
      <c r="B376" s="54">
        <v>375</v>
      </c>
      <c r="C376" s="54">
        <f>'PR-RAS'!D381</f>
        <v>0</v>
      </c>
      <c r="D376" s="54">
        <f>'PR-RAS'!E381</f>
        <v>0</v>
      </c>
      <c r="E376" s="54">
        <v>0</v>
      </c>
      <c r="F376" s="54">
        <v>0</v>
      </c>
      <c r="G376" s="56">
        <f t="shared" si="10"/>
        <v>0</v>
      </c>
      <c r="H376" s="56">
        <f t="shared" si="11"/>
        <v>0</v>
      </c>
      <c r="I376" s="57">
        <v>0</v>
      </c>
      <c r="J376" s="59"/>
      <c r="K376" s="58"/>
      <c r="L376" s="58"/>
      <c r="M376" s="5"/>
      <c r="N376" s="5"/>
      <c r="O376" s="5"/>
      <c r="P376" s="5"/>
      <c r="Q376" s="5"/>
      <c r="R376" s="5"/>
      <c r="S376" s="5"/>
      <c r="T376" s="5"/>
      <c r="U376" s="5"/>
      <c r="V376" s="5"/>
      <c r="W376" s="5"/>
      <c r="X376" s="5"/>
      <c r="Y376" s="5"/>
      <c r="Z376" s="5"/>
    </row>
    <row r="377" spans="1:26" ht="12.75" customHeight="1" x14ac:dyDescent="0.25">
      <c r="A377" s="55">
        <v>151</v>
      </c>
      <c r="B377" s="54">
        <v>376</v>
      </c>
      <c r="C377" s="54">
        <f>'PR-RAS'!D382</f>
        <v>0</v>
      </c>
      <c r="D377" s="54">
        <f>'PR-RAS'!E382</f>
        <v>0</v>
      </c>
      <c r="E377" s="54">
        <v>0</v>
      </c>
      <c r="F377" s="54">
        <v>0</v>
      </c>
      <c r="G377" s="56">
        <f t="shared" si="10"/>
        <v>0</v>
      </c>
      <c r="H377" s="56">
        <f t="shared" si="11"/>
        <v>0</v>
      </c>
      <c r="I377" s="57">
        <v>0</v>
      </c>
      <c r="J377" s="59"/>
      <c r="K377" s="58"/>
      <c r="L377" s="58"/>
      <c r="M377" s="5"/>
      <c r="N377" s="5"/>
      <c r="O377" s="5"/>
      <c r="P377" s="5"/>
      <c r="Q377" s="5"/>
      <c r="R377" s="5"/>
      <c r="S377" s="5"/>
      <c r="T377" s="5"/>
      <c r="U377" s="5"/>
      <c r="V377" s="5"/>
      <c r="W377" s="5"/>
      <c r="X377" s="5"/>
      <c r="Y377" s="5"/>
      <c r="Z377" s="5"/>
    </row>
    <row r="378" spans="1:26" ht="12.75" customHeight="1" x14ac:dyDescent="0.25">
      <c r="A378" s="55">
        <v>151</v>
      </c>
      <c r="B378" s="54">
        <v>377</v>
      </c>
      <c r="C378" s="54">
        <f>'PR-RAS'!D383</f>
        <v>0</v>
      </c>
      <c r="D378" s="54">
        <f>'PR-RAS'!E383</f>
        <v>0</v>
      </c>
      <c r="E378" s="54">
        <v>0</v>
      </c>
      <c r="F378" s="54">
        <v>0</v>
      </c>
      <c r="G378" s="56">
        <f t="shared" si="10"/>
        <v>0</v>
      </c>
      <c r="H378" s="56">
        <f t="shared" si="11"/>
        <v>0</v>
      </c>
      <c r="I378" s="57">
        <v>0</v>
      </c>
      <c r="J378" s="59"/>
      <c r="K378" s="58"/>
      <c r="L378" s="58"/>
      <c r="M378" s="5"/>
      <c r="N378" s="5"/>
      <c r="O378" s="5"/>
      <c r="P378" s="5"/>
      <c r="Q378" s="5"/>
      <c r="R378" s="5"/>
      <c r="S378" s="5"/>
      <c r="T378" s="5"/>
      <c r="U378" s="5"/>
      <c r="V378" s="5"/>
      <c r="W378" s="5"/>
      <c r="X378" s="5"/>
      <c r="Y378" s="5"/>
      <c r="Z378" s="5"/>
    </row>
    <row r="379" spans="1:26" ht="12.75" customHeight="1" x14ac:dyDescent="0.25">
      <c r="A379" s="55">
        <v>151</v>
      </c>
      <c r="B379" s="54">
        <v>378</v>
      </c>
      <c r="C379" s="54">
        <f>'PR-RAS'!D384</f>
        <v>0</v>
      </c>
      <c r="D379" s="54">
        <f>'PR-RAS'!E384</f>
        <v>0</v>
      </c>
      <c r="E379" s="54">
        <v>0</v>
      </c>
      <c r="F379" s="54">
        <v>0</v>
      </c>
      <c r="G379" s="56">
        <f t="shared" si="10"/>
        <v>0</v>
      </c>
      <c r="H379" s="56">
        <f t="shared" si="11"/>
        <v>0</v>
      </c>
      <c r="I379" s="57">
        <v>0</v>
      </c>
      <c r="J379" s="59"/>
      <c r="K379" s="58"/>
      <c r="L379" s="58"/>
      <c r="M379" s="5"/>
      <c r="N379" s="5"/>
      <c r="O379" s="5"/>
      <c r="P379" s="5"/>
      <c r="Q379" s="5"/>
      <c r="R379" s="5"/>
      <c r="S379" s="5"/>
      <c r="T379" s="5"/>
      <c r="U379" s="5"/>
      <c r="V379" s="5"/>
      <c r="W379" s="5"/>
      <c r="X379" s="5"/>
      <c r="Y379" s="5"/>
      <c r="Z379" s="5"/>
    </row>
    <row r="380" spans="1:26" ht="12.75" customHeight="1" x14ac:dyDescent="0.25">
      <c r="A380" s="55">
        <v>151</v>
      </c>
      <c r="B380" s="54">
        <v>379</v>
      </c>
      <c r="C380" s="54">
        <f>'PR-RAS'!D385</f>
        <v>0</v>
      </c>
      <c r="D380" s="54">
        <f>'PR-RAS'!E385</f>
        <v>0</v>
      </c>
      <c r="E380" s="54">
        <v>0</v>
      </c>
      <c r="F380" s="54">
        <v>0</v>
      </c>
      <c r="G380" s="56">
        <f t="shared" si="10"/>
        <v>0</v>
      </c>
      <c r="H380" s="56">
        <f t="shared" si="11"/>
        <v>0</v>
      </c>
      <c r="I380" s="57">
        <v>0</v>
      </c>
      <c r="J380" s="59"/>
      <c r="K380" s="58"/>
      <c r="L380" s="58"/>
      <c r="M380" s="5"/>
      <c r="N380" s="5"/>
      <c r="O380" s="5"/>
      <c r="P380" s="5"/>
      <c r="Q380" s="5"/>
      <c r="R380" s="5"/>
      <c r="S380" s="5"/>
      <c r="T380" s="5"/>
      <c r="U380" s="5"/>
      <c r="V380" s="5"/>
      <c r="W380" s="5"/>
      <c r="X380" s="5"/>
      <c r="Y380" s="5"/>
      <c r="Z380" s="5"/>
    </row>
    <row r="381" spans="1:26" ht="12.75" customHeight="1" x14ac:dyDescent="0.25">
      <c r="A381" s="55">
        <v>151</v>
      </c>
      <c r="B381" s="54">
        <v>380</v>
      </c>
      <c r="C381" s="54">
        <f>'PR-RAS'!D386</f>
        <v>0</v>
      </c>
      <c r="D381" s="54">
        <f>'PR-RAS'!E386</f>
        <v>0</v>
      </c>
      <c r="E381" s="54">
        <v>0</v>
      </c>
      <c r="F381" s="54">
        <v>0</v>
      </c>
      <c r="G381" s="56">
        <f t="shared" si="10"/>
        <v>0</v>
      </c>
      <c r="H381" s="56">
        <f t="shared" si="11"/>
        <v>0</v>
      </c>
      <c r="I381" s="57">
        <v>0</v>
      </c>
      <c r="J381" s="59"/>
      <c r="K381" s="58"/>
      <c r="L381" s="58"/>
      <c r="M381" s="5"/>
      <c r="N381" s="5"/>
      <c r="O381" s="5"/>
      <c r="P381" s="5"/>
      <c r="Q381" s="5"/>
      <c r="R381" s="5"/>
      <c r="S381" s="5"/>
      <c r="T381" s="5"/>
      <c r="U381" s="5"/>
      <c r="V381" s="5"/>
      <c r="W381" s="5"/>
      <c r="X381" s="5"/>
      <c r="Y381" s="5"/>
      <c r="Z381" s="5"/>
    </row>
    <row r="382" spans="1:26" ht="12.75" customHeight="1" x14ac:dyDescent="0.25">
      <c r="A382" s="55">
        <v>151</v>
      </c>
      <c r="B382" s="54">
        <v>381</v>
      </c>
      <c r="C382" s="54">
        <f>'PR-RAS'!D387</f>
        <v>0</v>
      </c>
      <c r="D382" s="54">
        <f>'PR-RAS'!E387</f>
        <v>0</v>
      </c>
      <c r="E382" s="54">
        <v>0</v>
      </c>
      <c r="F382" s="54">
        <v>0</v>
      </c>
      <c r="G382" s="56">
        <f t="shared" si="10"/>
        <v>0</v>
      </c>
      <c r="H382" s="56">
        <f t="shared" si="11"/>
        <v>0</v>
      </c>
      <c r="I382" s="57">
        <v>0</v>
      </c>
      <c r="J382" s="59"/>
      <c r="K382" s="58"/>
      <c r="L382" s="58"/>
      <c r="M382" s="5"/>
      <c r="N382" s="5"/>
      <c r="O382" s="5"/>
      <c r="P382" s="5"/>
      <c r="Q382" s="5"/>
      <c r="R382" s="5"/>
      <c r="S382" s="5"/>
      <c r="T382" s="5"/>
      <c r="U382" s="5"/>
      <c r="V382" s="5"/>
      <c r="W382" s="5"/>
      <c r="X382" s="5"/>
      <c r="Y382" s="5"/>
      <c r="Z382" s="5"/>
    </row>
    <row r="383" spans="1:26" ht="12.75" customHeight="1" x14ac:dyDescent="0.25">
      <c r="A383" s="55">
        <v>151</v>
      </c>
      <c r="B383" s="54">
        <v>382</v>
      </c>
      <c r="C383" s="54">
        <f>'PR-RAS'!D388</f>
        <v>0</v>
      </c>
      <c r="D383" s="54">
        <f>'PR-RAS'!E388</f>
        <v>0</v>
      </c>
      <c r="E383" s="54">
        <v>0</v>
      </c>
      <c r="F383" s="54">
        <v>0</v>
      </c>
      <c r="G383" s="56">
        <f t="shared" si="10"/>
        <v>0</v>
      </c>
      <c r="H383" s="56">
        <f t="shared" si="11"/>
        <v>0</v>
      </c>
      <c r="I383" s="57">
        <v>0</v>
      </c>
      <c r="J383" s="59"/>
      <c r="K383" s="58"/>
      <c r="L383" s="58"/>
      <c r="M383" s="5"/>
      <c r="N383" s="5"/>
      <c r="O383" s="5"/>
      <c r="P383" s="5"/>
      <c r="Q383" s="5"/>
      <c r="R383" s="5"/>
      <c r="S383" s="5"/>
      <c r="T383" s="5"/>
      <c r="U383" s="5"/>
      <c r="V383" s="5"/>
      <c r="W383" s="5"/>
      <c r="X383" s="5"/>
      <c r="Y383" s="5"/>
      <c r="Z383" s="5"/>
    </row>
    <row r="384" spans="1:26" ht="12.75" customHeight="1" x14ac:dyDescent="0.25">
      <c r="A384" s="55">
        <v>151</v>
      </c>
      <c r="B384" s="54">
        <v>383</v>
      </c>
      <c r="C384" s="54">
        <f>'PR-RAS'!D389</f>
        <v>0</v>
      </c>
      <c r="D384" s="54">
        <f>'PR-RAS'!E389</f>
        <v>0</v>
      </c>
      <c r="E384" s="54">
        <v>0</v>
      </c>
      <c r="F384" s="54">
        <v>0</v>
      </c>
      <c r="G384" s="56">
        <f t="shared" si="10"/>
        <v>0</v>
      </c>
      <c r="H384" s="56">
        <f t="shared" si="11"/>
        <v>0</v>
      </c>
      <c r="I384" s="57">
        <v>0</v>
      </c>
      <c r="J384" s="59"/>
      <c r="K384" s="58"/>
      <c r="L384" s="58"/>
      <c r="M384" s="5"/>
      <c r="N384" s="5"/>
      <c r="O384" s="5"/>
      <c r="P384" s="5"/>
      <c r="Q384" s="5"/>
      <c r="R384" s="5"/>
      <c r="S384" s="5"/>
      <c r="T384" s="5"/>
      <c r="U384" s="5"/>
      <c r="V384" s="5"/>
      <c r="W384" s="5"/>
      <c r="X384" s="5"/>
      <c r="Y384" s="5"/>
      <c r="Z384" s="5"/>
    </row>
    <row r="385" spans="1:26" ht="12.75" customHeight="1" x14ac:dyDescent="0.25">
      <c r="A385" s="55">
        <v>151</v>
      </c>
      <c r="B385" s="54">
        <v>384</v>
      </c>
      <c r="C385" s="54">
        <f>'PR-RAS'!D390</f>
        <v>0</v>
      </c>
      <c r="D385" s="54">
        <f>'PR-RAS'!E390</f>
        <v>0</v>
      </c>
      <c r="E385" s="54">
        <v>0</v>
      </c>
      <c r="F385" s="54">
        <v>0</v>
      </c>
      <c r="G385" s="56">
        <f t="shared" si="10"/>
        <v>0</v>
      </c>
      <c r="H385" s="56">
        <f t="shared" si="11"/>
        <v>0</v>
      </c>
      <c r="I385" s="57">
        <v>0</v>
      </c>
      <c r="J385" s="59"/>
      <c r="K385" s="58"/>
      <c r="L385" s="58"/>
      <c r="M385" s="5"/>
      <c r="N385" s="5"/>
      <c r="O385" s="5"/>
      <c r="P385" s="5"/>
      <c r="Q385" s="5"/>
      <c r="R385" s="5"/>
      <c r="S385" s="5"/>
      <c r="T385" s="5"/>
      <c r="U385" s="5"/>
      <c r="V385" s="5"/>
      <c r="W385" s="5"/>
      <c r="X385" s="5"/>
      <c r="Y385" s="5"/>
      <c r="Z385" s="5"/>
    </row>
    <row r="386" spans="1:26" ht="12.75" customHeight="1" x14ac:dyDescent="0.25">
      <c r="A386" s="55">
        <v>151</v>
      </c>
      <c r="B386" s="54">
        <v>385</v>
      </c>
      <c r="C386" s="54">
        <f>'PR-RAS'!D391</f>
        <v>0</v>
      </c>
      <c r="D386" s="54">
        <f>'PR-RAS'!E391</f>
        <v>0</v>
      </c>
      <c r="E386" s="54">
        <v>0</v>
      </c>
      <c r="F386" s="54">
        <v>0</v>
      </c>
      <c r="G386" s="56">
        <f t="shared" ref="G386:G449" si="12">(B386/1000)*(C386*1+D386*2)</f>
        <v>0</v>
      </c>
      <c r="H386" s="56">
        <f t="shared" ref="H386:H449" si="13">ABS(C386-ROUND(C386,0))+ABS(D386-ROUND(D386,0))</f>
        <v>0</v>
      </c>
      <c r="I386" s="57">
        <v>0</v>
      </c>
      <c r="J386" s="59"/>
      <c r="K386" s="58"/>
      <c r="L386" s="58"/>
      <c r="M386" s="5"/>
      <c r="N386" s="5"/>
      <c r="O386" s="5"/>
      <c r="P386" s="5"/>
      <c r="Q386" s="5"/>
      <c r="R386" s="5"/>
      <c r="S386" s="5"/>
      <c r="T386" s="5"/>
      <c r="U386" s="5"/>
      <c r="V386" s="5"/>
      <c r="W386" s="5"/>
      <c r="X386" s="5"/>
      <c r="Y386" s="5"/>
      <c r="Z386" s="5"/>
    </row>
    <row r="387" spans="1:26" ht="12.75" customHeight="1" x14ac:dyDescent="0.25">
      <c r="A387" s="55">
        <v>151</v>
      </c>
      <c r="B387" s="54">
        <v>386</v>
      </c>
      <c r="C387" s="54">
        <f>'PR-RAS'!D392</f>
        <v>0</v>
      </c>
      <c r="D387" s="54">
        <f>'PR-RAS'!E392</f>
        <v>0</v>
      </c>
      <c r="E387" s="54">
        <v>0</v>
      </c>
      <c r="F387" s="54">
        <v>0</v>
      </c>
      <c r="G387" s="56">
        <f t="shared" si="12"/>
        <v>0</v>
      </c>
      <c r="H387" s="56">
        <f t="shared" si="13"/>
        <v>0</v>
      </c>
      <c r="I387" s="57">
        <v>0</v>
      </c>
      <c r="J387" s="59"/>
      <c r="K387" s="58"/>
      <c r="L387" s="58"/>
      <c r="M387" s="5"/>
      <c r="N387" s="5"/>
      <c r="O387" s="5"/>
      <c r="P387" s="5"/>
      <c r="Q387" s="5"/>
      <c r="R387" s="5"/>
      <c r="S387" s="5"/>
      <c r="T387" s="5"/>
      <c r="U387" s="5"/>
      <c r="V387" s="5"/>
      <c r="W387" s="5"/>
      <c r="X387" s="5"/>
      <c r="Y387" s="5"/>
      <c r="Z387" s="5"/>
    </row>
    <row r="388" spans="1:26" ht="12.75" customHeight="1" x14ac:dyDescent="0.25">
      <c r="A388" s="55">
        <v>151</v>
      </c>
      <c r="B388" s="54">
        <v>387</v>
      </c>
      <c r="C388" s="54">
        <f>'PR-RAS'!D393</f>
        <v>0</v>
      </c>
      <c r="D388" s="54">
        <f>'PR-RAS'!E393</f>
        <v>0</v>
      </c>
      <c r="E388" s="54">
        <v>0</v>
      </c>
      <c r="F388" s="54">
        <v>0</v>
      </c>
      <c r="G388" s="56">
        <f t="shared" si="12"/>
        <v>0</v>
      </c>
      <c r="H388" s="56">
        <f t="shared" si="13"/>
        <v>0</v>
      </c>
      <c r="I388" s="57">
        <v>0</v>
      </c>
      <c r="J388" s="59"/>
      <c r="K388" s="58"/>
      <c r="L388" s="58"/>
      <c r="M388" s="5"/>
      <c r="N388" s="5"/>
      <c r="O388" s="5"/>
      <c r="P388" s="5"/>
      <c r="Q388" s="5"/>
      <c r="R388" s="5"/>
      <c r="S388" s="5"/>
      <c r="T388" s="5"/>
      <c r="U388" s="5"/>
      <c r="V388" s="5"/>
      <c r="W388" s="5"/>
      <c r="X388" s="5"/>
      <c r="Y388" s="5"/>
      <c r="Z388" s="5"/>
    </row>
    <row r="389" spans="1:26" ht="12.75" customHeight="1" x14ac:dyDescent="0.25">
      <c r="A389" s="55">
        <v>151</v>
      </c>
      <c r="B389" s="54">
        <v>388</v>
      </c>
      <c r="C389" s="54">
        <f>'PR-RAS'!D394</f>
        <v>0</v>
      </c>
      <c r="D389" s="54">
        <f>'PR-RAS'!E394</f>
        <v>0</v>
      </c>
      <c r="E389" s="54">
        <v>0</v>
      </c>
      <c r="F389" s="54">
        <v>0</v>
      </c>
      <c r="G389" s="56">
        <f t="shared" si="12"/>
        <v>0</v>
      </c>
      <c r="H389" s="56">
        <f t="shared" si="13"/>
        <v>0</v>
      </c>
      <c r="I389" s="57">
        <v>0</v>
      </c>
      <c r="J389" s="59"/>
      <c r="K389" s="58"/>
      <c r="L389" s="58"/>
      <c r="M389" s="5"/>
      <c r="N389" s="5"/>
      <c r="O389" s="5"/>
      <c r="P389" s="5"/>
      <c r="Q389" s="5"/>
      <c r="R389" s="5"/>
      <c r="S389" s="5"/>
      <c r="T389" s="5"/>
      <c r="U389" s="5"/>
      <c r="V389" s="5"/>
      <c r="W389" s="5"/>
      <c r="X389" s="5"/>
      <c r="Y389" s="5"/>
      <c r="Z389" s="5"/>
    </row>
    <row r="390" spans="1:26" ht="12.75" customHeight="1" x14ac:dyDescent="0.25">
      <c r="A390" s="55">
        <v>151</v>
      </c>
      <c r="B390" s="54">
        <v>389</v>
      </c>
      <c r="C390" s="54">
        <f>'PR-RAS'!D395</f>
        <v>0</v>
      </c>
      <c r="D390" s="54">
        <f>'PR-RAS'!E395</f>
        <v>0</v>
      </c>
      <c r="E390" s="54">
        <v>0</v>
      </c>
      <c r="F390" s="54">
        <v>0</v>
      </c>
      <c r="G390" s="56">
        <f t="shared" si="12"/>
        <v>0</v>
      </c>
      <c r="H390" s="56">
        <f t="shared" si="13"/>
        <v>0</v>
      </c>
      <c r="I390" s="57">
        <v>0</v>
      </c>
      <c r="J390" s="59"/>
      <c r="K390" s="58"/>
      <c r="L390" s="58"/>
      <c r="M390" s="5"/>
      <c r="N390" s="5"/>
      <c r="O390" s="5"/>
      <c r="P390" s="5"/>
      <c r="Q390" s="5"/>
      <c r="R390" s="5"/>
      <c r="S390" s="5"/>
      <c r="T390" s="5"/>
      <c r="U390" s="5"/>
      <c r="V390" s="5"/>
      <c r="W390" s="5"/>
      <c r="X390" s="5"/>
      <c r="Y390" s="5"/>
      <c r="Z390" s="5"/>
    </row>
    <row r="391" spans="1:26" ht="12.75" customHeight="1" x14ac:dyDescent="0.25">
      <c r="A391" s="55">
        <v>151</v>
      </c>
      <c r="B391" s="54">
        <v>390</v>
      </c>
      <c r="C391" s="54">
        <f>'PR-RAS'!D396</f>
        <v>0</v>
      </c>
      <c r="D391" s="54">
        <f>'PR-RAS'!E396</f>
        <v>0</v>
      </c>
      <c r="E391" s="54">
        <v>0</v>
      </c>
      <c r="F391" s="54">
        <v>0</v>
      </c>
      <c r="G391" s="56">
        <f t="shared" si="12"/>
        <v>0</v>
      </c>
      <c r="H391" s="56">
        <f t="shared" si="13"/>
        <v>0</v>
      </c>
      <c r="I391" s="57">
        <v>0</v>
      </c>
      <c r="J391" s="59"/>
      <c r="K391" s="58"/>
      <c r="L391" s="58"/>
      <c r="M391" s="5"/>
      <c r="N391" s="5"/>
      <c r="O391" s="5"/>
      <c r="P391" s="5"/>
      <c r="Q391" s="5"/>
      <c r="R391" s="5"/>
      <c r="S391" s="5"/>
      <c r="T391" s="5"/>
      <c r="U391" s="5"/>
      <c r="V391" s="5"/>
      <c r="W391" s="5"/>
      <c r="X391" s="5"/>
      <c r="Y391" s="5"/>
      <c r="Z391" s="5"/>
    </row>
    <row r="392" spans="1:26" ht="12.75" customHeight="1" x14ac:dyDescent="0.25">
      <c r="A392" s="55">
        <v>151</v>
      </c>
      <c r="B392" s="54">
        <v>391</v>
      </c>
      <c r="C392" s="54">
        <f>'PR-RAS'!D397</f>
        <v>0</v>
      </c>
      <c r="D392" s="54">
        <f>'PR-RAS'!E397</f>
        <v>0</v>
      </c>
      <c r="E392" s="54">
        <v>0</v>
      </c>
      <c r="F392" s="54">
        <v>0</v>
      </c>
      <c r="G392" s="56">
        <f t="shared" si="12"/>
        <v>0</v>
      </c>
      <c r="H392" s="56">
        <f t="shared" si="13"/>
        <v>0</v>
      </c>
      <c r="I392" s="57">
        <v>0</v>
      </c>
      <c r="J392" s="59"/>
      <c r="K392" s="58"/>
      <c r="L392" s="58"/>
      <c r="M392" s="5"/>
      <c r="N392" s="5"/>
      <c r="O392" s="5"/>
      <c r="P392" s="5"/>
      <c r="Q392" s="5"/>
      <c r="R392" s="5"/>
      <c r="S392" s="5"/>
      <c r="T392" s="5"/>
      <c r="U392" s="5"/>
      <c r="V392" s="5"/>
      <c r="W392" s="5"/>
      <c r="X392" s="5"/>
      <c r="Y392" s="5"/>
      <c r="Z392" s="5"/>
    </row>
    <row r="393" spans="1:26" ht="12.75" customHeight="1" x14ac:dyDescent="0.25">
      <c r="A393" s="55">
        <v>151</v>
      </c>
      <c r="B393" s="54">
        <v>392</v>
      </c>
      <c r="C393" s="54">
        <f>'PR-RAS'!D398</f>
        <v>0</v>
      </c>
      <c r="D393" s="54">
        <f>'PR-RAS'!E398</f>
        <v>0</v>
      </c>
      <c r="E393" s="54">
        <v>0</v>
      </c>
      <c r="F393" s="54">
        <v>0</v>
      </c>
      <c r="G393" s="56">
        <f t="shared" si="12"/>
        <v>0</v>
      </c>
      <c r="H393" s="56">
        <f t="shared" si="13"/>
        <v>0</v>
      </c>
      <c r="I393" s="57">
        <v>0</v>
      </c>
      <c r="J393" s="59"/>
      <c r="K393" s="58"/>
      <c r="L393" s="58"/>
      <c r="M393" s="5"/>
      <c r="N393" s="5"/>
      <c r="O393" s="5"/>
      <c r="P393" s="5"/>
      <c r="Q393" s="5"/>
      <c r="R393" s="5"/>
      <c r="S393" s="5"/>
      <c r="T393" s="5"/>
      <c r="U393" s="5"/>
      <c r="V393" s="5"/>
      <c r="W393" s="5"/>
      <c r="X393" s="5"/>
      <c r="Y393" s="5"/>
      <c r="Z393" s="5"/>
    </row>
    <row r="394" spans="1:26" ht="12.75" customHeight="1" x14ac:dyDescent="0.25">
      <c r="A394" s="55">
        <v>151</v>
      </c>
      <c r="B394" s="54">
        <v>393</v>
      </c>
      <c r="C394" s="54">
        <f>'PR-RAS'!D399</f>
        <v>0</v>
      </c>
      <c r="D394" s="54">
        <f>'PR-RAS'!E399</f>
        <v>0</v>
      </c>
      <c r="E394" s="54">
        <v>0</v>
      </c>
      <c r="F394" s="54">
        <v>0</v>
      </c>
      <c r="G394" s="56">
        <f t="shared" si="12"/>
        <v>0</v>
      </c>
      <c r="H394" s="56">
        <f t="shared" si="13"/>
        <v>0</v>
      </c>
      <c r="I394" s="57">
        <v>0</v>
      </c>
      <c r="J394" s="59"/>
      <c r="K394" s="58"/>
      <c r="L394" s="58"/>
      <c r="M394" s="5"/>
      <c r="N394" s="5"/>
      <c r="O394" s="5"/>
      <c r="P394" s="5"/>
      <c r="Q394" s="5"/>
      <c r="R394" s="5"/>
      <c r="S394" s="5"/>
      <c r="T394" s="5"/>
      <c r="U394" s="5"/>
      <c r="V394" s="5"/>
      <c r="W394" s="5"/>
      <c r="X394" s="5"/>
      <c r="Y394" s="5"/>
      <c r="Z394" s="5"/>
    </row>
    <row r="395" spans="1:26" ht="12.75" customHeight="1" x14ac:dyDescent="0.25">
      <c r="A395" s="55">
        <v>151</v>
      </c>
      <c r="B395" s="54">
        <v>394</v>
      </c>
      <c r="C395" s="54">
        <f>'PR-RAS'!D400</f>
        <v>0</v>
      </c>
      <c r="D395" s="54">
        <f>'PR-RAS'!E400</f>
        <v>0</v>
      </c>
      <c r="E395" s="54">
        <v>0</v>
      </c>
      <c r="F395" s="54">
        <v>0</v>
      </c>
      <c r="G395" s="56">
        <f t="shared" si="12"/>
        <v>0</v>
      </c>
      <c r="H395" s="56">
        <f t="shared" si="13"/>
        <v>0</v>
      </c>
      <c r="I395" s="57">
        <v>0</v>
      </c>
      <c r="J395" s="59"/>
      <c r="K395" s="58"/>
      <c r="L395" s="58"/>
      <c r="M395" s="5"/>
      <c r="N395" s="5"/>
      <c r="O395" s="5"/>
      <c r="P395" s="5"/>
      <c r="Q395" s="5"/>
      <c r="R395" s="5"/>
      <c r="S395" s="5"/>
      <c r="T395" s="5"/>
      <c r="U395" s="5"/>
      <c r="V395" s="5"/>
      <c r="W395" s="5"/>
      <c r="X395" s="5"/>
      <c r="Y395" s="5"/>
      <c r="Z395" s="5"/>
    </row>
    <row r="396" spans="1:26" ht="12.75" customHeight="1" x14ac:dyDescent="0.25">
      <c r="A396" s="55">
        <v>151</v>
      </c>
      <c r="B396" s="54">
        <v>395</v>
      </c>
      <c r="C396" s="54">
        <f>'PR-RAS'!D401</f>
        <v>0</v>
      </c>
      <c r="D396" s="54">
        <f>'PR-RAS'!E401</f>
        <v>0</v>
      </c>
      <c r="E396" s="54">
        <v>0</v>
      </c>
      <c r="F396" s="54">
        <v>0</v>
      </c>
      <c r="G396" s="56">
        <f t="shared" si="12"/>
        <v>0</v>
      </c>
      <c r="H396" s="56">
        <f t="shared" si="13"/>
        <v>0</v>
      </c>
      <c r="I396" s="57">
        <v>0</v>
      </c>
      <c r="J396" s="59"/>
      <c r="K396" s="58"/>
      <c r="L396" s="58"/>
      <c r="M396" s="5"/>
      <c r="N396" s="5"/>
      <c r="O396" s="5"/>
      <c r="P396" s="5"/>
      <c r="Q396" s="5"/>
      <c r="R396" s="5"/>
      <c r="S396" s="5"/>
      <c r="T396" s="5"/>
      <c r="U396" s="5"/>
      <c r="V396" s="5"/>
      <c r="W396" s="5"/>
      <c r="X396" s="5"/>
      <c r="Y396" s="5"/>
      <c r="Z396" s="5"/>
    </row>
    <row r="397" spans="1:26" ht="12.75" customHeight="1" x14ac:dyDescent="0.25">
      <c r="A397" s="55">
        <v>151</v>
      </c>
      <c r="B397" s="54">
        <v>396</v>
      </c>
      <c r="C397" s="54">
        <f>'PR-RAS'!D402</f>
        <v>0</v>
      </c>
      <c r="D397" s="54">
        <f>'PR-RAS'!E402</f>
        <v>0</v>
      </c>
      <c r="E397" s="54">
        <v>0</v>
      </c>
      <c r="F397" s="54">
        <v>0</v>
      </c>
      <c r="G397" s="56">
        <f t="shared" si="12"/>
        <v>0</v>
      </c>
      <c r="H397" s="56">
        <f t="shared" si="13"/>
        <v>0</v>
      </c>
      <c r="I397" s="57">
        <v>0</v>
      </c>
      <c r="J397" s="59"/>
      <c r="K397" s="58"/>
      <c r="L397" s="58"/>
      <c r="M397" s="5"/>
      <c r="N397" s="5"/>
      <c r="O397" s="5"/>
      <c r="P397" s="5"/>
      <c r="Q397" s="5"/>
      <c r="R397" s="5"/>
      <c r="S397" s="5"/>
      <c r="T397" s="5"/>
      <c r="U397" s="5"/>
      <c r="V397" s="5"/>
      <c r="W397" s="5"/>
      <c r="X397" s="5"/>
      <c r="Y397" s="5"/>
      <c r="Z397" s="5"/>
    </row>
    <row r="398" spans="1:26" ht="12.75" customHeight="1" x14ac:dyDescent="0.25">
      <c r="A398" s="55">
        <v>151</v>
      </c>
      <c r="B398" s="54">
        <v>397</v>
      </c>
      <c r="C398" s="54">
        <f>'PR-RAS'!D403</f>
        <v>0</v>
      </c>
      <c r="D398" s="54">
        <f>'PR-RAS'!E403</f>
        <v>0</v>
      </c>
      <c r="E398" s="54">
        <v>0</v>
      </c>
      <c r="F398" s="54">
        <v>0</v>
      </c>
      <c r="G398" s="56">
        <f t="shared" si="12"/>
        <v>0</v>
      </c>
      <c r="H398" s="56">
        <f t="shared" si="13"/>
        <v>0</v>
      </c>
      <c r="I398" s="57">
        <v>0</v>
      </c>
      <c r="J398" s="59"/>
      <c r="K398" s="58"/>
      <c r="L398" s="58"/>
      <c r="M398" s="5"/>
      <c r="N398" s="5"/>
      <c r="O398" s="5"/>
      <c r="P398" s="5"/>
      <c r="Q398" s="5"/>
      <c r="R398" s="5"/>
      <c r="S398" s="5"/>
      <c r="T398" s="5"/>
      <c r="U398" s="5"/>
      <c r="V398" s="5"/>
      <c r="W398" s="5"/>
      <c r="X398" s="5"/>
      <c r="Y398" s="5"/>
      <c r="Z398" s="5"/>
    </row>
    <row r="399" spans="1:26" ht="12.75" customHeight="1" x14ac:dyDescent="0.25">
      <c r="A399" s="55">
        <v>151</v>
      </c>
      <c r="B399" s="54">
        <v>398</v>
      </c>
      <c r="C399" s="54">
        <f>'PR-RAS'!D404</f>
        <v>0</v>
      </c>
      <c r="D399" s="54">
        <f>'PR-RAS'!E404</f>
        <v>0</v>
      </c>
      <c r="E399" s="54">
        <v>0</v>
      </c>
      <c r="F399" s="54">
        <v>0</v>
      </c>
      <c r="G399" s="56">
        <f t="shared" si="12"/>
        <v>0</v>
      </c>
      <c r="H399" s="56">
        <f t="shared" si="13"/>
        <v>0</v>
      </c>
      <c r="I399" s="57">
        <v>0</v>
      </c>
      <c r="J399" s="59"/>
      <c r="K399" s="58"/>
      <c r="L399" s="58"/>
      <c r="M399" s="5"/>
      <c r="N399" s="5"/>
      <c r="O399" s="5"/>
      <c r="P399" s="5"/>
      <c r="Q399" s="5"/>
      <c r="R399" s="5"/>
      <c r="S399" s="5"/>
      <c r="T399" s="5"/>
      <c r="U399" s="5"/>
      <c r="V399" s="5"/>
      <c r="W399" s="5"/>
      <c r="X399" s="5"/>
      <c r="Y399" s="5"/>
      <c r="Z399" s="5"/>
    </row>
    <row r="400" spans="1:26" ht="12.75" customHeight="1" x14ac:dyDescent="0.25">
      <c r="A400" s="55">
        <v>151</v>
      </c>
      <c r="B400" s="54">
        <v>399</v>
      </c>
      <c r="C400" s="54">
        <f>'PR-RAS'!D405</f>
        <v>0</v>
      </c>
      <c r="D400" s="54">
        <f>'PR-RAS'!E405</f>
        <v>0</v>
      </c>
      <c r="E400" s="54">
        <v>0</v>
      </c>
      <c r="F400" s="54">
        <v>0</v>
      </c>
      <c r="G400" s="56">
        <f t="shared" si="12"/>
        <v>0</v>
      </c>
      <c r="H400" s="56">
        <f t="shared" si="13"/>
        <v>0</v>
      </c>
      <c r="I400" s="57">
        <v>0</v>
      </c>
      <c r="J400" s="59"/>
      <c r="K400" s="58"/>
      <c r="L400" s="58"/>
      <c r="M400" s="5"/>
      <c r="N400" s="5"/>
      <c r="O400" s="5"/>
      <c r="P400" s="5"/>
      <c r="Q400" s="5"/>
      <c r="R400" s="5"/>
      <c r="S400" s="5"/>
      <c r="T400" s="5"/>
      <c r="U400" s="5"/>
      <c r="V400" s="5"/>
      <c r="W400" s="5"/>
      <c r="X400" s="5"/>
      <c r="Y400" s="5"/>
      <c r="Z400" s="5"/>
    </row>
    <row r="401" spans="1:26" ht="12.75" customHeight="1" x14ac:dyDescent="0.25">
      <c r="A401" s="55">
        <v>151</v>
      </c>
      <c r="B401" s="54">
        <v>400</v>
      </c>
      <c r="C401" s="54">
        <f>'PR-RAS'!D406</f>
        <v>0</v>
      </c>
      <c r="D401" s="54">
        <f>'PR-RAS'!E406</f>
        <v>0</v>
      </c>
      <c r="E401" s="54">
        <v>0</v>
      </c>
      <c r="F401" s="54">
        <v>0</v>
      </c>
      <c r="G401" s="56">
        <f t="shared" si="12"/>
        <v>0</v>
      </c>
      <c r="H401" s="56">
        <f t="shared" si="13"/>
        <v>0</v>
      </c>
      <c r="I401" s="57">
        <v>0</v>
      </c>
      <c r="J401" s="59"/>
      <c r="K401" s="58"/>
      <c r="L401" s="58"/>
      <c r="M401" s="5"/>
      <c r="N401" s="5"/>
      <c r="O401" s="5"/>
      <c r="P401" s="5"/>
      <c r="Q401" s="5"/>
      <c r="R401" s="5"/>
      <c r="S401" s="5"/>
      <c r="T401" s="5"/>
      <c r="U401" s="5"/>
      <c r="V401" s="5"/>
      <c r="W401" s="5"/>
      <c r="X401" s="5"/>
      <c r="Y401" s="5"/>
      <c r="Z401" s="5"/>
    </row>
    <row r="402" spans="1:26" ht="12.75" customHeight="1" x14ac:dyDescent="0.25">
      <c r="A402" s="55">
        <v>151</v>
      </c>
      <c r="B402" s="54">
        <v>401</v>
      </c>
      <c r="C402" s="54">
        <f>'PR-RAS'!D407</f>
        <v>0</v>
      </c>
      <c r="D402" s="54">
        <f>'PR-RAS'!E407</f>
        <v>0</v>
      </c>
      <c r="E402" s="54">
        <v>0</v>
      </c>
      <c r="F402" s="54">
        <v>0</v>
      </c>
      <c r="G402" s="56">
        <f t="shared" si="12"/>
        <v>0</v>
      </c>
      <c r="H402" s="56">
        <f t="shared" si="13"/>
        <v>0</v>
      </c>
      <c r="I402" s="57">
        <v>0</v>
      </c>
      <c r="J402" s="59"/>
      <c r="K402" s="58"/>
      <c r="L402" s="58"/>
      <c r="M402" s="5"/>
      <c r="N402" s="5"/>
      <c r="O402" s="5"/>
      <c r="P402" s="5"/>
      <c r="Q402" s="5"/>
      <c r="R402" s="5"/>
      <c r="S402" s="5"/>
      <c r="T402" s="5"/>
      <c r="U402" s="5"/>
      <c r="V402" s="5"/>
      <c r="W402" s="5"/>
      <c r="X402" s="5"/>
      <c r="Y402" s="5"/>
      <c r="Z402" s="5"/>
    </row>
    <row r="403" spans="1:26" ht="12.75" customHeight="1" x14ac:dyDescent="0.25">
      <c r="A403" s="55">
        <v>151</v>
      </c>
      <c r="B403" s="54">
        <v>402</v>
      </c>
      <c r="C403" s="54">
        <f>'PR-RAS'!D408</f>
        <v>10067.17</v>
      </c>
      <c r="D403" s="54">
        <f>'PR-RAS'!E408</f>
        <v>2497.6600000000003</v>
      </c>
      <c r="E403" s="54">
        <v>0</v>
      </c>
      <c r="F403" s="54">
        <v>0</v>
      </c>
      <c r="G403" s="56">
        <f t="shared" si="12"/>
        <v>6055.1209800000006</v>
      </c>
      <c r="H403" s="56">
        <f t="shared" si="13"/>
        <v>0.50999999999976353</v>
      </c>
      <c r="I403" s="57">
        <v>0</v>
      </c>
      <c r="J403" s="59"/>
      <c r="K403" s="58"/>
      <c r="L403" s="58"/>
      <c r="M403" s="5"/>
      <c r="N403" s="5"/>
      <c r="O403" s="5"/>
      <c r="P403" s="5"/>
      <c r="Q403" s="5"/>
      <c r="R403" s="5"/>
      <c r="S403" s="5"/>
      <c r="T403" s="5"/>
      <c r="U403" s="5"/>
      <c r="V403" s="5"/>
      <c r="W403" s="5"/>
      <c r="X403" s="5"/>
      <c r="Y403" s="5"/>
      <c r="Z403" s="5"/>
    </row>
    <row r="404" spans="1:26" ht="12.75" customHeight="1" x14ac:dyDescent="0.25">
      <c r="A404" s="55">
        <v>151</v>
      </c>
      <c r="B404" s="54">
        <v>403</v>
      </c>
      <c r="C404" s="54">
        <f>'PR-RAS'!D409</f>
        <v>0</v>
      </c>
      <c r="D404" s="54">
        <f>'PR-RAS'!E409</f>
        <v>0</v>
      </c>
      <c r="E404" s="54">
        <v>0</v>
      </c>
      <c r="F404" s="54">
        <v>0</v>
      </c>
      <c r="G404" s="56">
        <f t="shared" si="12"/>
        <v>0</v>
      </c>
      <c r="H404" s="56">
        <f t="shared" si="13"/>
        <v>0</v>
      </c>
      <c r="I404" s="57">
        <v>0</v>
      </c>
      <c r="J404" s="59"/>
      <c r="K404" s="58"/>
      <c r="L404" s="58"/>
      <c r="M404" s="5"/>
      <c r="N404" s="5"/>
      <c r="O404" s="5"/>
      <c r="P404" s="5"/>
      <c r="Q404" s="5"/>
      <c r="R404" s="5"/>
      <c r="S404" s="5"/>
      <c r="T404" s="5"/>
      <c r="U404" s="5"/>
      <c r="V404" s="5"/>
      <c r="W404" s="5"/>
      <c r="X404" s="5"/>
      <c r="Y404" s="5"/>
      <c r="Z404" s="5"/>
    </row>
    <row r="405" spans="1:26" ht="12.75" customHeight="1" x14ac:dyDescent="0.25">
      <c r="A405" s="55">
        <v>151</v>
      </c>
      <c r="B405" s="54">
        <v>404</v>
      </c>
      <c r="C405" s="54">
        <f>'PR-RAS'!D410</f>
        <v>0</v>
      </c>
      <c r="D405" s="54">
        <f>'PR-RAS'!E410</f>
        <v>0</v>
      </c>
      <c r="E405" s="54">
        <v>0</v>
      </c>
      <c r="F405" s="54">
        <v>0</v>
      </c>
      <c r="G405" s="56">
        <f t="shared" si="12"/>
        <v>0</v>
      </c>
      <c r="H405" s="56">
        <f t="shared" si="13"/>
        <v>0</v>
      </c>
      <c r="I405" s="57">
        <v>0</v>
      </c>
      <c r="J405" s="59"/>
      <c r="K405" s="58"/>
      <c r="L405" s="58"/>
      <c r="M405" s="5"/>
      <c r="N405" s="5"/>
      <c r="O405" s="5"/>
      <c r="P405" s="5"/>
      <c r="Q405" s="5"/>
      <c r="R405" s="5"/>
      <c r="S405" s="5"/>
      <c r="T405" s="5"/>
      <c r="U405" s="5"/>
      <c r="V405" s="5"/>
      <c r="W405" s="5"/>
      <c r="X405" s="5"/>
      <c r="Y405" s="5"/>
      <c r="Z405" s="5"/>
    </row>
    <row r="406" spans="1:26" ht="12.75" customHeight="1" x14ac:dyDescent="0.25">
      <c r="A406" s="55">
        <v>151</v>
      </c>
      <c r="B406" s="54">
        <v>405</v>
      </c>
      <c r="C406" s="54">
        <f>'PR-RAS'!D411</f>
        <v>0</v>
      </c>
      <c r="D406" s="54">
        <f>'PR-RAS'!E411</f>
        <v>0</v>
      </c>
      <c r="E406" s="54">
        <v>0</v>
      </c>
      <c r="F406" s="54">
        <v>0</v>
      </c>
      <c r="G406" s="56">
        <f t="shared" si="12"/>
        <v>0</v>
      </c>
      <c r="H406" s="56">
        <f t="shared" si="13"/>
        <v>0</v>
      </c>
      <c r="I406" s="57">
        <v>0</v>
      </c>
      <c r="J406" s="59"/>
      <c r="K406" s="58"/>
      <c r="L406" s="58"/>
      <c r="M406" s="5"/>
      <c r="N406" s="5"/>
      <c r="O406" s="5"/>
      <c r="P406" s="5"/>
      <c r="Q406" s="5"/>
      <c r="R406" s="5"/>
      <c r="S406" s="5"/>
      <c r="T406" s="5"/>
      <c r="U406" s="5"/>
      <c r="V406" s="5"/>
      <c r="W406" s="5"/>
      <c r="X406" s="5"/>
      <c r="Y406" s="5"/>
      <c r="Z406" s="5"/>
    </row>
    <row r="407" spans="1:26" ht="12.75" customHeight="1" x14ac:dyDescent="0.25">
      <c r="A407" s="55">
        <v>151</v>
      </c>
      <c r="B407" s="54">
        <v>406</v>
      </c>
      <c r="C407" s="54">
        <f>'PR-RAS'!D412</f>
        <v>320912.24</v>
      </c>
      <c r="D407" s="54">
        <f>'PR-RAS'!E412</f>
        <v>364037.89</v>
      </c>
      <c r="E407" s="54">
        <v>0</v>
      </c>
      <c r="F407" s="54">
        <v>0</v>
      </c>
      <c r="G407" s="56">
        <f t="shared" si="12"/>
        <v>425889.13612000004</v>
      </c>
      <c r="H407" s="56">
        <f t="shared" si="13"/>
        <v>0.34999999997671694</v>
      </c>
      <c r="I407" s="57">
        <v>0</v>
      </c>
      <c r="J407" s="59"/>
      <c r="K407" s="58"/>
      <c r="L407" s="58"/>
      <c r="M407" s="5"/>
      <c r="N407" s="5"/>
      <c r="O407" s="5"/>
      <c r="P407" s="5"/>
      <c r="Q407" s="5"/>
      <c r="R407" s="5"/>
      <c r="S407" s="5"/>
      <c r="T407" s="5"/>
      <c r="U407" s="5"/>
      <c r="V407" s="5"/>
      <c r="W407" s="5"/>
      <c r="X407" s="5"/>
      <c r="Y407" s="5"/>
      <c r="Z407" s="5"/>
    </row>
    <row r="408" spans="1:26" ht="12.75" customHeight="1" x14ac:dyDescent="0.25">
      <c r="A408" s="55">
        <v>151</v>
      </c>
      <c r="B408" s="54">
        <v>407</v>
      </c>
      <c r="C408" s="54">
        <f>'PR-RAS'!D413</f>
        <v>321980.94</v>
      </c>
      <c r="D408" s="54">
        <f>'PR-RAS'!E413</f>
        <v>359986.81999999989</v>
      </c>
      <c r="E408" s="54">
        <v>0</v>
      </c>
      <c r="F408" s="54">
        <v>0</v>
      </c>
      <c r="G408" s="56">
        <f t="shared" si="12"/>
        <v>424075.5140599999</v>
      </c>
      <c r="H408" s="56">
        <f t="shared" si="13"/>
        <v>0.2400000001071021</v>
      </c>
      <c r="I408" s="57">
        <v>0</v>
      </c>
      <c r="J408" s="59"/>
      <c r="K408" s="58"/>
      <c r="L408" s="58"/>
      <c r="M408" s="5"/>
      <c r="N408" s="5"/>
      <c r="O408" s="5"/>
      <c r="P408" s="5"/>
      <c r="Q408" s="5"/>
      <c r="R408" s="5"/>
      <c r="S408" s="5"/>
      <c r="T408" s="5"/>
      <c r="U408" s="5"/>
      <c r="V408" s="5"/>
      <c r="W408" s="5"/>
      <c r="X408" s="5"/>
      <c r="Y408" s="5"/>
      <c r="Z408" s="5"/>
    </row>
    <row r="409" spans="1:26" ht="12.75" customHeight="1" x14ac:dyDescent="0.25">
      <c r="A409" s="55">
        <v>151</v>
      </c>
      <c r="B409" s="54">
        <v>408</v>
      </c>
      <c r="C409" s="54">
        <f>'PR-RAS'!D414</f>
        <v>0</v>
      </c>
      <c r="D409" s="54">
        <f>'PR-RAS'!E414</f>
        <v>4051.0700000001234</v>
      </c>
      <c r="E409" s="54">
        <v>0</v>
      </c>
      <c r="F409" s="54">
        <v>0</v>
      </c>
      <c r="G409" s="56">
        <f t="shared" si="12"/>
        <v>3305.6731200001004</v>
      </c>
      <c r="H409" s="56">
        <f t="shared" si="13"/>
        <v>7.0000000123400241E-2</v>
      </c>
      <c r="I409" s="57">
        <v>0</v>
      </c>
      <c r="J409" s="59"/>
      <c r="K409" s="58"/>
      <c r="L409" s="58"/>
      <c r="M409" s="5"/>
      <c r="N409" s="5"/>
      <c r="O409" s="5"/>
      <c r="P409" s="5"/>
      <c r="Q409" s="5"/>
      <c r="R409" s="5"/>
      <c r="S409" s="5"/>
      <c r="T409" s="5"/>
      <c r="U409" s="5"/>
      <c r="V409" s="5"/>
      <c r="W409" s="5"/>
      <c r="X409" s="5"/>
      <c r="Y409" s="5"/>
      <c r="Z409" s="5"/>
    </row>
    <row r="410" spans="1:26" ht="12.75" customHeight="1" x14ac:dyDescent="0.25">
      <c r="A410" s="55">
        <v>151</v>
      </c>
      <c r="B410" s="54">
        <v>409</v>
      </c>
      <c r="C410" s="54">
        <f>'PR-RAS'!D415</f>
        <v>1068.7000000000116</v>
      </c>
      <c r="D410" s="54">
        <f>'PR-RAS'!E415</f>
        <v>0</v>
      </c>
      <c r="E410" s="54">
        <v>0</v>
      </c>
      <c r="F410" s="54">
        <v>0</v>
      </c>
      <c r="G410" s="56">
        <f t="shared" si="12"/>
        <v>437.09830000000471</v>
      </c>
      <c r="H410" s="56">
        <f t="shared" si="13"/>
        <v>0.29999999998835847</v>
      </c>
      <c r="I410" s="57">
        <v>0</v>
      </c>
      <c r="J410" s="59"/>
      <c r="K410" s="58"/>
      <c r="L410" s="58"/>
      <c r="M410" s="5"/>
      <c r="N410" s="5"/>
      <c r="O410" s="5"/>
      <c r="P410" s="5"/>
      <c r="Q410" s="5"/>
      <c r="R410" s="5"/>
      <c r="S410" s="5"/>
      <c r="T410" s="5"/>
      <c r="U410" s="5"/>
      <c r="V410" s="5"/>
      <c r="W410" s="5"/>
      <c r="X410" s="5"/>
      <c r="Y410" s="5"/>
      <c r="Z410" s="5"/>
    </row>
    <row r="411" spans="1:26" ht="12.75" customHeight="1" x14ac:dyDescent="0.25">
      <c r="A411" s="55">
        <v>151</v>
      </c>
      <c r="B411" s="54">
        <v>410</v>
      </c>
      <c r="C411" s="54">
        <f>'PR-RAS'!D416</f>
        <v>8618.23</v>
      </c>
      <c r="D411" s="54">
        <f>'PR-RAS'!E416</f>
        <v>7549.53</v>
      </c>
      <c r="E411" s="54">
        <v>0</v>
      </c>
      <c r="F411" s="54">
        <v>0</v>
      </c>
      <c r="G411" s="56">
        <f t="shared" si="12"/>
        <v>9724.0889000000006</v>
      </c>
      <c r="H411" s="56">
        <f t="shared" si="13"/>
        <v>0.6999999999998181</v>
      </c>
      <c r="I411" s="57">
        <v>0</v>
      </c>
      <c r="J411" s="59"/>
      <c r="K411" s="58"/>
      <c r="L411" s="58"/>
      <c r="M411" s="5"/>
      <c r="N411" s="5"/>
      <c r="O411" s="5"/>
      <c r="P411" s="5"/>
      <c r="Q411" s="5"/>
      <c r="R411" s="5"/>
      <c r="S411" s="5"/>
      <c r="T411" s="5"/>
      <c r="U411" s="5"/>
      <c r="V411" s="5"/>
      <c r="W411" s="5"/>
      <c r="X411" s="5"/>
      <c r="Y411" s="5"/>
      <c r="Z411" s="5"/>
    </row>
    <row r="412" spans="1:26" ht="12.75" customHeight="1" x14ac:dyDescent="0.25">
      <c r="A412" s="55">
        <v>151</v>
      </c>
      <c r="B412" s="54">
        <v>411</v>
      </c>
      <c r="C412" s="54">
        <f>'PR-RAS'!D417</f>
        <v>0</v>
      </c>
      <c r="D412" s="54">
        <f>'PR-RAS'!E417</f>
        <v>0</v>
      </c>
      <c r="E412" s="54">
        <v>0</v>
      </c>
      <c r="F412" s="54">
        <v>0</v>
      </c>
      <c r="G412" s="56">
        <f t="shared" si="12"/>
        <v>0</v>
      </c>
      <c r="H412" s="56">
        <f t="shared" si="13"/>
        <v>0</v>
      </c>
      <c r="I412" s="57">
        <v>0</v>
      </c>
      <c r="J412" s="59"/>
      <c r="K412" s="58"/>
      <c r="L412" s="58"/>
      <c r="M412" s="5"/>
      <c r="N412" s="5"/>
      <c r="O412" s="5"/>
      <c r="P412" s="5"/>
      <c r="Q412" s="5"/>
      <c r="R412" s="5"/>
      <c r="S412" s="5"/>
      <c r="T412" s="5"/>
      <c r="U412" s="5"/>
      <c r="V412" s="5"/>
      <c r="W412" s="5"/>
      <c r="X412" s="5"/>
      <c r="Y412" s="5"/>
      <c r="Z412" s="5"/>
    </row>
    <row r="413" spans="1:26" ht="12.75" customHeight="1" x14ac:dyDescent="0.25">
      <c r="A413" s="55">
        <v>151</v>
      </c>
      <c r="B413" s="54">
        <v>412</v>
      </c>
      <c r="C413" s="54">
        <f>'PR-RAS'!D418</f>
        <v>4320.92</v>
      </c>
      <c r="D413" s="54">
        <f>'PR-RAS'!E418</f>
        <v>4319.55</v>
      </c>
      <c r="E413" s="54">
        <v>0</v>
      </c>
      <c r="F413" s="54">
        <v>0</v>
      </c>
      <c r="G413" s="56">
        <f t="shared" si="12"/>
        <v>5339.5282399999996</v>
      </c>
      <c r="H413" s="56">
        <f t="shared" si="13"/>
        <v>0.52999999999974534</v>
      </c>
      <c r="I413" s="57">
        <v>0</v>
      </c>
      <c r="J413" s="59"/>
      <c r="K413" s="58"/>
      <c r="L413" s="58"/>
      <c r="M413" s="5"/>
      <c r="N413" s="5"/>
      <c r="O413" s="5"/>
      <c r="P413" s="5"/>
      <c r="Q413" s="5"/>
      <c r="R413" s="5"/>
      <c r="S413" s="5"/>
      <c r="T413" s="5"/>
      <c r="U413" s="5"/>
      <c r="V413" s="5"/>
      <c r="W413" s="5"/>
      <c r="X413" s="5"/>
      <c r="Y413" s="5"/>
      <c r="Z413" s="5"/>
    </row>
    <row r="414" spans="1:26" ht="12.75" customHeight="1" x14ac:dyDescent="0.25">
      <c r="A414" s="55">
        <v>151</v>
      </c>
      <c r="B414" s="54">
        <v>413</v>
      </c>
      <c r="C414" s="54">
        <f>'PR-RAS'!D420</f>
        <v>0</v>
      </c>
      <c r="D414" s="54">
        <f>'PR-RAS'!E420</f>
        <v>0</v>
      </c>
      <c r="E414" s="54">
        <v>0</v>
      </c>
      <c r="F414" s="54">
        <v>0</v>
      </c>
      <c r="G414" s="56">
        <f t="shared" si="12"/>
        <v>0</v>
      </c>
      <c r="H414" s="56">
        <f t="shared" si="13"/>
        <v>0</v>
      </c>
      <c r="I414" s="57">
        <v>0</v>
      </c>
      <c r="J414" s="59"/>
      <c r="K414" s="58"/>
      <c r="L414" s="58"/>
      <c r="M414" s="5"/>
      <c r="N414" s="5"/>
      <c r="O414" s="5"/>
      <c r="P414" s="5"/>
      <c r="Q414" s="5"/>
      <c r="R414" s="5"/>
      <c r="S414" s="5"/>
      <c r="T414" s="5"/>
      <c r="U414" s="5"/>
      <c r="V414" s="5"/>
      <c r="W414" s="5"/>
      <c r="X414" s="5"/>
      <c r="Y414" s="5"/>
      <c r="Z414" s="5"/>
    </row>
    <row r="415" spans="1:26" ht="12.75" customHeight="1" x14ac:dyDescent="0.25">
      <c r="A415" s="55">
        <v>151</v>
      </c>
      <c r="B415" s="54">
        <v>414</v>
      </c>
      <c r="C415" s="54">
        <f>'PR-RAS'!D421</f>
        <v>0</v>
      </c>
      <c r="D415" s="54">
        <f>'PR-RAS'!E421</f>
        <v>0</v>
      </c>
      <c r="E415" s="54">
        <v>0</v>
      </c>
      <c r="F415" s="54">
        <v>0</v>
      </c>
      <c r="G415" s="56">
        <f t="shared" si="12"/>
        <v>0</v>
      </c>
      <c r="H415" s="56">
        <f t="shared" si="13"/>
        <v>0</v>
      </c>
      <c r="I415" s="57">
        <v>0</v>
      </c>
      <c r="J415" s="59"/>
      <c r="K415" s="58"/>
      <c r="L415" s="58"/>
      <c r="M415" s="5"/>
      <c r="N415" s="5"/>
      <c r="O415" s="5"/>
      <c r="P415" s="5"/>
      <c r="Q415" s="5"/>
      <c r="R415" s="5"/>
      <c r="S415" s="5"/>
      <c r="T415" s="5"/>
      <c r="U415" s="5"/>
      <c r="V415" s="5"/>
      <c r="W415" s="5"/>
      <c r="X415" s="5"/>
      <c r="Y415" s="5"/>
      <c r="Z415" s="5"/>
    </row>
    <row r="416" spans="1:26" ht="12.75" customHeight="1" x14ac:dyDescent="0.25">
      <c r="A416" s="55">
        <v>151</v>
      </c>
      <c r="B416" s="54">
        <v>415</v>
      </c>
      <c r="C416" s="54">
        <f>'PR-RAS'!D422</f>
        <v>0</v>
      </c>
      <c r="D416" s="54">
        <f>'PR-RAS'!E422</f>
        <v>0</v>
      </c>
      <c r="E416" s="54">
        <v>0</v>
      </c>
      <c r="F416" s="54">
        <v>0</v>
      </c>
      <c r="G416" s="56">
        <f t="shared" si="12"/>
        <v>0</v>
      </c>
      <c r="H416" s="56">
        <f t="shared" si="13"/>
        <v>0</v>
      </c>
      <c r="I416" s="57">
        <v>0</v>
      </c>
      <c r="J416" s="59"/>
      <c r="K416" s="58"/>
      <c r="L416" s="58"/>
      <c r="M416" s="5"/>
      <c r="N416" s="5"/>
      <c r="O416" s="5"/>
      <c r="P416" s="5"/>
      <c r="Q416" s="5"/>
      <c r="R416" s="5"/>
      <c r="S416" s="5"/>
      <c r="T416" s="5"/>
      <c r="U416" s="5"/>
      <c r="V416" s="5"/>
      <c r="W416" s="5"/>
      <c r="X416" s="5"/>
      <c r="Y416" s="5"/>
      <c r="Z416" s="5"/>
    </row>
    <row r="417" spans="1:26" ht="12.75" customHeight="1" x14ac:dyDescent="0.25">
      <c r="A417" s="55">
        <v>151</v>
      </c>
      <c r="B417" s="54">
        <v>416</v>
      </c>
      <c r="C417" s="54">
        <f>'PR-RAS'!D423</f>
        <v>0</v>
      </c>
      <c r="D417" s="54">
        <f>'PR-RAS'!E423</f>
        <v>0</v>
      </c>
      <c r="E417" s="54">
        <v>0</v>
      </c>
      <c r="F417" s="54">
        <v>0</v>
      </c>
      <c r="G417" s="56">
        <f t="shared" si="12"/>
        <v>0</v>
      </c>
      <c r="H417" s="56">
        <f t="shared" si="13"/>
        <v>0</v>
      </c>
      <c r="I417" s="57">
        <v>0</v>
      </c>
      <c r="J417" s="59"/>
      <c r="K417" s="58"/>
      <c r="L417" s="58"/>
      <c r="M417" s="5"/>
      <c r="N417" s="5"/>
      <c r="O417" s="5"/>
      <c r="P417" s="5"/>
      <c r="Q417" s="5"/>
      <c r="R417" s="5"/>
      <c r="S417" s="5"/>
      <c r="T417" s="5"/>
      <c r="U417" s="5"/>
      <c r="V417" s="5"/>
      <c r="W417" s="5"/>
      <c r="X417" s="5"/>
      <c r="Y417" s="5"/>
      <c r="Z417" s="5"/>
    </row>
    <row r="418" spans="1:26" ht="12.75" customHeight="1" x14ac:dyDescent="0.25">
      <c r="A418" s="55">
        <v>151</v>
      </c>
      <c r="B418" s="54">
        <v>417</v>
      </c>
      <c r="C418" s="54">
        <f>'PR-RAS'!D424</f>
        <v>0</v>
      </c>
      <c r="D418" s="54">
        <f>'PR-RAS'!E424</f>
        <v>0</v>
      </c>
      <c r="E418" s="54">
        <v>0</v>
      </c>
      <c r="F418" s="54">
        <v>0</v>
      </c>
      <c r="G418" s="56">
        <f t="shared" si="12"/>
        <v>0</v>
      </c>
      <c r="H418" s="56">
        <f t="shared" si="13"/>
        <v>0</v>
      </c>
      <c r="I418" s="57">
        <v>0</v>
      </c>
      <c r="J418" s="59"/>
      <c r="K418" s="58"/>
      <c r="L418" s="58"/>
      <c r="M418" s="5"/>
      <c r="N418" s="5"/>
      <c r="O418" s="5"/>
      <c r="P418" s="5"/>
      <c r="Q418" s="5"/>
      <c r="R418" s="5"/>
      <c r="S418" s="5"/>
      <c r="T418" s="5"/>
      <c r="U418" s="5"/>
      <c r="V418" s="5"/>
      <c r="W418" s="5"/>
      <c r="X418" s="5"/>
      <c r="Y418" s="5"/>
      <c r="Z418" s="5"/>
    </row>
    <row r="419" spans="1:26" ht="12.75" customHeight="1" x14ac:dyDescent="0.25">
      <c r="A419" s="55">
        <v>151</v>
      </c>
      <c r="B419" s="54">
        <v>418</v>
      </c>
      <c r="C419" s="54">
        <f>'PR-RAS'!D425</f>
        <v>0</v>
      </c>
      <c r="D419" s="54">
        <f>'PR-RAS'!E425</f>
        <v>0</v>
      </c>
      <c r="E419" s="54">
        <v>0</v>
      </c>
      <c r="F419" s="54">
        <v>0</v>
      </c>
      <c r="G419" s="56">
        <f t="shared" si="12"/>
        <v>0</v>
      </c>
      <c r="H419" s="56">
        <f t="shared" si="13"/>
        <v>0</v>
      </c>
      <c r="I419" s="57">
        <v>0</v>
      </c>
      <c r="J419" s="59"/>
      <c r="K419" s="58"/>
      <c r="L419" s="58"/>
      <c r="M419" s="5"/>
      <c r="N419" s="5"/>
      <c r="O419" s="5"/>
      <c r="P419" s="5"/>
      <c r="Q419" s="5"/>
      <c r="R419" s="5"/>
      <c r="S419" s="5"/>
      <c r="T419" s="5"/>
      <c r="U419" s="5"/>
      <c r="V419" s="5"/>
      <c r="W419" s="5"/>
      <c r="X419" s="5"/>
      <c r="Y419" s="5"/>
      <c r="Z419" s="5"/>
    </row>
    <row r="420" spans="1:26" ht="12.75" customHeight="1" x14ac:dyDescent="0.25">
      <c r="A420" s="55">
        <v>151</v>
      </c>
      <c r="B420" s="54">
        <v>419</v>
      </c>
      <c r="C420" s="54">
        <f>'PR-RAS'!D426</f>
        <v>0</v>
      </c>
      <c r="D420" s="54">
        <f>'PR-RAS'!E426</f>
        <v>0</v>
      </c>
      <c r="E420" s="54">
        <v>0</v>
      </c>
      <c r="F420" s="54">
        <v>0</v>
      </c>
      <c r="G420" s="56">
        <f t="shared" si="12"/>
        <v>0</v>
      </c>
      <c r="H420" s="56">
        <f t="shared" si="13"/>
        <v>0</v>
      </c>
      <c r="I420" s="57">
        <v>0</v>
      </c>
      <c r="J420" s="59"/>
      <c r="K420" s="58"/>
      <c r="L420" s="58"/>
      <c r="M420" s="5"/>
      <c r="N420" s="5"/>
      <c r="O420" s="5"/>
      <c r="P420" s="5"/>
      <c r="Q420" s="5"/>
      <c r="R420" s="5"/>
      <c r="S420" s="5"/>
      <c r="T420" s="5"/>
      <c r="U420" s="5"/>
      <c r="V420" s="5"/>
      <c r="W420" s="5"/>
      <c r="X420" s="5"/>
      <c r="Y420" s="5"/>
      <c r="Z420" s="5"/>
    </row>
    <row r="421" spans="1:26" ht="12.75" customHeight="1" x14ac:dyDescent="0.25">
      <c r="A421" s="55">
        <v>151</v>
      </c>
      <c r="B421" s="54">
        <v>420</v>
      </c>
      <c r="C421" s="54">
        <f>'PR-RAS'!D427</f>
        <v>0</v>
      </c>
      <c r="D421" s="54">
        <f>'PR-RAS'!E427</f>
        <v>0</v>
      </c>
      <c r="E421" s="54">
        <v>0</v>
      </c>
      <c r="F421" s="54">
        <v>0</v>
      </c>
      <c r="G421" s="56">
        <f t="shared" si="12"/>
        <v>0</v>
      </c>
      <c r="H421" s="56">
        <f t="shared" si="13"/>
        <v>0</v>
      </c>
      <c r="I421" s="57">
        <v>0</v>
      </c>
      <c r="J421" s="59"/>
      <c r="K421" s="58"/>
      <c r="L421" s="58"/>
      <c r="M421" s="5"/>
      <c r="N421" s="5"/>
      <c r="O421" s="5"/>
      <c r="P421" s="5"/>
      <c r="Q421" s="5"/>
      <c r="R421" s="5"/>
      <c r="S421" s="5"/>
      <c r="T421" s="5"/>
      <c r="U421" s="5"/>
      <c r="V421" s="5"/>
      <c r="W421" s="5"/>
      <c r="X421" s="5"/>
      <c r="Y421" s="5"/>
      <c r="Z421" s="5"/>
    </row>
    <row r="422" spans="1:26" ht="12.75" customHeight="1" x14ac:dyDescent="0.25">
      <c r="A422" s="55">
        <v>151</v>
      </c>
      <c r="B422" s="54">
        <v>421</v>
      </c>
      <c r="C422" s="54">
        <f>'PR-RAS'!D428</f>
        <v>0</v>
      </c>
      <c r="D422" s="54">
        <f>'PR-RAS'!E428</f>
        <v>0</v>
      </c>
      <c r="E422" s="54">
        <v>0</v>
      </c>
      <c r="F422" s="54">
        <v>0</v>
      </c>
      <c r="G422" s="56">
        <f t="shared" si="12"/>
        <v>0</v>
      </c>
      <c r="H422" s="56">
        <f t="shared" si="13"/>
        <v>0</v>
      </c>
      <c r="I422" s="57">
        <v>0</v>
      </c>
      <c r="J422" s="59"/>
      <c r="K422" s="58"/>
      <c r="L422" s="58"/>
      <c r="M422" s="5"/>
      <c r="N422" s="5"/>
      <c r="O422" s="5"/>
      <c r="P422" s="5"/>
      <c r="Q422" s="5"/>
      <c r="R422" s="5"/>
      <c r="S422" s="5"/>
      <c r="T422" s="5"/>
      <c r="U422" s="5"/>
      <c r="V422" s="5"/>
      <c r="W422" s="5"/>
      <c r="X422" s="5"/>
      <c r="Y422" s="5"/>
      <c r="Z422" s="5"/>
    </row>
    <row r="423" spans="1:26" ht="12.75" customHeight="1" x14ac:dyDescent="0.25">
      <c r="A423" s="55">
        <v>151</v>
      </c>
      <c r="B423" s="54">
        <v>422</v>
      </c>
      <c r="C423" s="54">
        <f>'PR-RAS'!D429</f>
        <v>0</v>
      </c>
      <c r="D423" s="54">
        <f>'PR-RAS'!E429</f>
        <v>0</v>
      </c>
      <c r="E423" s="54">
        <v>0</v>
      </c>
      <c r="F423" s="54">
        <v>0</v>
      </c>
      <c r="G423" s="56">
        <f t="shared" si="12"/>
        <v>0</v>
      </c>
      <c r="H423" s="56">
        <f t="shared" si="13"/>
        <v>0</v>
      </c>
      <c r="I423" s="57">
        <v>0</v>
      </c>
      <c r="J423" s="59"/>
      <c r="K423" s="58"/>
      <c r="L423" s="58"/>
      <c r="M423" s="5"/>
      <c r="N423" s="5"/>
      <c r="O423" s="5"/>
      <c r="P423" s="5"/>
      <c r="Q423" s="5"/>
      <c r="R423" s="5"/>
      <c r="S423" s="5"/>
      <c r="T423" s="5"/>
      <c r="U423" s="5"/>
      <c r="V423" s="5"/>
      <c r="W423" s="5"/>
      <c r="X423" s="5"/>
      <c r="Y423" s="5"/>
      <c r="Z423" s="5"/>
    </row>
    <row r="424" spans="1:26" ht="12.75" customHeight="1" x14ac:dyDescent="0.25">
      <c r="A424" s="55">
        <v>151</v>
      </c>
      <c r="B424" s="54">
        <v>423</v>
      </c>
      <c r="C424" s="54">
        <f>'PR-RAS'!D430</f>
        <v>0</v>
      </c>
      <c r="D424" s="54">
        <f>'PR-RAS'!E430</f>
        <v>0</v>
      </c>
      <c r="E424" s="54">
        <v>0</v>
      </c>
      <c r="F424" s="54">
        <v>0</v>
      </c>
      <c r="G424" s="56">
        <f t="shared" si="12"/>
        <v>0</v>
      </c>
      <c r="H424" s="56">
        <f t="shared" si="13"/>
        <v>0</v>
      </c>
      <c r="I424" s="57">
        <v>0</v>
      </c>
      <c r="J424" s="59"/>
      <c r="K424" s="58"/>
      <c r="L424" s="58"/>
      <c r="M424" s="5"/>
      <c r="N424" s="5"/>
      <c r="O424" s="5"/>
      <c r="P424" s="5"/>
      <c r="Q424" s="5"/>
      <c r="R424" s="5"/>
      <c r="S424" s="5"/>
      <c r="T424" s="5"/>
      <c r="U424" s="5"/>
      <c r="V424" s="5"/>
      <c r="W424" s="5"/>
      <c r="X424" s="5"/>
      <c r="Y424" s="5"/>
      <c r="Z424" s="5"/>
    </row>
    <row r="425" spans="1:26" ht="12.75" customHeight="1" x14ac:dyDescent="0.25">
      <c r="A425" s="55">
        <v>151</v>
      </c>
      <c r="B425" s="54">
        <v>424</v>
      </c>
      <c r="C425" s="54">
        <f>'PR-RAS'!D431</f>
        <v>0</v>
      </c>
      <c r="D425" s="54">
        <f>'PR-RAS'!E431</f>
        <v>0</v>
      </c>
      <c r="E425" s="54">
        <v>0</v>
      </c>
      <c r="F425" s="54">
        <v>0</v>
      </c>
      <c r="G425" s="56">
        <f t="shared" si="12"/>
        <v>0</v>
      </c>
      <c r="H425" s="56">
        <f t="shared" si="13"/>
        <v>0</v>
      </c>
      <c r="I425" s="57">
        <v>0</v>
      </c>
      <c r="J425" s="59"/>
      <c r="K425" s="58"/>
      <c r="L425" s="58"/>
      <c r="M425" s="5"/>
      <c r="N425" s="5"/>
      <c r="O425" s="5"/>
      <c r="P425" s="5"/>
      <c r="Q425" s="5"/>
      <c r="R425" s="5"/>
      <c r="S425" s="5"/>
      <c r="T425" s="5"/>
      <c r="U425" s="5"/>
      <c r="V425" s="5"/>
      <c r="W425" s="5"/>
      <c r="X425" s="5"/>
      <c r="Y425" s="5"/>
      <c r="Z425" s="5"/>
    </row>
    <row r="426" spans="1:26" ht="12.75" customHeight="1" x14ac:dyDescent="0.25">
      <c r="A426" s="55">
        <v>151</v>
      </c>
      <c r="B426" s="54">
        <v>425</v>
      </c>
      <c r="C426" s="54">
        <f>'PR-RAS'!D432</f>
        <v>0</v>
      </c>
      <c r="D426" s="54">
        <f>'PR-RAS'!E432</f>
        <v>0</v>
      </c>
      <c r="E426" s="54">
        <v>0</v>
      </c>
      <c r="F426" s="54">
        <v>0</v>
      </c>
      <c r="G426" s="56">
        <f t="shared" si="12"/>
        <v>0</v>
      </c>
      <c r="H426" s="56">
        <f t="shared" si="13"/>
        <v>0</v>
      </c>
      <c r="I426" s="57">
        <v>0</v>
      </c>
      <c r="J426" s="59"/>
      <c r="K426" s="58"/>
      <c r="L426" s="58"/>
      <c r="M426" s="5"/>
      <c r="N426" s="5"/>
      <c r="O426" s="5"/>
      <c r="P426" s="5"/>
      <c r="Q426" s="5"/>
      <c r="R426" s="5"/>
      <c r="S426" s="5"/>
      <c r="T426" s="5"/>
      <c r="U426" s="5"/>
      <c r="V426" s="5"/>
      <c r="W426" s="5"/>
      <c r="X426" s="5"/>
      <c r="Y426" s="5"/>
      <c r="Z426" s="5"/>
    </row>
    <row r="427" spans="1:26" ht="12.75" customHeight="1" x14ac:dyDescent="0.25">
      <c r="A427" s="55">
        <v>151</v>
      </c>
      <c r="B427" s="54">
        <v>426</v>
      </c>
      <c r="C427" s="54">
        <f>'PR-RAS'!D433</f>
        <v>0</v>
      </c>
      <c r="D427" s="54">
        <f>'PR-RAS'!E433</f>
        <v>0</v>
      </c>
      <c r="E427" s="54">
        <v>0</v>
      </c>
      <c r="F427" s="54">
        <v>0</v>
      </c>
      <c r="G427" s="56">
        <f t="shared" si="12"/>
        <v>0</v>
      </c>
      <c r="H427" s="56">
        <f t="shared" si="13"/>
        <v>0</v>
      </c>
      <c r="I427" s="57">
        <v>0</v>
      </c>
      <c r="J427" s="59"/>
      <c r="K427" s="58"/>
      <c r="L427" s="58"/>
      <c r="M427" s="5"/>
      <c r="N427" s="5"/>
      <c r="O427" s="5"/>
      <c r="P427" s="5"/>
      <c r="Q427" s="5"/>
      <c r="R427" s="5"/>
      <c r="S427" s="5"/>
      <c r="T427" s="5"/>
      <c r="U427" s="5"/>
      <c r="V427" s="5"/>
      <c r="W427" s="5"/>
      <c r="X427" s="5"/>
      <c r="Y427" s="5"/>
      <c r="Z427" s="5"/>
    </row>
    <row r="428" spans="1:26" ht="12.75" customHeight="1" x14ac:dyDescent="0.25">
      <c r="A428" s="55">
        <v>151</v>
      </c>
      <c r="B428" s="54">
        <v>427</v>
      </c>
      <c r="C428" s="54">
        <f>'PR-RAS'!D434</f>
        <v>0</v>
      </c>
      <c r="D428" s="54">
        <f>'PR-RAS'!E434</f>
        <v>0</v>
      </c>
      <c r="E428" s="54">
        <v>0</v>
      </c>
      <c r="F428" s="54">
        <v>0</v>
      </c>
      <c r="G428" s="56">
        <f t="shared" si="12"/>
        <v>0</v>
      </c>
      <c r="H428" s="56">
        <f t="shared" si="13"/>
        <v>0</v>
      </c>
      <c r="I428" s="57">
        <v>0</v>
      </c>
      <c r="J428" s="59"/>
      <c r="K428" s="58"/>
      <c r="L428" s="58"/>
      <c r="M428" s="5"/>
      <c r="N428" s="5"/>
      <c r="O428" s="5"/>
      <c r="P428" s="5"/>
      <c r="Q428" s="5"/>
      <c r="R428" s="5"/>
      <c r="S428" s="5"/>
      <c r="T428" s="5"/>
      <c r="U428" s="5"/>
      <c r="V428" s="5"/>
      <c r="W428" s="5"/>
      <c r="X428" s="5"/>
      <c r="Y428" s="5"/>
      <c r="Z428" s="5"/>
    </row>
    <row r="429" spans="1:26" ht="12.75" customHeight="1" x14ac:dyDescent="0.25">
      <c r="A429" s="55">
        <v>151</v>
      </c>
      <c r="B429" s="54">
        <v>428</v>
      </c>
      <c r="C429" s="54">
        <f>'PR-RAS'!D435</f>
        <v>0</v>
      </c>
      <c r="D429" s="54">
        <f>'PR-RAS'!E435</f>
        <v>0</v>
      </c>
      <c r="E429" s="54">
        <v>0</v>
      </c>
      <c r="F429" s="54">
        <v>0</v>
      </c>
      <c r="G429" s="56">
        <f t="shared" si="12"/>
        <v>0</v>
      </c>
      <c r="H429" s="56">
        <f t="shared" si="13"/>
        <v>0</v>
      </c>
      <c r="I429" s="57">
        <v>0</v>
      </c>
      <c r="J429" s="59"/>
      <c r="K429" s="58"/>
      <c r="L429" s="58"/>
      <c r="M429" s="5"/>
      <c r="N429" s="5"/>
      <c r="O429" s="5"/>
      <c r="P429" s="5"/>
      <c r="Q429" s="5"/>
      <c r="R429" s="5"/>
      <c r="S429" s="5"/>
      <c r="T429" s="5"/>
      <c r="U429" s="5"/>
      <c r="V429" s="5"/>
      <c r="W429" s="5"/>
      <c r="X429" s="5"/>
      <c r="Y429" s="5"/>
      <c r="Z429" s="5"/>
    </row>
    <row r="430" spans="1:26" ht="12.75" customHeight="1" x14ac:dyDescent="0.25">
      <c r="A430" s="55">
        <v>151</v>
      </c>
      <c r="B430" s="54">
        <v>429</v>
      </c>
      <c r="C430" s="54">
        <f>'PR-RAS'!D436</f>
        <v>0</v>
      </c>
      <c r="D430" s="54">
        <f>'PR-RAS'!E436</f>
        <v>0</v>
      </c>
      <c r="E430" s="54">
        <v>0</v>
      </c>
      <c r="F430" s="54">
        <v>0</v>
      </c>
      <c r="G430" s="56">
        <f t="shared" si="12"/>
        <v>0</v>
      </c>
      <c r="H430" s="56">
        <f t="shared" si="13"/>
        <v>0</v>
      </c>
      <c r="I430" s="57">
        <v>0</v>
      </c>
      <c r="J430" s="59"/>
      <c r="K430" s="58"/>
      <c r="L430" s="58"/>
      <c r="M430" s="5"/>
      <c r="N430" s="5"/>
      <c r="O430" s="5"/>
      <c r="P430" s="5"/>
      <c r="Q430" s="5"/>
      <c r="R430" s="5"/>
      <c r="S430" s="5"/>
      <c r="T430" s="5"/>
      <c r="U430" s="5"/>
      <c r="V430" s="5"/>
      <c r="W430" s="5"/>
      <c r="X430" s="5"/>
      <c r="Y430" s="5"/>
      <c r="Z430" s="5"/>
    </row>
    <row r="431" spans="1:26" ht="12.75" customHeight="1" x14ac:dyDescent="0.25">
      <c r="A431" s="55">
        <v>151</v>
      </c>
      <c r="B431" s="54">
        <v>430</v>
      </c>
      <c r="C431" s="54">
        <f>'PR-RAS'!D437</f>
        <v>0</v>
      </c>
      <c r="D431" s="54">
        <f>'PR-RAS'!E437</f>
        <v>0</v>
      </c>
      <c r="E431" s="54">
        <v>0</v>
      </c>
      <c r="F431" s="54">
        <v>0</v>
      </c>
      <c r="G431" s="56">
        <f t="shared" si="12"/>
        <v>0</v>
      </c>
      <c r="H431" s="56">
        <f t="shared" si="13"/>
        <v>0</v>
      </c>
      <c r="I431" s="57">
        <v>0</v>
      </c>
      <c r="J431" s="59"/>
      <c r="K431" s="58"/>
      <c r="L431" s="58"/>
      <c r="M431" s="5"/>
      <c r="N431" s="5"/>
      <c r="O431" s="5"/>
      <c r="P431" s="5"/>
      <c r="Q431" s="5"/>
      <c r="R431" s="5"/>
      <c r="S431" s="5"/>
      <c r="T431" s="5"/>
      <c r="U431" s="5"/>
      <c r="V431" s="5"/>
      <c r="W431" s="5"/>
      <c r="X431" s="5"/>
      <c r="Y431" s="5"/>
      <c r="Z431" s="5"/>
    </row>
    <row r="432" spans="1:26" ht="12.75" customHeight="1" x14ac:dyDescent="0.25">
      <c r="A432" s="55">
        <v>151</v>
      </c>
      <c r="B432" s="54">
        <v>431</v>
      </c>
      <c r="C432" s="54">
        <f>'PR-RAS'!D438</f>
        <v>0</v>
      </c>
      <c r="D432" s="54">
        <f>'PR-RAS'!E438</f>
        <v>0</v>
      </c>
      <c r="E432" s="54">
        <v>0</v>
      </c>
      <c r="F432" s="54">
        <v>0</v>
      </c>
      <c r="G432" s="56">
        <f t="shared" si="12"/>
        <v>0</v>
      </c>
      <c r="H432" s="56">
        <f t="shared" si="13"/>
        <v>0</v>
      </c>
      <c r="I432" s="57">
        <v>0</v>
      </c>
      <c r="J432" s="59"/>
      <c r="K432" s="58"/>
      <c r="L432" s="58"/>
      <c r="M432" s="5"/>
      <c r="N432" s="5"/>
      <c r="O432" s="5"/>
      <c r="P432" s="5"/>
      <c r="Q432" s="5"/>
      <c r="R432" s="5"/>
      <c r="S432" s="5"/>
      <c r="T432" s="5"/>
      <c r="U432" s="5"/>
      <c r="V432" s="5"/>
      <c r="W432" s="5"/>
      <c r="X432" s="5"/>
      <c r="Y432" s="5"/>
      <c r="Z432" s="5"/>
    </row>
    <row r="433" spans="1:26" ht="12.75" customHeight="1" x14ac:dyDescent="0.25">
      <c r="A433" s="55">
        <v>151</v>
      </c>
      <c r="B433" s="54">
        <v>432</v>
      </c>
      <c r="C433" s="54">
        <f>'PR-RAS'!D439</f>
        <v>0</v>
      </c>
      <c r="D433" s="54">
        <f>'PR-RAS'!E439</f>
        <v>0</v>
      </c>
      <c r="E433" s="54">
        <v>0</v>
      </c>
      <c r="F433" s="54">
        <v>0</v>
      </c>
      <c r="G433" s="56">
        <f t="shared" si="12"/>
        <v>0</v>
      </c>
      <c r="H433" s="56">
        <f t="shared" si="13"/>
        <v>0</v>
      </c>
      <c r="I433" s="57">
        <v>0</v>
      </c>
      <c r="J433" s="59"/>
      <c r="K433" s="58"/>
      <c r="L433" s="58"/>
      <c r="M433" s="5"/>
      <c r="N433" s="5"/>
      <c r="O433" s="5"/>
      <c r="P433" s="5"/>
      <c r="Q433" s="5"/>
      <c r="R433" s="5"/>
      <c r="S433" s="5"/>
      <c r="T433" s="5"/>
      <c r="U433" s="5"/>
      <c r="V433" s="5"/>
      <c r="W433" s="5"/>
      <c r="X433" s="5"/>
      <c r="Y433" s="5"/>
      <c r="Z433" s="5"/>
    </row>
    <row r="434" spans="1:26" ht="12.75" customHeight="1" x14ac:dyDescent="0.25">
      <c r="A434" s="55">
        <v>151</v>
      </c>
      <c r="B434" s="54">
        <v>433</v>
      </c>
      <c r="C434" s="54">
        <f>'PR-RAS'!D440</f>
        <v>0</v>
      </c>
      <c r="D434" s="54">
        <f>'PR-RAS'!E440</f>
        <v>0</v>
      </c>
      <c r="E434" s="54">
        <v>0</v>
      </c>
      <c r="F434" s="54">
        <v>0</v>
      </c>
      <c r="G434" s="56">
        <f t="shared" si="12"/>
        <v>0</v>
      </c>
      <c r="H434" s="56">
        <f t="shared" si="13"/>
        <v>0</v>
      </c>
      <c r="I434" s="57">
        <v>0</v>
      </c>
      <c r="J434" s="59"/>
      <c r="K434" s="58"/>
      <c r="L434" s="58"/>
      <c r="M434" s="5"/>
      <c r="N434" s="5"/>
      <c r="O434" s="5"/>
      <c r="P434" s="5"/>
      <c r="Q434" s="5"/>
      <c r="R434" s="5"/>
      <c r="S434" s="5"/>
      <c r="T434" s="5"/>
      <c r="U434" s="5"/>
      <c r="V434" s="5"/>
      <c r="W434" s="5"/>
      <c r="X434" s="5"/>
      <c r="Y434" s="5"/>
      <c r="Z434" s="5"/>
    </row>
    <row r="435" spans="1:26" ht="12.75" customHeight="1" x14ac:dyDescent="0.25">
      <c r="A435" s="55">
        <v>151</v>
      </c>
      <c r="B435" s="54">
        <v>434</v>
      </c>
      <c r="C435" s="54">
        <f>'PR-RAS'!D441</f>
        <v>0</v>
      </c>
      <c r="D435" s="54">
        <f>'PR-RAS'!E441</f>
        <v>0</v>
      </c>
      <c r="E435" s="54">
        <v>0</v>
      </c>
      <c r="F435" s="54">
        <v>0</v>
      </c>
      <c r="G435" s="56">
        <f t="shared" si="12"/>
        <v>0</v>
      </c>
      <c r="H435" s="56">
        <f t="shared" si="13"/>
        <v>0</v>
      </c>
      <c r="I435" s="57">
        <v>0</v>
      </c>
      <c r="J435" s="59"/>
      <c r="K435" s="58"/>
      <c r="L435" s="58"/>
      <c r="M435" s="5"/>
      <c r="N435" s="5"/>
      <c r="O435" s="5"/>
      <c r="P435" s="5"/>
      <c r="Q435" s="5"/>
      <c r="R435" s="5"/>
      <c r="S435" s="5"/>
      <c r="T435" s="5"/>
      <c r="U435" s="5"/>
      <c r="V435" s="5"/>
      <c r="W435" s="5"/>
      <c r="X435" s="5"/>
      <c r="Y435" s="5"/>
      <c r="Z435" s="5"/>
    </row>
    <row r="436" spans="1:26" ht="12.75" customHeight="1" x14ac:dyDescent="0.25">
      <c r="A436" s="55">
        <v>151</v>
      </c>
      <c r="B436" s="54">
        <v>435</v>
      </c>
      <c r="C436" s="54">
        <f>'PR-RAS'!D442</f>
        <v>0</v>
      </c>
      <c r="D436" s="54">
        <f>'PR-RAS'!E442</f>
        <v>0</v>
      </c>
      <c r="E436" s="54">
        <v>0</v>
      </c>
      <c r="F436" s="54">
        <v>0</v>
      </c>
      <c r="G436" s="56">
        <f t="shared" si="12"/>
        <v>0</v>
      </c>
      <c r="H436" s="56">
        <f t="shared" si="13"/>
        <v>0</v>
      </c>
      <c r="I436" s="57">
        <v>0</v>
      </c>
      <c r="J436" s="59"/>
      <c r="K436" s="58"/>
      <c r="L436" s="58"/>
      <c r="M436" s="5"/>
      <c r="N436" s="5"/>
      <c r="O436" s="5"/>
      <c r="P436" s="5"/>
      <c r="Q436" s="5"/>
      <c r="R436" s="5"/>
      <c r="S436" s="5"/>
      <c r="T436" s="5"/>
      <c r="U436" s="5"/>
      <c r="V436" s="5"/>
      <c r="W436" s="5"/>
      <c r="X436" s="5"/>
      <c r="Y436" s="5"/>
      <c r="Z436" s="5"/>
    </row>
    <row r="437" spans="1:26" ht="12.75" customHeight="1" x14ac:dyDescent="0.25">
      <c r="A437" s="55">
        <v>151</v>
      </c>
      <c r="B437" s="54">
        <v>436</v>
      </c>
      <c r="C437" s="54">
        <f>'PR-RAS'!D443</f>
        <v>0</v>
      </c>
      <c r="D437" s="54">
        <f>'PR-RAS'!E443</f>
        <v>0</v>
      </c>
      <c r="E437" s="54">
        <v>0</v>
      </c>
      <c r="F437" s="54">
        <v>0</v>
      </c>
      <c r="G437" s="56">
        <f t="shared" si="12"/>
        <v>0</v>
      </c>
      <c r="H437" s="56">
        <f t="shared" si="13"/>
        <v>0</v>
      </c>
      <c r="I437" s="57">
        <v>0</v>
      </c>
      <c r="J437" s="59"/>
      <c r="K437" s="58"/>
      <c r="L437" s="58"/>
      <c r="M437" s="5"/>
      <c r="N437" s="5"/>
      <c r="O437" s="5"/>
      <c r="P437" s="5"/>
      <c r="Q437" s="5"/>
      <c r="R437" s="5"/>
      <c r="S437" s="5"/>
      <c r="T437" s="5"/>
      <c r="U437" s="5"/>
      <c r="V437" s="5"/>
      <c r="W437" s="5"/>
      <c r="X437" s="5"/>
      <c r="Y437" s="5"/>
      <c r="Z437" s="5"/>
    </row>
    <row r="438" spans="1:26" ht="12.75" customHeight="1" x14ac:dyDescent="0.25">
      <c r="A438" s="55">
        <v>151</v>
      </c>
      <c r="B438" s="54">
        <v>437</v>
      </c>
      <c r="C438" s="54">
        <f>'PR-RAS'!D444</f>
        <v>0</v>
      </c>
      <c r="D438" s="54">
        <f>'PR-RAS'!E444</f>
        <v>0</v>
      </c>
      <c r="E438" s="54">
        <v>0</v>
      </c>
      <c r="F438" s="54">
        <v>0</v>
      </c>
      <c r="G438" s="56">
        <f t="shared" si="12"/>
        <v>0</v>
      </c>
      <c r="H438" s="56">
        <f t="shared" si="13"/>
        <v>0</v>
      </c>
      <c r="I438" s="57">
        <v>0</v>
      </c>
      <c r="J438" s="59"/>
      <c r="K438" s="58"/>
      <c r="L438" s="58"/>
      <c r="M438" s="5"/>
      <c r="N438" s="5"/>
      <c r="O438" s="5"/>
      <c r="P438" s="5"/>
      <c r="Q438" s="5"/>
      <c r="R438" s="5"/>
      <c r="S438" s="5"/>
      <c r="T438" s="5"/>
      <c r="U438" s="5"/>
      <c r="V438" s="5"/>
      <c r="W438" s="5"/>
      <c r="X438" s="5"/>
      <c r="Y438" s="5"/>
      <c r="Z438" s="5"/>
    </row>
    <row r="439" spans="1:26" ht="12.75" customHeight="1" x14ac:dyDescent="0.25">
      <c r="A439" s="55">
        <v>151</v>
      </c>
      <c r="B439" s="54">
        <v>438</v>
      </c>
      <c r="C439" s="54">
        <f>'PR-RAS'!D445</f>
        <v>0</v>
      </c>
      <c r="D439" s="54">
        <f>'PR-RAS'!E445</f>
        <v>0</v>
      </c>
      <c r="E439" s="54">
        <v>0</v>
      </c>
      <c r="F439" s="54">
        <v>0</v>
      </c>
      <c r="G439" s="56">
        <f t="shared" si="12"/>
        <v>0</v>
      </c>
      <c r="H439" s="56">
        <f t="shared" si="13"/>
        <v>0</v>
      </c>
      <c r="I439" s="57">
        <v>0</v>
      </c>
      <c r="J439" s="59"/>
      <c r="K439" s="58"/>
      <c r="L439" s="58"/>
      <c r="M439" s="5"/>
      <c r="N439" s="5"/>
      <c r="O439" s="5"/>
      <c r="P439" s="5"/>
      <c r="Q439" s="5"/>
      <c r="R439" s="5"/>
      <c r="S439" s="5"/>
      <c r="T439" s="5"/>
      <c r="U439" s="5"/>
      <c r="V439" s="5"/>
      <c r="W439" s="5"/>
      <c r="X439" s="5"/>
      <c r="Y439" s="5"/>
      <c r="Z439" s="5"/>
    </row>
    <row r="440" spans="1:26" ht="12.75" customHeight="1" x14ac:dyDescent="0.25">
      <c r="A440" s="55">
        <v>151</v>
      </c>
      <c r="B440" s="54">
        <v>439</v>
      </c>
      <c r="C440" s="54">
        <f>'PR-RAS'!D446</f>
        <v>0</v>
      </c>
      <c r="D440" s="54">
        <f>'PR-RAS'!E446</f>
        <v>0</v>
      </c>
      <c r="E440" s="54">
        <v>0</v>
      </c>
      <c r="F440" s="54">
        <v>0</v>
      </c>
      <c r="G440" s="56">
        <f t="shared" si="12"/>
        <v>0</v>
      </c>
      <c r="H440" s="56">
        <f t="shared" si="13"/>
        <v>0</v>
      </c>
      <c r="I440" s="57">
        <v>0</v>
      </c>
      <c r="J440" s="59"/>
      <c r="K440" s="58"/>
      <c r="L440" s="58"/>
      <c r="M440" s="5"/>
      <c r="N440" s="5"/>
      <c r="O440" s="5"/>
      <c r="P440" s="5"/>
      <c r="Q440" s="5"/>
      <c r="R440" s="5"/>
      <c r="S440" s="5"/>
      <c r="T440" s="5"/>
      <c r="U440" s="5"/>
      <c r="V440" s="5"/>
      <c r="W440" s="5"/>
      <c r="X440" s="5"/>
      <c r="Y440" s="5"/>
      <c r="Z440" s="5"/>
    </row>
    <row r="441" spans="1:26" ht="12.75" customHeight="1" x14ac:dyDescent="0.25">
      <c r="A441" s="55">
        <v>151</v>
      </c>
      <c r="B441" s="54">
        <v>440</v>
      </c>
      <c r="C441" s="54">
        <f>'PR-RAS'!D447</f>
        <v>0</v>
      </c>
      <c r="D441" s="54">
        <f>'PR-RAS'!E447</f>
        <v>0</v>
      </c>
      <c r="E441" s="54">
        <v>0</v>
      </c>
      <c r="F441" s="54">
        <v>0</v>
      </c>
      <c r="G441" s="56">
        <f t="shared" si="12"/>
        <v>0</v>
      </c>
      <c r="H441" s="56">
        <f t="shared" si="13"/>
        <v>0</v>
      </c>
      <c r="I441" s="57">
        <v>0</v>
      </c>
      <c r="J441" s="59"/>
      <c r="K441" s="58"/>
      <c r="L441" s="58"/>
      <c r="M441" s="5"/>
      <c r="N441" s="5"/>
      <c r="O441" s="5"/>
      <c r="P441" s="5"/>
      <c r="Q441" s="5"/>
      <c r="R441" s="5"/>
      <c r="S441" s="5"/>
      <c r="T441" s="5"/>
      <c r="U441" s="5"/>
      <c r="V441" s="5"/>
      <c r="W441" s="5"/>
      <c r="X441" s="5"/>
      <c r="Y441" s="5"/>
      <c r="Z441" s="5"/>
    </row>
    <row r="442" spans="1:26" ht="12.75" customHeight="1" x14ac:dyDescent="0.25">
      <c r="A442" s="55">
        <v>151</v>
      </c>
      <c r="B442" s="54">
        <v>441</v>
      </c>
      <c r="C442" s="54">
        <f>'PR-RAS'!D448</f>
        <v>0</v>
      </c>
      <c r="D442" s="54">
        <f>'PR-RAS'!E448</f>
        <v>0</v>
      </c>
      <c r="E442" s="54">
        <v>0</v>
      </c>
      <c r="F442" s="54">
        <v>0</v>
      </c>
      <c r="G442" s="56">
        <f t="shared" si="12"/>
        <v>0</v>
      </c>
      <c r="H442" s="56">
        <f t="shared" si="13"/>
        <v>0</v>
      </c>
      <c r="I442" s="57">
        <v>0</v>
      </c>
      <c r="J442" s="59"/>
      <c r="K442" s="58"/>
      <c r="L442" s="58"/>
      <c r="M442" s="5"/>
      <c r="N442" s="5"/>
      <c r="O442" s="5"/>
      <c r="P442" s="5"/>
      <c r="Q442" s="5"/>
      <c r="R442" s="5"/>
      <c r="S442" s="5"/>
      <c r="T442" s="5"/>
      <c r="U442" s="5"/>
      <c r="V442" s="5"/>
      <c r="W442" s="5"/>
      <c r="X442" s="5"/>
      <c r="Y442" s="5"/>
      <c r="Z442" s="5"/>
    </row>
    <row r="443" spans="1:26" ht="12.75" customHeight="1" x14ac:dyDescent="0.25">
      <c r="A443" s="55">
        <v>151</v>
      </c>
      <c r="B443" s="54">
        <v>442</v>
      </c>
      <c r="C443" s="54">
        <f>'PR-RAS'!D449</f>
        <v>0</v>
      </c>
      <c r="D443" s="54">
        <f>'PR-RAS'!E449</f>
        <v>0</v>
      </c>
      <c r="E443" s="54">
        <v>0</v>
      </c>
      <c r="F443" s="54">
        <v>0</v>
      </c>
      <c r="G443" s="56">
        <f t="shared" si="12"/>
        <v>0</v>
      </c>
      <c r="H443" s="56">
        <f t="shared" si="13"/>
        <v>0</v>
      </c>
      <c r="I443" s="57">
        <v>0</v>
      </c>
      <c r="J443" s="59"/>
      <c r="K443" s="58"/>
      <c r="L443" s="58"/>
      <c r="M443" s="5"/>
      <c r="N443" s="5"/>
      <c r="O443" s="5"/>
      <c r="P443" s="5"/>
      <c r="Q443" s="5"/>
      <c r="R443" s="5"/>
      <c r="S443" s="5"/>
      <c r="T443" s="5"/>
      <c r="U443" s="5"/>
      <c r="V443" s="5"/>
      <c r="W443" s="5"/>
      <c r="X443" s="5"/>
      <c r="Y443" s="5"/>
      <c r="Z443" s="5"/>
    </row>
    <row r="444" spans="1:26" ht="12.75" customHeight="1" x14ac:dyDescent="0.25">
      <c r="A444" s="55">
        <v>151</v>
      </c>
      <c r="B444" s="54">
        <v>443</v>
      </c>
      <c r="C444" s="54">
        <f>'PR-RAS'!D450</f>
        <v>0</v>
      </c>
      <c r="D444" s="54">
        <f>'PR-RAS'!E450</f>
        <v>0</v>
      </c>
      <c r="E444" s="54">
        <v>0</v>
      </c>
      <c r="F444" s="54">
        <v>0</v>
      </c>
      <c r="G444" s="56">
        <f t="shared" si="12"/>
        <v>0</v>
      </c>
      <c r="H444" s="56">
        <f t="shared" si="13"/>
        <v>0</v>
      </c>
      <c r="I444" s="57">
        <v>0</v>
      </c>
      <c r="J444" s="59"/>
      <c r="K444" s="58"/>
      <c r="L444" s="58"/>
      <c r="M444" s="5"/>
      <c r="N444" s="5"/>
      <c r="O444" s="5"/>
      <c r="P444" s="5"/>
      <c r="Q444" s="5"/>
      <c r="R444" s="5"/>
      <c r="S444" s="5"/>
      <c r="T444" s="5"/>
      <c r="U444" s="5"/>
      <c r="V444" s="5"/>
      <c r="W444" s="5"/>
      <c r="X444" s="5"/>
      <c r="Y444" s="5"/>
      <c r="Z444" s="5"/>
    </row>
    <row r="445" spans="1:26" ht="12.75" customHeight="1" x14ac:dyDescent="0.25">
      <c r="A445" s="55">
        <v>151</v>
      </c>
      <c r="B445" s="54">
        <v>444</v>
      </c>
      <c r="C445" s="54">
        <f>'PR-RAS'!D451</f>
        <v>0</v>
      </c>
      <c r="D445" s="54">
        <f>'PR-RAS'!E451</f>
        <v>0</v>
      </c>
      <c r="E445" s="54">
        <v>0</v>
      </c>
      <c r="F445" s="54">
        <v>0</v>
      </c>
      <c r="G445" s="56">
        <f t="shared" si="12"/>
        <v>0</v>
      </c>
      <c r="H445" s="56">
        <f t="shared" si="13"/>
        <v>0</v>
      </c>
      <c r="I445" s="57">
        <v>0</v>
      </c>
      <c r="J445" s="59"/>
      <c r="K445" s="58"/>
      <c r="L445" s="58"/>
      <c r="M445" s="5"/>
      <c r="N445" s="5"/>
      <c r="O445" s="5"/>
      <c r="P445" s="5"/>
      <c r="Q445" s="5"/>
      <c r="R445" s="5"/>
      <c r="S445" s="5"/>
      <c r="T445" s="5"/>
      <c r="U445" s="5"/>
      <c r="V445" s="5"/>
      <c r="W445" s="5"/>
      <c r="X445" s="5"/>
      <c r="Y445" s="5"/>
      <c r="Z445" s="5"/>
    </row>
    <row r="446" spans="1:26" ht="12.75" customHeight="1" x14ac:dyDescent="0.25">
      <c r="A446" s="55">
        <v>151</v>
      </c>
      <c r="B446" s="54">
        <v>445</v>
      </c>
      <c r="C446" s="54">
        <f>'PR-RAS'!D452</f>
        <v>0</v>
      </c>
      <c r="D446" s="54">
        <f>'PR-RAS'!E452</f>
        <v>0</v>
      </c>
      <c r="E446" s="54">
        <v>0</v>
      </c>
      <c r="F446" s="54">
        <v>0</v>
      </c>
      <c r="G446" s="56">
        <f t="shared" si="12"/>
        <v>0</v>
      </c>
      <c r="H446" s="56">
        <f t="shared" si="13"/>
        <v>0</v>
      </c>
      <c r="I446" s="57">
        <v>0</v>
      </c>
      <c r="J446" s="59"/>
      <c r="K446" s="58"/>
      <c r="L446" s="58"/>
      <c r="M446" s="5"/>
      <c r="N446" s="5"/>
      <c r="O446" s="5"/>
      <c r="P446" s="5"/>
      <c r="Q446" s="5"/>
      <c r="R446" s="5"/>
      <c r="S446" s="5"/>
      <c r="T446" s="5"/>
      <c r="U446" s="5"/>
      <c r="V446" s="5"/>
      <c r="W446" s="5"/>
      <c r="X446" s="5"/>
      <c r="Y446" s="5"/>
      <c r="Z446" s="5"/>
    </row>
    <row r="447" spans="1:26" ht="12.75" customHeight="1" x14ac:dyDescent="0.25">
      <c r="A447" s="55">
        <v>151</v>
      </c>
      <c r="B447" s="54">
        <v>446</v>
      </c>
      <c r="C447" s="54">
        <f>'PR-RAS'!D453</f>
        <v>0</v>
      </c>
      <c r="D447" s="54">
        <f>'PR-RAS'!E453</f>
        <v>0</v>
      </c>
      <c r="E447" s="54">
        <v>0</v>
      </c>
      <c r="F447" s="54">
        <v>0</v>
      </c>
      <c r="G447" s="56">
        <f t="shared" si="12"/>
        <v>0</v>
      </c>
      <c r="H447" s="56">
        <f t="shared" si="13"/>
        <v>0</v>
      </c>
      <c r="I447" s="57">
        <v>0</v>
      </c>
      <c r="J447" s="59"/>
      <c r="K447" s="58"/>
      <c r="L447" s="58"/>
      <c r="M447" s="5"/>
      <c r="N447" s="5"/>
      <c r="O447" s="5"/>
      <c r="P447" s="5"/>
      <c r="Q447" s="5"/>
      <c r="R447" s="5"/>
      <c r="S447" s="5"/>
      <c r="T447" s="5"/>
      <c r="U447" s="5"/>
      <c r="V447" s="5"/>
      <c r="W447" s="5"/>
      <c r="X447" s="5"/>
      <c r="Y447" s="5"/>
      <c r="Z447" s="5"/>
    </row>
    <row r="448" spans="1:26" ht="12.75" customHeight="1" x14ac:dyDescent="0.25">
      <c r="A448" s="55">
        <v>151</v>
      </c>
      <c r="B448" s="54">
        <v>447</v>
      </c>
      <c r="C448" s="54">
        <f>'PR-RAS'!D454</f>
        <v>0</v>
      </c>
      <c r="D448" s="54">
        <f>'PR-RAS'!E454</f>
        <v>0</v>
      </c>
      <c r="E448" s="54">
        <v>0</v>
      </c>
      <c r="F448" s="54">
        <v>0</v>
      </c>
      <c r="G448" s="56">
        <f t="shared" si="12"/>
        <v>0</v>
      </c>
      <c r="H448" s="56">
        <f t="shared" si="13"/>
        <v>0</v>
      </c>
      <c r="I448" s="57">
        <v>0</v>
      </c>
      <c r="J448" s="59"/>
      <c r="K448" s="58"/>
      <c r="L448" s="58"/>
      <c r="M448" s="5"/>
      <c r="N448" s="5"/>
      <c r="O448" s="5"/>
      <c r="P448" s="5"/>
      <c r="Q448" s="5"/>
      <c r="R448" s="5"/>
      <c r="S448" s="5"/>
      <c r="T448" s="5"/>
      <c r="U448" s="5"/>
      <c r="V448" s="5"/>
      <c r="W448" s="5"/>
      <c r="X448" s="5"/>
      <c r="Y448" s="5"/>
      <c r="Z448" s="5"/>
    </row>
    <row r="449" spans="1:26" ht="12.75" customHeight="1" x14ac:dyDescent="0.25">
      <c r="A449" s="55">
        <v>151</v>
      </c>
      <c r="B449" s="54">
        <v>448</v>
      </c>
      <c r="C449" s="54">
        <f>'PR-RAS'!D455</f>
        <v>0</v>
      </c>
      <c r="D449" s="54">
        <f>'PR-RAS'!E455</f>
        <v>0</v>
      </c>
      <c r="E449" s="54">
        <v>0</v>
      </c>
      <c r="F449" s="54">
        <v>0</v>
      </c>
      <c r="G449" s="56">
        <f t="shared" si="12"/>
        <v>0</v>
      </c>
      <c r="H449" s="56">
        <f t="shared" si="13"/>
        <v>0</v>
      </c>
      <c r="I449" s="57">
        <v>0</v>
      </c>
      <c r="J449" s="59"/>
      <c r="K449" s="58"/>
      <c r="L449" s="58"/>
      <c r="M449" s="5"/>
      <c r="N449" s="5"/>
      <c r="O449" s="5"/>
      <c r="P449" s="5"/>
      <c r="Q449" s="5"/>
      <c r="R449" s="5"/>
      <c r="S449" s="5"/>
      <c r="T449" s="5"/>
      <c r="U449" s="5"/>
      <c r="V449" s="5"/>
      <c r="W449" s="5"/>
      <c r="X449" s="5"/>
      <c r="Y449" s="5"/>
      <c r="Z449" s="5"/>
    </row>
    <row r="450" spans="1:26" ht="12.75" customHeight="1" x14ac:dyDescent="0.25">
      <c r="A450" s="55">
        <v>151</v>
      </c>
      <c r="B450" s="54">
        <v>449</v>
      </c>
      <c r="C450" s="54">
        <f>'PR-RAS'!D456</f>
        <v>0</v>
      </c>
      <c r="D450" s="54">
        <f>'PR-RAS'!E456</f>
        <v>0</v>
      </c>
      <c r="E450" s="54">
        <v>0</v>
      </c>
      <c r="F450" s="54">
        <v>0</v>
      </c>
      <c r="G450" s="56">
        <f t="shared" ref="G450:G513" si="14">(B450/1000)*(C450*1+D450*2)</f>
        <v>0</v>
      </c>
      <c r="H450" s="56">
        <f t="shared" ref="H450:H513" si="15">ABS(C450-ROUND(C450,0))+ABS(D450-ROUND(D450,0))</f>
        <v>0</v>
      </c>
      <c r="I450" s="57">
        <v>0</v>
      </c>
      <c r="J450" s="59"/>
      <c r="K450" s="58"/>
      <c r="L450" s="58"/>
      <c r="M450" s="5"/>
      <c r="N450" s="5"/>
      <c r="O450" s="5"/>
      <c r="P450" s="5"/>
      <c r="Q450" s="5"/>
      <c r="R450" s="5"/>
      <c r="S450" s="5"/>
      <c r="T450" s="5"/>
      <c r="U450" s="5"/>
      <c r="V450" s="5"/>
      <c r="W450" s="5"/>
      <c r="X450" s="5"/>
      <c r="Y450" s="5"/>
      <c r="Z450" s="5"/>
    </row>
    <row r="451" spans="1:26" ht="12.75" customHeight="1" x14ac:dyDescent="0.25">
      <c r="A451" s="55">
        <v>151</v>
      </c>
      <c r="B451" s="54">
        <v>450</v>
      </c>
      <c r="C451" s="54">
        <f>'PR-RAS'!D457</f>
        <v>0</v>
      </c>
      <c r="D451" s="54">
        <f>'PR-RAS'!E457</f>
        <v>0</v>
      </c>
      <c r="E451" s="54">
        <v>0</v>
      </c>
      <c r="F451" s="54">
        <v>0</v>
      </c>
      <c r="G451" s="56">
        <f t="shared" si="14"/>
        <v>0</v>
      </c>
      <c r="H451" s="56">
        <f t="shared" si="15"/>
        <v>0</v>
      </c>
      <c r="I451" s="57">
        <v>0</v>
      </c>
      <c r="J451" s="59"/>
      <c r="K451" s="58"/>
      <c r="L451" s="58"/>
      <c r="M451" s="5"/>
      <c r="N451" s="5"/>
      <c r="O451" s="5"/>
      <c r="P451" s="5"/>
      <c r="Q451" s="5"/>
      <c r="R451" s="5"/>
      <c r="S451" s="5"/>
      <c r="T451" s="5"/>
      <c r="U451" s="5"/>
      <c r="V451" s="5"/>
      <c r="W451" s="5"/>
      <c r="X451" s="5"/>
      <c r="Y451" s="5"/>
      <c r="Z451" s="5"/>
    </row>
    <row r="452" spans="1:26" ht="12.75" customHeight="1" x14ac:dyDescent="0.25">
      <c r="A452" s="55">
        <v>151</v>
      </c>
      <c r="B452" s="54">
        <v>451</v>
      </c>
      <c r="C452" s="54">
        <f>'PR-RAS'!D458</f>
        <v>0</v>
      </c>
      <c r="D452" s="54">
        <f>'PR-RAS'!E458</f>
        <v>0</v>
      </c>
      <c r="E452" s="54">
        <v>0</v>
      </c>
      <c r="F452" s="54">
        <v>0</v>
      </c>
      <c r="G452" s="56">
        <f t="shared" si="14"/>
        <v>0</v>
      </c>
      <c r="H452" s="56">
        <f t="shared" si="15"/>
        <v>0</v>
      </c>
      <c r="I452" s="57">
        <v>0</v>
      </c>
      <c r="J452" s="59"/>
      <c r="K452" s="58"/>
      <c r="L452" s="58"/>
      <c r="M452" s="5"/>
      <c r="N452" s="5"/>
      <c r="O452" s="5"/>
      <c r="P452" s="5"/>
      <c r="Q452" s="5"/>
      <c r="R452" s="5"/>
      <c r="S452" s="5"/>
      <c r="T452" s="5"/>
      <c r="U452" s="5"/>
      <c r="V452" s="5"/>
      <c r="W452" s="5"/>
      <c r="X452" s="5"/>
      <c r="Y452" s="5"/>
      <c r="Z452" s="5"/>
    </row>
    <row r="453" spans="1:26" ht="12.75" customHeight="1" x14ac:dyDescent="0.25">
      <c r="A453" s="55">
        <v>151</v>
      </c>
      <c r="B453" s="54">
        <v>452</v>
      </c>
      <c r="C453" s="54">
        <f>'PR-RAS'!D459</f>
        <v>0</v>
      </c>
      <c r="D453" s="54">
        <f>'PR-RAS'!E459</f>
        <v>0</v>
      </c>
      <c r="E453" s="54">
        <v>0</v>
      </c>
      <c r="F453" s="54">
        <v>0</v>
      </c>
      <c r="G453" s="56">
        <f t="shared" si="14"/>
        <v>0</v>
      </c>
      <c r="H453" s="56">
        <f t="shared" si="15"/>
        <v>0</v>
      </c>
      <c r="I453" s="57">
        <v>0</v>
      </c>
      <c r="J453" s="59"/>
      <c r="K453" s="58"/>
      <c r="L453" s="58"/>
      <c r="M453" s="5"/>
      <c r="N453" s="5"/>
      <c r="O453" s="5"/>
      <c r="P453" s="5"/>
      <c r="Q453" s="5"/>
      <c r="R453" s="5"/>
      <c r="S453" s="5"/>
      <c r="T453" s="5"/>
      <c r="U453" s="5"/>
      <c r="V453" s="5"/>
      <c r="W453" s="5"/>
      <c r="X453" s="5"/>
      <c r="Y453" s="5"/>
      <c r="Z453" s="5"/>
    </row>
    <row r="454" spans="1:26" ht="12.75" customHeight="1" x14ac:dyDescent="0.25">
      <c r="A454" s="55">
        <v>151</v>
      </c>
      <c r="B454" s="54">
        <v>453</v>
      </c>
      <c r="C454" s="54">
        <f>'PR-RAS'!D460</f>
        <v>0</v>
      </c>
      <c r="D454" s="54">
        <f>'PR-RAS'!E460</f>
        <v>0</v>
      </c>
      <c r="E454" s="54">
        <v>0</v>
      </c>
      <c r="F454" s="54">
        <v>0</v>
      </c>
      <c r="G454" s="56">
        <f t="shared" si="14"/>
        <v>0</v>
      </c>
      <c r="H454" s="56">
        <f t="shared" si="15"/>
        <v>0</v>
      </c>
      <c r="I454" s="57">
        <v>0</v>
      </c>
      <c r="J454" s="59"/>
      <c r="K454" s="58"/>
      <c r="L454" s="58"/>
      <c r="M454" s="5"/>
      <c r="N454" s="5"/>
      <c r="O454" s="5"/>
      <c r="P454" s="5"/>
      <c r="Q454" s="5"/>
      <c r="R454" s="5"/>
      <c r="S454" s="5"/>
      <c r="T454" s="5"/>
      <c r="U454" s="5"/>
      <c r="V454" s="5"/>
      <c r="W454" s="5"/>
      <c r="X454" s="5"/>
      <c r="Y454" s="5"/>
      <c r="Z454" s="5"/>
    </row>
    <row r="455" spans="1:26" ht="12.75" customHeight="1" x14ac:dyDescent="0.25">
      <c r="A455" s="55">
        <v>151</v>
      </c>
      <c r="B455" s="54">
        <v>454</v>
      </c>
      <c r="C455" s="54">
        <f>'PR-RAS'!D461</f>
        <v>0</v>
      </c>
      <c r="D455" s="54">
        <f>'PR-RAS'!E461</f>
        <v>0</v>
      </c>
      <c r="E455" s="54">
        <v>0</v>
      </c>
      <c r="F455" s="54">
        <v>0</v>
      </c>
      <c r="G455" s="56">
        <f t="shared" si="14"/>
        <v>0</v>
      </c>
      <c r="H455" s="56">
        <f t="shared" si="15"/>
        <v>0</v>
      </c>
      <c r="I455" s="57">
        <v>0</v>
      </c>
      <c r="J455" s="59"/>
      <c r="K455" s="58"/>
      <c r="L455" s="58"/>
      <c r="M455" s="5"/>
      <c r="N455" s="5"/>
      <c r="O455" s="5"/>
      <c r="P455" s="5"/>
      <c r="Q455" s="5"/>
      <c r="R455" s="5"/>
      <c r="S455" s="5"/>
      <c r="T455" s="5"/>
      <c r="U455" s="5"/>
      <c r="V455" s="5"/>
      <c r="W455" s="5"/>
      <c r="X455" s="5"/>
      <c r="Y455" s="5"/>
      <c r="Z455" s="5"/>
    </row>
    <row r="456" spans="1:26" ht="12.75" customHeight="1" x14ac:dyDescent="0.25">
      <c r="A456" s="55">
        <v>151</v>
      </c>
      <c r="B456" s="54">
        <v>455</v>
      </c>
      <c r="C456" s="54">
        <f>'PR-RAS'!D462</f>
        <v>0</v>
      </c>
      <c r="D456" s="54">
        <f>'PR-RAS'!E462</f>
        <v>0</v>
      </c>
      <c r="E456" s="54">
        <v>0</v>
      </c>
      <c r="F456" s="54">
        <v>0</v>
      </c>
      <c r="G456" s="56">
        <f t="shared" si="14"/>
        <v>0</v>
      </c>
      <c r="H456" s="56">
        <f t="shared" si="15"/>
        <v>0</v>
      </c>
      <c r="I456" s="57">
        <v>0</v>
      </c>
      <c r="J456" s="59"/>
      <c r="K456" s="58"/>
      <c r="L456" s="58"/>
      <c r="M456" s="5"/>
      <c r="N456" s="5"/>
      <c r="O456" s="5"/>
      <c r="P456" s="5"/>
      <c r="Q456" s="5"/>
      <c r="R456" s="5"/>
      <c r="S456" s="5"/>
      <c r="T456" s="5"/>
      <c r="U456" s="5"/>
      <c r="V456" s="5"/>
      <c r="W456" s="5"/>
      <c r="X456" s="5"/>
      <c r="Y456" s="5"/>
      <c r="Z456" s="5"/>
    </row>
    <row r="457" spans="1:26" ht="12.75" customHeight="1" x14ac:dyDescent="0.25">
      <c r="A457" s="55">
        <v>151</v>
      </c>
      <c r="B457" s="54">
        <v>456</v>
      </c>
      <c r="C457" s="54">
        <f>'PR-RAS'!D463</f>
        <v>0</v>
      </c>
      <c r="D457" s="54">
        <f>'PR-RAS'!E463</f>
        <v>0</v>
      </c>
      <c r="E457" s="54">
        <v>0</v>
      </c>
      <c r="F457" s="54">
        <v>0</v>
      </c>
      <c r="G457" s="56">
        <f t="shared" si="14"/>
        <v>0</v>
      </c>
      <c r="H457" s="56">
        <f t="shared" si="15"/>
        <v>0</v>
      </c>
      <c r="I457" s="57">
        <v>0</v>
      </c>
      <c r="J457" s="59"/>
      <c r="K457" s="58"/>
      <c r="L457" s="58"/>
      <c r="M457" s="5"/>
      <c r="N457" s="5"/>
      <c r="O457" s="5"/>
      <c r="P457" s="5"/>
      <c r="Q457" s="5"/>
      <c r="R457" s="5"/>
      <c r="S457" s="5"/>
      <c r="T457" s="5"/>
      <c r="U457" s="5"/>
      <c r="V457" s="5"/>
      <c r="W457" s="5"/>
      <c r="X457" s="5"/>
      <c r="Y457" s="5"/>
      <c r="Z457" s="5"/>
    </row>
    <row r="458" spans="1:26" ht="12.75" customHeight="1" x14ac:dyDescent="0.25">
      <c r="A458" s="55">
        <v>151</v>
      </c>
      <c r="B458" s="54">
        <v>457</v>
      </c>
      <c r="C458" s="54">
        <f>'PR-RAS'!D464</f>
        <v>0</v>
      </c>
      <c r="D458" s="54">
        <f>'PR-RAS'!E464</f>
        <v>0</v>
      </c>
      <c r="E458" s="54">
        <v>0</v>
      </c>
      <c r="F458" s="54">
        <v>0</v>
      </c>
      <c r="G458" s="56">
        <f t="shared" si="14"/>
        <v>0</v>
      </c>
      <c r="H458" s="56">
        <f t="shared" si="15"/>
        <v>0</v>
      </c>
      <c r="I458" s="57">
        <v>0</v>
      </c>
      <c r="J458" s="59"/>
      <c r="K458" s="58"/>
      <c r="L458" s="58"/>
      <c r="M458" s="5"/>
      <c r="N458" s="5"/>
      <c r="O458" s="5"/>
      <c r="P458" s="5"/>
      <c r="Q458" s="5"/>
      <c r="R458" s="5"/>
      <c r="S458" s="5"/>
      <c r="T458" s="5"/>
      <c r="U458" s="5"/>
      <c r="V458" s="5"/>
      <c r="W458" s="5"/>
      <c r="X458" s="5"/>
      <c r="Y458" s="5"/>
      <c r="Z458" s="5"/>
    </row>
    <row r="459" spans="1:26" ht="12.75" customHeight="1" x14ac:dyDescent="0.25">
      <c r="A459" s="55">
        <v>151</v>
      </c>
      <c r="B459" s="54">
        <v>458</v>
      </c>
      <c r="C459" s="54">
        <f>'PR-RAS'!D465</f>
        <v>0</v>
      </c>
      <c r="D459" s="54">
        <f>'PR-RAS'!E465</f>
        <v>0</v>
      </c>
      <c r="E459" s="54">
        <v>0</v>
      </c>
      <c r="F459" s="54">
        <v>0</v>
      </c>
      <c r="G459" s="56">
        <f t="shared" si="14"/>
        <v>0</v>
      </c>
      <c r="H459" s="56">
        <f t="shared" si="15"/>
        <v>0</v>
      </c>
      <c r="I459" s="57">
        <v>0</v>
      </c>
      <c r="J459" s="59"/>
      <c r="K459" s="58"/>
      <c r="L459" s="58"/>
      <c r="M459" s="5"/>
      <c r="N459" s="5"/>
      <c r="O459" s="5"/>
      <c r="P459" s="5"/>
      <c r="Q459" s="5"/>
      <c r="R459" s="5"/>
      <c r="S459" s="5"/>
      <c r="T459" s="5"/>
      <c r="U459" s="5"/>
      <c r="V459" s="5"/>
      <c r="W459" s="5"/>
      <c r="X459" s="5"/>
      <c r="Y459" s="5"/>
      <c r="Z459" s="5"/>
    </row>
    <row r="460" spans="1:26" ht="12.75" customHeight="1" x14ac:dyDescent="0.25">
      <c r="A460" s="55">
        <v>151</v>
      </c>
      <c r="B460" s="54">
        <v>459</v>
      </c>
      <c r="C460" s="54">
        <f>'PR-RAS'!D466</f>
        <v>0</v>
      </c>
      <c r="D460" s="54">
        <f>'PR-RAS'!E466</f>
        <v>0</v>
      </c>
      <c r="E460" s="54">
        <v>0</v>
      </c>
      <c r="F460" s="54">
        <v>0</v>
      </c>
      <c r="G460" s="56">
        <f t="shared" si="14"/>
        <v>0</v>
      </c>
      <c r="H460" s="56">
        <f t="shared" si="15"/>
        <v>0</v>
      </c>
      <c r="I460" s="57">
        <v>0</v>
      </c>
      <c r="J460" s="59"/>
      <c r="K460" s="58"/>
      <c r="L460" s="58"/>
      <c r="M460" s="5"/>
      <c r="N460" s="5"/>
      <c r="O460" s="5"/>
      <c r="P460" s="5"/>
      <c r="Q460" s="5"/>
      <c r="R460" s="5"/>
      <c r="S460" s="5"/>
      <c r="T460" s="5"/>
      <c r="U460" s="5"/>
      <c r="V460" s="5"/>
      <c r="W460" s="5"/>
      <c r="X460" s="5"/>
      <c r="Y460" s="5"/>
      <c r="Z460" s="5"/>
    </row>
    <row r="461" spans="1:26" ht="12.75" customHeight="1" x14ac:dyDescent="0.25">
      <c r="A461" s="55">
        <v>151</v>
      </c>
      <c r="B461" s="54">
        <v>460</v>
      </c>
      <c r="C461" s="54">
        <f>'PR-RAS'!D467</f>
        <v>0</v>
      </c>
      <c r="D461" s="54">
        <f>'PR-RAS'!E467</f>
        <v>0</v>
      </c>
      <c r="E461" s="54">
        <v>0</v>
      </c>
      <c r="F461" s="54">
        <v>0</v>
      </c>
      <c r="G461" s="56">
        <f t="shared" si="14"/>
        <v>0</v>
      </c>
      <c r="H461" s="56">
        <f t="shared" si="15"/>
        <v>0</v>
      </c>
      <c r="I461" s="57">
        <v>0</v>
      </c>
      <c r="J461" s="59"/>
      <c r="K461" s="58"/>
      <c r="L461" s="58"/>
      <c r="M461" s="5"/>
      <c r="N461" s="5"/>
      <c r="O461" s="5"/>
      <c r="P461" s="5"/>
      <c r="Q461" s="5"/>
      <c r="R461" s="5"/>
      <c r="S461" s="5"/>
      <c r="T461" s="5"/>
      <c r="U461" s="5"/>
      <c r="V461" s="5"/>
      <c r="W461" s="5"/>
      <c r="X461" s="5"/>
      <c r="Y461" s="5"/>
      <c r="Z461" s="5"/>
    </row>
    <row r="462" spans="1:26" ht="12.75" customHeight="1" x14ac:dyDescent="0.25">
      <c r="A462" s="55">
        <v>151</v>
      </c>
      <c r="B462" s="54">
        <v>461</v>
      </c>
      <c r="C462" s="54">
        <f>'PR-RAS'!D468</f>
        <v>0</v>
      </c>
      <c r="D462" s="54">
        <f>'PR-RAS'!E468</f>
        <v>0</v>
      </c>
      <c r="E462" s="54">
        <v>0</v>
      </c>
      <c r="F462" s="54">
        <v>0</v>
      </c>
      <c r="G462" s="56">
        <f t="shared" si="14"/>
        <v>0</v>
      </c>
      <c r="H462" s="56">
        <f t="shared" si="15"/>
        <v>0</v>
      </c>
      <c r="I462" s="57">
        <v>0</v>
      </c>
      <c r="J462" s="59"/>
      <c r="K462" s="58"/>
      <c r="L462" s="58"/>
      <c r="M462" s="5"/>
      <c r="N462" s="5"/>
      <c r="O462" s="5"/>
      <c r="P462" s="5"/>
      <c r="Q462" s="5"/>
      <c r="R462" s="5"/>
      <c r="S462" s="5"/>
      <c r="T462" s="5"/>
      <c r="U462" s="5"/>
      <c r="V462" s="5"/>
      <c r="W462" s="5"/>
      <c r="X462" s="5"/>
      <c r="Y462" s="5"/>
      <c r="Z462" s="5"/>
    </row>
    <row r="463" spans="1:26" ht="12.75" customHeight="1" x14ac:dyDescent="0.25">
      <c r="A463" s="55">
        <v>151</v>
      </c>
      <c r="B463" s="54">
        <v>462</v>
      </c>
      <c r="C463" s="54">
        <f>'PR-RAS'!D469</f>
        <v>0</v>
      </c>
      <c r="D463" s="54">
        <f>'PR-RAS'!E469</f>
        <v>0</v>
      </c>
      <c r="E463" s="54">
        <v>0</v>
      </c>
      <c r="F463" s="54">
        <v>0</v>
      </c>
      <c r="G463" s="56">
        <f t="shared" si="14"/>
        <v>0</v>
      </c>
      <c r="H463" s="56">
        <f t="shared" si="15"/>
        <v>0</v>
      </c>
      <c r="I463" s="57">
        <v>0</v>
      </c>
      <c r="J463" s="59"/>
      <c r="K463" s="58"/>
      <c r="L463" s="58"/>
      <c r="M463" s="5"/>
      <c r="N463" s="5"/>
      <c r="O463" s="5"/>
      <c r="P463" s="5"/>
      <c r="Q463" s="5"/>
      <c r="R463" s="5"/>
      <c r="S463" s="5"/>
      <c r="T463" s="5"/>
      <c r="U463" s="5"/>
      <c r="V463" s="5"/>
      <c r="W463" s="5"/>
      <c r="X463" s="5"/>
      <c r="Y463" s="5"/>
      <c r="Z463" s="5"/>
    </row>
    <row r="464" spans="1:26" ht="12.75" customHeight="1" x14ac:dyDescent="0.25">
      <c r="A464" s="55">
        <v>151</v>
      </c>
      <c r="B464" s="54">
        <v>463</v>
      </c>
      <c r="C464" s="54">
        <f>'PR-RAS'!D470</f>
        <v>0</v>
      </c>
      <c r="D464" s="54">
        <f>'PR-RAS'!E470</f>
        <v>0</v>
      </c>
      <c r="E464" s="54">
        <v>0</v>
      </c>
      <c r="F464" s="54">
        <v>0</v>
      </c>
      <c r="G464" s="56">
        <f t="shared" si="14"/>
        <v>0</v>
      </c>
      <c r="H464" s="56">
        <f t="shared" si="15"/>
        <v>0</v>
      </c>
      <c r="I464" s="57">
        <v>0</v>
      </c>
      <c r="J464" s="59"/>
      <c r="K464" s="58"/>
      <c r="L464" s="58"/>
      <c r="M464" s="5"/>
      <c r="N464" s="5"/>
      <c r="O464" s="5"/>
      <c r="P464" s="5"/>
      <c r="Q464" s="5"/>
      <c r="R464" s="5"/>
      <c r="S464" s="5"/>
      <c r="T464" s="5"/>
      <c r="U464" s="5"/>
      <c r="V464" s="5"/>
      <c r="W464" s="5"/>
      <c r="X464" s="5"/>
      <c r="Y464" s="5"/>
      <c r="Z464" s="5"/>
    </row>
    <row r="465" spans="1:26" ht="12.75" customHeight="1" x14ac:dyDescent="0.25">
      <c r="A465" s="55">
        <v>151</v>
      </c>
      <c r="B465" s="54">
        <v>464</v>
      </c>
      <c r="C465" s="54">
        <f>'PR-RAS'!D471</f>
        <v>0</v>
      </c>
      <c r="D465" s="54">
        <f>'PR-RAS'!E471</f>
        <v>0</v>
      </c>
      <c r="E465" s="54">
        <v>0</v>
      </c>
      <c r="F465" s="54">
        <v>0</v>
      </c>
      <c r="G465" s="56">
        <f t="shared" si="14"/>
        <v>0</v>
      </c>
      <c r="H465" s="56">
        <f t="shared" si="15"/>
        <v>0</v>
      </c>
      <c r="I465" s="57">
        <v>0</v>
      </c>
      <c r="J465" s="59"/>
      <c r="K465" s="58"/>
      <c r="L465" s="58"/>
      <c r="M465" s="5"/>
      <c r="N465" s="5"/>
      <c r="O465" s="5"/>
      <c r="P465" s="5"/>
      <c r="Q465" s="5"/>
      <c r="R465" s="5"/>
      <c r="S465" s="5"/>
      <c r="T465" s="5"/>
      <c r="U465" s="5"/>
      <c r="V465" s="5"/>
      <c r="W465" s="5"/>
      <c r="X465" s="5"/>
      <c r="Y465" s="5"/>
      <c r="Z465" s="5"/>
    </row>
    <row r="466" spans="1:26" ht="12.75" customHeight="1" x14ac:dyDescent="0.25">
      <c r="A466" s="55">
        <v>151</v>
      </c>
      <c r="B466" s="54">
        <v>465</v>
      </c>
      <c r="C466" s="54">
        <f>'PR-RAS'!D472</f>
        <v>0</v>
      </c>
      <c r="D466" s="54">
        <f>'PR-RAS'!E472</f>
        <v>0</v>
      </c>
      <c r="E466" s="54">
        <v>0</v>
      </c>
      <c r="F466" s="54">
        <v>0</v>
      </c>
      <c r="G466" s="56">
        <f t="shared" si="14"/>
        <v>0</v>
      </c>
      <c r="H466" s="56">
        <f t="shared" si="15"/>
        <v>0</v>
      </c>
      <c r="I466" s="57">
        <v>0</v>
      </c>
      <c r="J466" s="59"/>
      <c r="K466" s="58"/>
      <c r="L466" s="58"/>
      <c r="M466" s="5"/>
      <c r="N466" s="5"/>
      <c r="O466" s="5"/>
      <c r="P466" s="5"/>
      <c r="Q466" s="5"/>
      <c r="R466" s="5"/>
      <c r="S466" s="5"/>
      <c r="T466" s="5"/>
      <c r="U466" s="5"/>
      <c r="V466" s="5"/>
      <c r="W466" s="5"/>
      <c r="X466" s="5"/>
      <c r="Y466" s="5"/>
      <c r="Z466" s="5"/>
    </row>
    <row r="467" spans="1:26" ht="12.75" customHeight="1" x14ac:dyDescent="0.25">
      <c r="A467" s="55">
        <v>151</v>
      </c>
      <c r="B467" s="54">
        <v>466</v>
      </c>
      <c r="C467" s="54">
        <f>'PR-RAS'!D473</f>
        <v>0</v>
      </c>
      <c r="D467" s="54">
        <f>'PR-RAS'!E473</f>
        <v>0</v>
      </c>
      <c r="E467" s="54">
        <v>0</v>
      </c>
      <c r="F467" s="54">
        <v>0</v>
      </c>
      <c r="G467" s="56">
        <f t="shared" si="14"/>
        <v>0</v>
      </c>
      <c r="H467" s="56">
        <f t="shared" si="15"/>
        <v>0</v>
      </c>
      <c r="I467" s="57">
        <v>0</v>
      </c>
      <c r="J467" s="59"/>
      <c r="K467" s="58"/>
      <c r="L467" s="58"/>
      <c r="M467" s="5"/>
      <c r="N467" s="5"/>
      <c r="O467" s="5"/>
      <c r="P467" s="5"/>
      <c r="Q467" s="5"/>
      <c r="R467" s="5"/>
      <c r="S467" s="5"/>
      <c r="T467" s="5"/>
      <c r="U467" s="5"/>
      <c r="V467" s="5"/>
      <c r="W467" s="5"/>
      <c r="X467" s="5"/>
      <c r="Y467" s="5"/>
      <c r="Z467" s="5"/>
    </row>
    <row r="468" spans="1:26" ht="12.75" customHeight="1" x14ac:dyDescent="0.25">
      <c r="A468" s="55">
        <v>151</v>
      </c>
      <c r="B468" s="54">
        <v>467</v>
      </c>
      <c r="C468" s="54">
        <f>'PR-RAS'!D474</f>
        <v>0</v>
      </c>
      <c r="D468" s="54">
        <f>'PR-RAS'!E474</f>
        <v>0</v>
      </c>
      <c r="E468" s="54">
        <v>0</v>
      </c>
      <c r="F468" s="54">
        <v>0</v>
      </c>
      <c r="G468" s="56">
        <f t="shared" si="14"/>
        <v>0</v>
      </c>
      <c r="H468" s="56">
        <f t="shared" si="15"/>
        <v>0</v>
      </c>
      <c r="I468" s="57">
        <v>0</v>
      </c>
      <c r="J468" s="59"/>
      <c r="K468" s="58"/>
      <c r="L468" s="58"/>
      <c r="M468" s="5"/>
      <c r="N468" s="5"/>
      <c r="O468" s="5"/>
      <c r="P468" s="5"/>
      <c r="Q468" s="5"/>
      <c r="R468" s="5"/>
      <c r="S468" s="5"/>
      <c r="T468" s="5"/>
      <c r="U468" s="5"/>
      <c r="V468" s="5"/>
      <c r="W468" s="5"/>
      <c r="X468" s="5"/>
      <c r="Y468" s="5"/>
      <c r="Z468" s="5"/>
    </row>
    <row r="469" spans="1:26" ht="12.75" customHeight="1" x14ac:dyDescent="0.25">
      <c r="A469" s="55">
        <v>151</v>
      </c>
      <c r="B469" s="54">
        <v>468</v>
      </c>
      <c r="C469" s="54">
        <f>'PR-RAS'!D475</f>
        <v>0</v>
      </c>
      <c r="D469" s="54">
        <f>'PR-RAS'!E475</f>
        <v>0</v>
      </c>
      <c r="E469" s="54">
        <v>0</v>
      </c>
      <c r="F469" s="54">
        <v>0</v>
      </c>
      <c r="G469" s="56">
        <f t="shared" si="14"/>
        <v>0</v>
      </c>
      <c r="H469" s="56">
        <f t="shared" si="15"/>
        <v>0</v>
      </c>
      <c r="I469" s="57">
        <v>0</v>
      </c>
      <c r="J469" s="59"/>
      <c r="K469" s="58"/>
      <c r="L469" s="58"/>
      <c r="M469" s="5"/>
      <c r="N469" s="5"/>
      <c r="O469" s="5"/>
      <c r="P469" s="5"/>
      <c r="Q469" s="5"/>
      <c r="R469" s="5"/>
      <c r="S469" s="5"/>
      <c r="T469" s="5"/>
      <c r="U469" s="5"/>
      <c r="V469" s="5"/>
      <c r="W469" s="5"/>
      <c r="X469" s="5"/>
      <c r="Y469" s="5"/>
      <c r="Z469" s="5"/>
    </row>
    <row r="470" spans="1:26" ht="12.75" customHeight="1" x14ac:dyDescent="0.25">
      <c r="A470" s="55">
        <v>151</v>
      </c>
      <c r="B470" s="54">
        <v>469</v>
      </c>
      <c r="C470" s="54">
        <f>'PR-RAS'!D476</f>
        <v>0</v>
      </c>
      <c r="D470" s="54">
        <f>'PR-RAS'!E476</f>
        <v>0</v>
      </c>
      <c r="E470" s="54">
        <v>0</v>
      </c>
      <c r="F470" s="54">
        <v>0</v>
      </c>
      <c r="G470" s="56">
        <f t="shared" si="14"/>
        <v>0</v>
      </c>
      <c r="H470" s="56">
        <f t="shared" si="15"/>
        <v>0</v>
      </c>
      <c r="I470" s="57">
        <v>0</v>
      </c>
      <c r="J470" s="59"/>
      <c r="K470" s="58"/>
      <c r="L470" s="58"/>
      <c r="M470" s="5"/>
      <c r="N470" s="5"/>
      <c r="O470" s="5"/>
      <c r="P470" s="5"/>
      <c r="Q470" s="5"/>
      <c r="R470" s="5"/>
      <c r="S470" s="5"/>
      <c r="T470" s="5"/>
      <c r="U470" s="5"/>
      <c r="V470" s="5"/>
      <c r="W470" s="5"/>
      <c r="X470" s="5"/>
      <c r="Y470" s="5"/>
      <c r="Z470" s="5"/>
    </row>
    <row r="471" spans="1:26" ht="12.75" customHeight="1" x14ac:dyDescent="0.25">
      <c r="A471" s="55">
        <v>151</v>
      </c>
      <c r="B471" s="54">
        <v>470</v>
      </c>
      <c r="C471" s="54">
        <f>'PR-RAS'!D477</f>
        <v>0</v>
      </c>
      <c r="D471" s="54">
        <f>'PR-RAS'!E477</f>
        <v>0</v>
      </c>
      <c r="E471" s="54">
        <v>0</v>
      </c>
      <c r="F471" s="54">
        <v>0</v>
      </c>
      <c r="G471" s="56">
        <f t="shared" si="14"/>
        <v>0</v>
      </c>
      <c r="H471" s="56">
        <f t="shared" si="15"/>
        <v>0</v>
      </c>
      <c r="I471" s="57">
        <v>0</v>
      </c>
      <c r="J471" s="59"/>
      <c r="K471" s="58"/>
      <c r="L471" s="58"/>
      <c r="M471" s="5"/>
      <c r="N471" s="5"/>
      <c r="O471" s="5"/>
      <c r="P471" s="5"/>
      <c r="Q471" s="5"/>
      <c r="R471" s="5"/>
      <c r="S471" s="5"/>
      <c r="T471" s="5"/>
      <c r="U471" s="5"/>
      <c r="V471" s="5"/>
      <c r="W471" s="5"/>
      <c r="X471" s="5"/>
      <c r="Y471" s="5"/>
      <c r="Z471" s="5"/>
    </row>
    <row r="472" spans="1:26" ht="12.75" customHeight="1" x14ac:dyDescent="0.25">
      <c r="A472" s="55">
        <v>151</v>
      </c>
      <c r="B472" s="54">
        <v>471</v>
      </c>
      <c r="C472" s="54">
        <f>'PR-RAS'!D478</f>
        <v>0</v>
      </c>
      <c r="D472" s="54">
        <f>'PR-RAS'!E478</f>
        <v>0</v>
      </c>
      <c r="E472" s="54">
        <v>0</v>
      </c>
      <c r="F472" s="54">
        <v>0</v>
      </c>
      <c r="G472" s="56">
        <f t="shared" si="14"/>
        <v>0</v>
      </c>
      <c r="H472" s="56">
        <f t="shared" si="15"/>
        <v>0</v>
      </c>
      <c r="I472" s="57">
        <v>0</v>
      </c>
      <c r="J472" s="59"/>
      <c r="K472" s="58"/>
      <c r="L472" s="58"/>
      <c r="M472" s="5"/>
      <c r="N472" s="5"/>
      <c r="O472" s="5"/>
      <c r="P472" s="5"/>
      <c r="Q472" s="5"/>
      <c r="R472" s="5"/>
      <c r="S472" s="5"/>
      <c r="T472" s="5"/>
      <c r="U472" s="5"/>
      <c r="V472" s="5"/>
      <c r="W472" s="5"/>
      <c r="X472" s="5"/>
      <c r="Y472" s="5"/>
      <c r="Z472" s="5"/>
    </row>
    <row r="473" spans="1:26" ht="12.75" customHeight="1" x14ac:dyDescent="0.25">
      <c r="A473" s="55">
        <v>151</v>
      </c>
      <c r="B473" s="54">
        <v>472</v>
      </c>
      <c r="C473" s="54">
        <f>'PR-RAS'!D479</f>
        <v>0</v>
      </c>
      <c r="D473" s="54">
        <f>'PR-RAS'!E479</f>
        <v>0</v>
      </c>
      <c r="E473" s="54">
        <v>0</v>
      </c>
      <c r="F473" s="54">
        <v>0</v>
      </c>
      <c r="G473" s="56">
        <f t="shared" si="14"/>
        <v>0</v>
      </c>
      <c r="H473" s="56">
        <f t="shared" si="15"/>
        <v>0</v>
      </c>
      <c r="I473" s="57">
        <v>0</v>
      </c>
      <c r="J473" s="59"/>
      <c r="K473" s="58"/>
      <c r="L473" s="58"/>
      <c r="M473" s="5"/>
      <c r="N473" s="5"/>
      <c r="O473" s="5"/>
      <c r="P473" s="5"/>
      <c r="Q473" s="5"/>
      <c r="R473" s="5"/>
      <c r="S473" s="5"/>
      <c r="T473" s="5"/>
      <c r="U473" s="5"/>
      <c r="V473" s="5"/>
      <c r="W473" s="5"/>
      <c r="X473" s="5"/>
      <c r="Y473" s="5"/>
      <c r="Z473" s="5"/>
    </row>
    <row r="474" spans="1:26" ht="12.75" customHeight="1" x14ac:dyDescent="0.25">
      <c r="A474" s="55">
        <v>151</v>
      </c>
      <c r="B474" s="54">
        <v>473</v>
      </c>
      <c r="C474" s="54">
        <f>'PR-RAS'!D480</f>
        <v>0</v>
      </c>
      <c r="D474" s="54">
        <f>'PR-RAS'!E480</f>
        <v>0</v>
      </c>
      <c r="E474" s="54">
        <v>0</v>
      </c>
      <c r="F474" s="54">
        <v>0</v>
      </c>
      <c r="G474" s="56">
        <f t="shared" si="14"/>
        <v>0</v>
      </c>
      <c r="H474" s="56">
        <f t="shared" si="15"/>
        <v>0</v>
      </c>
      <c r="I474" s="57">
        <v>0</v>
      </c>
      <c r="J474" s="59"/>
      <c r="K474" s="58"/>
      <c r="L474" s="58"/>
      <c r="M474" s="5"/>
      <c r="N474" s="5"/>
      <c r="O474" s="5"/>
      <c r="P474" s="5"/>
      <c r="Q474" s="5"/>
      <c r="R474" s="5"/>
      <c r="S474" s="5"/>
      <c r="T474" s="5"/>
      <c r="U474" s="5"/>
      <c r="V474" s="5"/>
      <c r="W474" s="5"/>
      <c r="X474" s="5"/>
      <c r="Y474" s="5"/>
      <c r="Z474" s="5"/>
    </row>
    <row r="475" spans="1:26" ht="12.75" customHeight="1" x14ac:dyDescent="0.25">
      <c r="A475" s="55">
        <v>151</v>
      </c>
      <c r="B475" s="54">
        <v>474</v>
      </c>
      <c r="C475" s="54">
        <f>'PR-RAS'!D481</f>
        <v>0</v>
      </c>
      <c r="D475" s="54">
        <f>'PR-RAS'!E481</f>
        <v>0</v>
      </c>
      <c r="E475" s="54">
        <v>0</v>
      </c>
      <c r="F475" s="54">
        <v>0</v>
      </c>
      <c r="G475" s="56">
        <f t="shared" si="14"/>
        <v>0</v>
      </c>
      <c r="H475" s="56">
        <f t="shared" si="15"/>
        <v>0</v>
      </c>
      <c r="I475" s="57">
        <v>0</v>
      </c>
      <c r="J475" s="59"/>
      <c r="K475" s="58"/>
      <c r="L475" s="58"/>
      <c r="M475" s="5"/>
      <c r="N475" s="5"/>
      <c r="O475" s="5"/>
      <c r="P475" s="5"/>
      <c r="Q475" s="5"/>
      <c r="R475" s="5"/>
      <c r="S475" s="5"/>
      <c r="T475" s="5"/>
      <c r="U475" s="5"/>
      <c r="V475" s="5"/>
      <c r="W475" s="5"/>
      <c r="X475" s="5"/>
      <c r="Y475" s="5"/>
      <c r="Z475" s="5"/>
    </row>
    <row r="476" spans="1:26" ht="12.75" customHeight="1" x14ac:dyDescent="0.25">
      <c r="A476" s="55">
        <v>151</v>
      </c>
      <c r="B476" s="54">
        <v>475</v>
      </c>
      <c r="C476" s="54">
        <f>'PR-RAS'!D482</f>
        <v>0</v>
      </c>
      <c r="D476" s="54">
        <f>'PR-RAS'!E482</f>
        <v>0</v>
      </c>
      <c r="E476" s="54">
        <v>0</v>
      </c>
      <c r="F476" s="54">
        <v>0</v>
      </c>
      <c r="G476" s="56">
        <f t="shared" si="14"/>
        <v>0</v>
      </c>
      <c r="H476" s="56">
        <f t="shared" si="15"/>
        <v>0</v>
      </c>
      <c r="I476" s="57">
        <v>0</v>
      </c>
      <c r="J476" s="59"/>
      <c r="K476" s="58"/>
      <c r="L476" s="58"/>
      <c r="M476" s="5"/>
      <c r="N476" s="5"/>
      <c r="O476" s="5"/>
      <c r="P476" s="5"/>
      <c r="Q476" s="5"/>
      <c r="R476" s="5"/>
      <c r="S476" s="5"/>
      <c r="T476" s="5"/>
      <c r="U476" s="5"/>
      <c r="V476" s="5"/>
      <c r="W476" s="5"/>
      <c r="X476" s="5"/>
      <c r="Y476" s="5"/>
      <c r="Z476" s="5"/>
    </row>
    <row r="477" spans="1:26" ht="12.75" customHeight="1" x14ac:dyDescent="0.25">
      <c r="A477" s="55">
        <v>151</v>
      </c>
      <c r="B477" s="54">
        <v>476</v>
      </c>
      <c r="C477" s="54">
        <f>'PR-RAS'!D483</f>
        <v>0</v>
      </c>
      <c r="D477" s="54">
        <f>'PR-RAS'!E483</f>
        <v>0</v>
      </c>
      <c r="E477" s="54">
        <v>0</v>
      </c>
      <c r="F477" s="54">
        <v>0</v>
      </c>
      <c r="G477" s="56">
        <f t="shared" si="14"/>
        <v>0</v>
      </c>
      <c r="H477" s="56">
        <f t="shared" si="15"/>
        <v>0</v>
      </c>
      <c r="I477" s="57">
        <v>0</v>
      </c>
      <c r="J477" s="59"/>
      <c r="K477" s="58"/>
      <c r="L477" s="58"/>
      <c r="M477" s="5"/>
      <c r="N477" s="5"/>
      <c r="O477" s="5"/>
      <c r="P477" s="5"/>
      <c r="Q477" s="5"/>
      <c r="R477" s="5"/>
      <c r="S477" s="5"/>
      <c r="T477" s="5"/>
      <c r="U477" s="5"/>
      <c r="V477" s="5"/>
      <c r="W477" s="5"/>
      <c r="X477" s="5"/>
      <c r="Y477" s="5"/>
      <c r="Z477" s="5"/>
    </row>
    <row r="478" spans="1:26" ht="12.75" customHeight="1" x14ac:dyDescent="0.25">
      <c r="A478" s="55">
        <v>151</v>
      </c>
      <c r="B478" s="54">
        <v>477</v>
      </c>
      <c r="C478" s="54">
        <f>'PR-RAS'!D484</f>
        <v>0</v>
      </c>
      <c r="D478" s="54">
        <f>'PR-RAS'!E484</f>
        <v>0</v>
      </c>
      <c r="E478" s="54">
        <v>0</v>
      </c>
      <c r="F478" s="54">
        <v>0</v>
      </c>
      <c r="G478" s="56">
        <f t="shared" si="14"/>
        <v>0</v>
      </c>
      <c r="H478" s="56">
        <f t="shared" si="15"/>
        <v>0</v>
      </c>
      <c r="I478" s="57">
        <v>0</v>
      </c>
      <c r="J478" s="59"/>
      <c r="K478" s="58"/>
      <c r="L478" s="58"/>
      <c r="M478" s="5"/>
      <c r="N478" s="5"/>
      <c r="O478" s="5"/>
      <c r="P478" s="5"/>
      <c r="Q478" s="5"/>
      <c r="R478" s="5"/>
      <c r="S478" s="5"/>
      <c r="T478" s="5"/>
      <c r="U478" s="5"/>
      <c r="V478" s="5"/>
      <c r="W478" s="5"/>
      <c r="X478" s="5"/>
      <c r="Y478" s="5"/>
      <c r="Z478" s="5"/>
    </row>
    <row r="479" spans="1:26" ht="12.75" customHeight="1" x14ac:dyDescent="0.25">
      <c r="A479" s="55">
        <v>151</v>
      </c>
      <c r="B479" s="54">
        <v>478</v>
      </c>
      <c r="C479" s="54">
        <f>'PR-RAS'!D485</f>
        <v>0</v>
      </c>
      <c r="D479" s="54">
        <f>'PR-RAS'!E485</f>
        <v>0</v>
      </c>
      <c r="E479" s="54">
        <v>0</v>
      </c>
      <c r="F479" s="54">
        <v>0</v>
      </c>
      <c r="G479" s="56">
        <f t="shared" si="14"/>
        <v>0</v>
      </c>
      <c r="H479" s="56">
        <f t="shared" si="15"/>
        <v>0</v>
      </c>
      <c r="I479" s="57">
        <v>0</v>
      </c>
      <c r="J479" s="59"/>
      <c r="K479" s="58"/>
      <c r="L479" s="58"/>
      <c r="M479" s="5"/>
      <c r="N479" s="5"/>
      <c r="O479" s="5"/>
      <c r="P479" s="5"/>
      <c r="Q479" s="5"/>
      <c r="R479" s="5"/>
      <c r="S479" s="5"/>
      <c r="T479" s="5"/>
      <c r="U479" s="5"/>
      <c r="V479" s="5"/>
      <c r="W479" s="5"/>
      <c r="X479" s="5"/>
      <c r="Y479" s="5"/>
      <c r="Z479" s="5"/>
    </row>
    <row r="480" spans="1:26" ht="12.75" customHeight="1" x14ac:dyDescent="0.25">
      <c r="A480" s="55">
        <v>151</v>
      </c>
      <c r="B480" s="54">
        <v>479</v>
      </c>
      <c r="C480" s="54">
        <f>'PR-RAS'!D486</f>
        <v>0</v>
      </c>
      <c r="D480" s="54">
        <f>'PR-RAS'!E486</f>
        <v>0</v>
      </c>
      <c r="E480" s="54">
        <v>0</v>
      </c>
      <c r="F480" s="54">
        <v>0</v>
      </c>
      <c r="G480" s="56">
        <f t="shared" si="14"/>
        <v>0</v>
      </c>
      <c r="H480" s="56">
        <f t="shared" si="15"/>
        <v>0</v>
      </c>
      <c r="I480" s="57">
        <v>0</v>
      </c>
      <c r="J480" s="59"/>
      <c r="K480" s="58"/>
      <c r="L480" s="58"/>
      <c r="M480" s="5"/>
      <c r="N480" s="5"/>
      <c r="O480" s="5"/>
      <c r="P480" s="5"/>
      <c r="Q480" s="5"/>
      <c r="R480" s="5"/>
      <c r="S480" s="5"/>
      <c r="T480" s="5"/>
      <c r="U480" s="5"/>
      <c r="V480" s="5"/>
      <c r="W480" s="5"/>
      <c r="X480" s="5"/>
      <c r="Y480" s="5"/>
      <c r="Z480" s="5"/>
    </row>
    <row r="481" spans="1:26" ht="12.75" customHeight="1" x14ac:dyDescent="0.25">
      <c r="A481" s="55">
        <v>151</v>
      </c>
      <c r="B481" s="54">
        <v>480</v>
      </c>
      <c r="C481" s="54">
        <f>'PR-RAS'!D487</f>
        <v>0</v>
      </c>
      <c r="D481" s="54">
        <f>'PR-RAS'!E487</f>
        <v>0</v>
      </c>
      <c r="E481" s="54">
        <v>0</v>
      </c>
      <c r="F481" s="54">
        <v>0</v>
      </c>
      <c r="G481" s="56">
        <f t="shared" si="14"/>
        <v>0</v>
      </c>
      <c r="H481" s="56">
        <f t="shared" si="15"/>
        <v>0</v>
      </c>
      <c r="I481" s="57">
        <v>0</v>
      </c>
      <c r="J481" s="59"/>
      <c r="K481" s="58"/>
      <c r="L481" s="58"/>
      <c r="M481" s="5"/>
      <c r="N481" s="5"/>
      <c r="O481" s="5"/>
      <c r="P481" s="5"/>
      <c r="Q481" s="5"/>
      <c r="R481" s="5"/>
      <c r="S481" s="5"/>
      <c r="T481" s="5"/>
      <c r="U481" s="5"/>
      <c r="V481" s="5"/>
      <c r="W481" s="5"/>
      <c r="X481" s="5"/>
      <c r="Y481" s="5"/>
      <c r="Z481" s="5"/>
    </row>
    <row r="482" spans="1:26" ht="12.75" customHeight="1" x14ac:dyDescent="0.25">
      <c r="A482" s="55">
        <v>151</v>
      </c>
      <c r="B482" s="54">
        <v>481</v>
      </c>
      <c r="C482" s="54">
        <f>'PR-RAS'!D488</f>
        <v>0</v>
      </c>
      <c r="D482" s="54">
        <f>'PR-RAS'!E488</f>
        <v>0</v>
      </c>
      <c r="E482" s="54">
        <v>0</v>
      </c>
      <c r="F482" s="54">
        <v>0</v>
      </c>
      <c r="G482" s="56">
        <f t="shared" si="14"/>
        <v>0</v>
      </c>
      <c r="H482" s="56">
        <f t="shared" si="15"/>
        <v>0</v>
      </c>
      <c r="I482" s="57">
        <v>0</v>
      </c>
      <c r="J482" s="59"/>
      <c r="K482" s="58"/>
      <c r="L482" s="58"/>
      <c r="M482" s="5"/>
      <c r="N482" s="5"/>
      <c r="O482" s="5"/>
      <c r="P482" s="5"/>
      <c r="Q482" s="5"/>
      <c r="R482" s="5"/>
      <c r="S482" s="5"/>
      <c r="T482" s="5"/>
      <c r="U482" s="5"/>
      <c r="V482" s="5"/>
      <c r="W482" s="5"/>
      <c r="X482" s="5"/>
      <c r="Y482" s="5"/>
      <c r="Z482" s="5"/>
    </row>
    <row r="483" spans="1:26" ht="12.75" customHeight="1" x14ac:dyDescent="0.25">
      <c r="A483" s="55">
        <v>151</v>
      </c>
      <c r="B483" s="54">
        <v>482</v>
      </c>
      <c r="C483" s="54">
        <f>'PR-RAS'!D489</f>
        <v>0</v>
      </c>
      <c r="D483" s="54">
        <f>'PR-RAS'!E489</f>
        <v>0</v>
      </c>
      <c r="E483" s="54">
        <v>0</v>
      </c>
      <c r="F483" s="54">
        <v>0</v>
      </c>
      <c r="G483" s="56">
        <f t="shared" si="14"/>
        <v>0</v>
      </c>
      <c r="H483" s="56">
        <f t="shared" si="15"/>
        <v>0</v>
      </c>
      <c r="I483" s="57">
        <v>0</v>
      </c>
      <c r="J483" s="59"/>
      <c r="K483" s="58"/>
      <c r="L483" s="58"/>
      <c r="M483" s="5"/>
      <c r="N483" s="5"/>
      <c r="O483" s="5"/>
      <c r="P483" s="5"/>
      <c r="Q483" s="5"/>
      <c r="R483" s="5"/>
      <c r="S483" s="5"/>
      <c r="T483" s="5"/>
      <c r="U483" s="5"/>
      <c r="V483" s="5"/>
      <c r="W483" s="5"/>
      <c r="X483" s="5"/>
      <c r="Y483" s="5"/>
      <c r="Z483" s="5"/>
    </row>
    <row r="484" spans="1:26" ht="12.75" customHeight="1" x14ac:dyDescent="0.25">
      <c r="A484" s="55">
        <v>151</v>
      </c>
      <c r="B484" s="54">
        <v>483</v>
      </c>
      <c r="C484" s="54">
        <f>'PR-RAS'!D490</f>
        <v>0</v>
      </c>
      <c r="D484" s="54">
        <f>'PR-RAS'!E490</f>
        <v>0</v>
      </c>
      <c r="E484" s="54">
        <v>0</v>
      </c>
      <c r="F484" s="54">
        <v>0</v>
      </c>
      <c r="G484" s="56">
        <f t="shared" si="14"/>
        <v>0</v>
      </c>
      <c r="H484" s="56">
        <f t="shared" si="15"/>
        <v>0</v>
      </c>
      <c r="I484" s="57">
        <v>0</v>
      </c>
      <c r="J484" s="59"/>
      <c r="K484" s="58"/>
      <c r="L484" s="58"/>
      <c r="M484" s="5"/>
      <c r="N484" s="5"/>
      <c r="O484" s="5"/>
      <c r="P484" s="5"/>
      <c r="Q484" s="5"/>
      <c r="R484" s="5"/>
      <c r="S484" s="5"/>
      <c r="T484" s="5"/>
      <c r="U484" s="5"/>
      <c r="V484" s="5"/>
      <c r="W484" s="5"/>
      <c r="X484" s="5"/>
      <c r="Y484" s="5"/>
      <c r="Z484" s="5"/>
    </row>
    <row r="485" spans="1:26" ht="12.75" customHeight="1" x14ac:dyDescent="0.25">
      <c r="A485" s="55">
        <v>151</v>
      </c>
      <c r="B485" s="54">
        <v>484</v>
      </c>
      <c r="C485" s="54">
        <f>'PR-RAS'!D491</f>
        <v>0</v>
      </c>
      <c r="D485" s="54">
        <f>'PR-RAS'!E491</f>
        <v>0</v>
      </c>
      <c r="E485" s="54">
        <v>0</v>
      </c>
      <c r="F485" s="54">
        <v>0</v>
      </c>
      <c r="G485" s="56">
        <f t="shared" si="14"/>
        <v>0</v>
      </c>
      <c r="H485" s="56">
        <f t="shared" si="15"/>
        <v>0</v>
      </c>
      <c r="I485" s="57">
        <v>0</v>
      </c>
      <c r="J485" s="59"/>
      <c r="K485" s="58"/>
      <c r="L485" s="58"/>
      <c r="M485" s="5"/>
      <c r="N485" s="5"/>
      <c r="O485" s="5"/>
      <c r="P485" s="5"/>
      <c r="Q485" s="5"/>
      <c r="R485" s="5"/>
      <c r="S485" s="5"/>
      <c r="T485" s="5"/>
      <c r="U485" s="5"/>
      <c r="V485" s="5"/>
      <c r="W485" s="5"/>
      <c r="X485" s="5"/>
      <c r="Y485" s="5"/>
      <c r="Z485" s="5"/>
    </row>
    <row r="486" spans="1:26" ht="12.75" customHeight="1" x14ac:dyDescent="0.25">
      <c r="A486" s="55">
        <v>151</v>
      </c>
      <c r="B486" s="54">
        <v>485</v>
      </c>
      <c r="C486" s="54">
        <f>'PR-RAS'!D492</f>
        <v>0</v>
      </c>
      <c r="D486" s="54">
        <f>'PR-RAS'!E492</f>
        <v>0</v>
      </c>
      <c r="E486" s="54">
        <v>0</v>
      </c>
      <c r="F486" s="54">
        <v>0</v>
      </c>
      <c r="G486" s="56">
        <f t="shared" si="14"/>
        <v>0</v>
      </c>
      <c r="H486" s="56">
        <f t="shared" si="15"/>
        <v>0</v>
      </c>
      <c r="I486" s="57">
        <v>0</v>
      </c>
      <c r="J486" s="59"/>
      <c r="K486" s="58"/>
      <c r="L486" s="58"/>
      <c r="M486" s="5"/>
      <c r="N486" s="5"/>
      <c r="O486" s="5"/>
      <c r="P486" s="5"/>
      <c r="Q486" s="5"/>
      <c r="R486" s="5"/>
      <c r="S486" s="5"/>
      <c r="T486" s="5"/>
      <c r="U486" s="5"/>
      <c r="V486" s="5"/>
      <c r="W486" s="5"/>
      <c r="X486" s="5"/>
      <c r="Y486" s="5"/>
      <c r="Z486" s="5"/>
    </row>
    <row r="487" spans="1:26" ht="12.75" customHeight="1" x14ac:dyDescent="0.25">
      <c r="A487" s="55">
        <v>151</v>
      </c>
      <c r="B487" s="54">
        <v>486</v>
      </c>
      <c r="C487" s="54">
        <f>'PR-RAS'!D493</f>
        <v>0</v>
      </c>
      <c r="D487" s="54">
        <f>'PR-RAS'!E493</f>
        <v>0</v>
      </c>
      <c r="E487" s="54">
        <v>0</v>
      </c>
      <c r="F487" s="54">
        <v>0</v>
      </c>
      <c r="G487" s="56">
        <f t="shared" si="14"/>
        <v>0</v>
      </c>
      <c r="H487" s="56">
        <f t="shared" si="15"/>
        <v>0</v>
      </c>
      <c r="I487" s="57">
        <v>0</v>
      </c>
      <c r="J487" s="59"/>
      <c r="K487" s="58"/>
      <c r="L487" s="58"/>
      <c r="M487" s="5"/>
      <c r="N487" s="5"/>
      <c r="O487" s="5"/>
      <c r="P487" s="5"/>
      <c r="Q487" s="5"/>
      <c r="R487" s="5"/>
      <c r="S487" s="5"/>
      <c r="T487" s="5"/>
      <c r="U487" s="5"/>
      <c r="V487" s="5"/>
      <c r="W487" s="5"/>
      <c r="X487" s="5"/>
      <c r="Y487" s="5"/>
      <c r="Z487" s="5"/>
    </row>
    <row r="488" spans="1:26" ht="12.75" customHeight="1" x14ac:dyDescent="0.25">
      <c r="A488" s="55">
        <v>151</v>
      </c>
      <c r="B488" s="54">
        <v>487</v>
      </c>
      <c r="C488" s="54">
        <f>'PR-RAS'!D494</f>
        <v>0</v>
      </c>
      <c r="D488" s="54">
        <f>'PR-RAS'!E494</f>
        <v>0</v>
      </c>
      <c r="E488" s="54">
        <v>0</v>
      </c>
      <c r="F488" s="54">
        <v>0</v>
      </c>
      <c r="G488" s="56">
        <f t="shared" si="14"/>
        <v>0</v>
      </c>
      <c r="H488" s="56">
        <f t="shared" si="15"/>
        <v>0</v>
      </c>
      <c r="I488" s="57">
        <v>0</v>
      </c>
      <c r="J488" s="59"/>
      <c r="K488" s="58"/>
      <c r="L488" s="58"/>
      <c r="M488" s="5"/>
      <c r="N488" s="5"/>
      <c r="O488" s="5"/>
      <c r="P488" s="5"/>
      <c r="Q488" s="5"/>
      <c r="R488" s="5"/>
      <c r="S488" s="5"/>
      <c r="T488" s="5"/>
      <c r="U488" s="5"/>
      <c r="V488" s="5"/>
      <c r="W488" s="5"/>
      <c r="X488" s="5"/>
      <c r="Y488" s="5"/>
      <c r="Z488" s="5"/>
    </row>
    <row r="489" spans="1:26" ht="12.75" customHeight="1" x14ac:dyDescent="0.25">
      <c r="A489" s="55">
        <v>151</v>
      </c>
      <c r="B489" s="54">
        <v>488</v>
      </c>
      <c r="C489" s="54">
        <f>'PR-RAS'!D495</f>
        <v>0</v>
      </c>
      <c r="D489" s="54">
        <f>'PR-RAS'!E495</f>
        <v>0</v>
      </c>
      <c r="E489" s="54">
        <v>0</v>
      </c>
      <c r="F489" s="54">
        <v>0</v>
      </c>
      <c r="G489" s="56">
        <f t="shared" si="14"/>
        <v>0</v>
      </c>
      <c r="H489" s="56">
        <f t="shared" si="15"/>
        <v>0</v>
      </c>
      <c r="I489" s="57">
        <v>0</v>
      </c>
      <c r="J489" s="59"/>
      <c r="K489" s="58"/>
      <c r="L489" s="58"/>
      <c r="M489" s="5"/>
      <c r="N489" s="5"/>
      <c r="O489" s="5"/>
      <c r="P489" s="5"/>
      <c r="Q489" s="5"/>
      <c r="R489" s="5"/>
      <c r="S489" s="5"/>
      <c r="T489" s="5"/>
      <c r="U489" s="5"/>
      <c r="V489" s="5"/>
      <c r="W489" s="5"/>
      <c r="X489" s="5"/>
      <c r="Y489" s="5"/>
      <c r="Z489" s="5"/>
    </row>
    <row r="490" spans="1:26" ht="12.75" customHeight="1" x14ac:dyDescent="0.25">
      <c r="A490" s="55">
        <v>151</v>
      </c>
      <c r="B490" s="54">
        <v>489</v>
      </c>
      <c r="C490" s="54">
        <f>'PR-RAS'!D496</f>
        <v>0</v>
      </c>
      <c r="D490" s="54">
        <f>'PR-RAS'!E496</f>
        <v>0</v>
      </c>
      <c r="E490" s="54">
        <v>0</v>
      </c>
      <c r="F490" s="54">
        <v>0</v>
      </c>
      <c r="G490" s="56">
        <f t="shared" si="14"/>
        <v>0</v>
      </c>
      <c r="H490" s="56">
        <f t="shared" si="15"/>
        <v>0</v>
      </c>
      <c r="I490" s="57">
        <v>0</v>
      </c>
      <c r="J490" s="59"/>
      <c r="K490" s="58"/>
      <c r="L490" s="58"/>
      <c r="M490" s="5"/>
      <c r="N490" s="5"/>
      <c r="O490" s="5"/>
      <c r="P490" s="5"/>
      <c r="Q490" s="5"/>
      <c r="R490" s="5"/>
      <c r="S490" s="5"/>
      <c r="T490" s="5"/>
      <c r="U490" s="5"/>
      <c r="V490" s="5"/>
      <c r="W490" s="5"/>
      <c r="X490" s="5"/>
      <c r="Y490" s="5"/>
      <c r="Z490" s="5"/>
    </row>
    <row r="491" spans="1:26" ht="12.75" customHeight="1" x14ac:dyDescent="0.25">
      <c r="A491" s="55">
        <v>151</v>
      </c>
      <c r="B491" s="54">
        <v>490</v>
      </c>
      <c r="C491" s="54">
        <f>'PR-RAS'!D497</f>
        <v>0</v>
      </c>
      <c r="D491" s="54">
        <f>'PR-RAS'!E497</f>
        <v>0</v>
      </c>
      <c r="E491" s="54">
        <v>0</v>
      </c>
      <c r="F491" s="54">
        <v>0</v>
      </c>
      <c r="G491" s="56">
        <f t="shared" si="14"/>
        <v>0</v>
      </c>
      <c r="H491" s="56">
        <f t="shared" si="15"/>
        <v>0</v>
      </c>
      <c r="I491" s="57">
        <v>0</v>
      </c>
      <c r="J491" s="59"/>
      <c r="K491" s="58"/>
      <c r="L491" s="58"/>
      <c r="M491" s="5"/>
      <c r="N491" s="5"/>
      <c r="O491" s="5"/>
      <c r="P491" s="5"/>
      <c r="Q491" s="5"/>
      <c r="R491" s="5"/>
      <c r="S491" s="5"/>
      <c r="T491" s="5"/>
      <c r="U491" s="5"/>
      <c r="V491" s="5"/>
      <c r="W491" s="5"/>
      <c r="X491" s="5"/>
      <c r="Y491" s="5"/>
      <c r="Z491" s="5"/>
    </row>
    <row r="492" spans="1:26" ht="12.75" customHeight="1" x14ac:dyDescent="0.25">
      <c r="A492" s="55">
        <v>151</v>
      </c>
      <c r="B492" s="54">
        <v>491</v>
      </c>
      <c r="C492" s="54">
        <f>'PR-RAS'!D498</f>
        <v>0</v>
      </c>
      <c r="D492" s="54">
        <f>'PR-RAS'!E498</f>
        <v>0</v>
      </c>
      <c r="E492" s="54">
        <v>0</v>
      </c>
      <c r="F492" s="54">
        <v>0</v>
      </c>
      <c r="G492" s="56">
        <f t="shared" si="14"/>
        <v>0</v>
      </c>
      <c r="H492" s="56">
        <f t="shared" si="15"/>
        <v>0</v>
      </c>
      <c r="I492" s="57">
        <v>0</v>
      </c>
      <c r="J492" s="59"/>
      <c r="K492" s="58"/>
      <c r="L492" s="58"/>
      <c r="M492" s="5"/>
      <c r="N492" s="5"/>
      <c r="O492" s="5"/>
      <c r="P492" s="5"/>
      <c r="Q492" s="5"/>
      <c r="R492" s="5"/>
      <c r="S492" s="5"/>
      <c r="T492" s="5"/>
      <c r="U492" s="5"/>
      <c r="V492" s="5"/>
      <c r="W492" s="5"/>
      <c r="X492" s="5"/>
      <c r="Y492" s="5"/>
      <c r="Z492" s="5"/>
    </row>
    <row r="493" spans="1:26" ht="12.75" customHeight="1" x14ac:dyDescent="0.25">
      <c r="A493" s="55">
        <v>151</v>
      </c>
      <c r="B493" s="54">
        <v>492</v>
      </c>
      <c r="C493" s="54">
        <f>'PR-RAS'!D499</f>
        <v>0</v>
      </c>
      <c r="D493" s="54">
        <f>'PR-RAS'!E499</f>
        <v>0</v>
      </c>
      <c r="E493" s="54">
        <v>0</v>
      </c>
      <c r="F493" s="54">
        <v>0</v>
      </c>
      <c r="G493" s="56">
        <f t="shared" si="14"/>
        <v>0</v>
      </c>
      <c r="H493" s="56">
        <f t="shared" si="15"/>
        <v>0</v>
      </c>
      <c r="I493" s="57">
        <v>0</v>
      </c>
      <c r="J493" s="59"/>
      <c r="K493" s="58"/>
      <c r="L493" s="58"/>
      <c r="M493" s="5"/>
      <c r="N493" s="5"/>
      <c r="O493" s="5"/>
      <c r="P493" s="5"/>
      <c r="Q493" s="5"/>
      <c r="R493" s="5"/>
      <c r="S493" s="5"/>
      <c r="T493" s="5"/>
      <c r="U493" s="5"/>
      <c r="V493" s="5"/>
      <c r="W493" s="5"/>
      <c r="X493" s="5"/>
      <c r="Y493" s="5"/>
      <c r="Z493" s="5"/>
    </row>
    <row r="494" spans="1:26" ht="12.75" customHeight="1" x14ac:dyDescent="0.25">
      <c r="A494" s="55">
        <v>151</v>
      </c>
      <c r="B494" s="54">
        <v>493</v>
      </c>
      <c r="C494" s="54">
        <f>'PR-RAS'!D500</f>
        <v>0</v>
      </c>
      <c r="D494" s="54">
        <f>'PR-RAS'!E500</f>
        <v>0</v>
      </c>
      <c r="E494" s="54">
        <v>0</v>
      </c>
      <c r="F494" s="54">
        <v>0</v>
      </c>
      <c r="G494" s="56">
        <f t="shared" si="14"/>
        <v>0</v>
      </c>
      <c r="H494" s="56">
        <f t="shared" si="15"/>
        <v>0</v>
      </c>
      <c r="I494" s="57">
        <v>0</v>
      </c>
      <c r="J494" s="59"/>
      <c r="K494" s="58"/>
      <c r="L494" s="58"/>
      <c r="M494" s="5"/>
      <c r="N494" s="5"/>
      <c r="O494" s="5"/>
      <c r="P494" s="5"/>
      <c r="Q494" s="5"/>
      <c r="R494" s="5"/>
      <c r="S494" s="5"/>
      <c r="T494" s="5"/>
      <c r="U494" s="5"/>
      <c r="V494" s="5"/>
      <c r="W494" s="5"/>
      <c r="X494" s="5"/>
      <c r="Y494" s="5"/>
      <c r="Z494" s="5"/>
    </row>
    <row r="495" spans="1:26" ht="12.75" customHeight="1" x14ac:dyDescent="0.25">
      <c r="A495" s="55">
        <v>151</v>
      </c>
      <c r="B495" s="54">
        <v>494</v>
      </c>
      <c r="C495" s="54">
        <f>'PR-RAS'!D501</f>
        <v>0</v>
      </c>
      <c r="D495" s="54">
        <f>'PR-RAS'!E501</f>
        <v>0</v>
      </c>
      <c r="E495" s="54">
        <v>0</v>
      </c>
      <c r="F495" s="54">
        <v>0</v>
      </c>
      <c r="G495" s="56">
        <f t="shared" si="14"/>
        <v>0</v>
      </c>
      <c r="H495" s="56">
        <f t="shared" si="15"/>
        <v>0</v>
      </c>
      <c r="I495" s="57">
        <v>0</v>
      </c>
      <c r="J495" s="59"/>
      <c r="K495" s="58"/>
      <c r="L495" s="58"/>
      <c r="M495" s="5"/>
      <c r="N495" s="5"/>
      <c r="O495" s="5"/>
      <c r="P495" s="5"/>
      <c r="Q495" s="5"/>
      <c r="R495" s="5"/>
      <c r="S495" s="5"/>
      <c r="T495" s="5"/>
      <c r="U495" s="5"/>
      <c r="V495" s="5"/>
      <c r="W495" s="5"/>
      <c r="X495" s="5"/>
      <c r="Y495" s="5"/>
      <c r="Z495" s="5"/>
    </row>
    <row r="496" spans="1:26" ht="12.75" customHeight="1" x14ac:dyDescent="0.25">
      <c r="A496" s="55">
        <v>151</v>
      </c>
      <c r="B496" s="54">
        <v>495</v>
      </c>
      <c r="C496" s="54">
        <f>'PR-RAS'!D502</f>
        <v>0</v>
      </c>
      <c r="D496" s="54">
        <f>'PR-RAS'!E502</f>
        <v>0</v>
      </c>
      <c r="E496" s="54">
        <v>0</v>
      </c>
      <c r="F496" s="54">
        <v>0</v>
      </c>
      <c r="G496" s="56">
        <f t="shared" si="14"/>
        <v>0</v>
      </c>
      <c r="H496" s="56">
        <f t="shared" si="15"/>
        <v>0</v>
      </c>
      <c r="I496" s="57">
        <v>0</v>
      </c>
      <c r="J496" s="59"/>
      <c r="K496" s="58"/>
      <c r="L496" s="58"/>
      <c r="M496" s="5"/>
      <c r="N496" s="5"/>
      <c r="O496" s="5"/>
      <c r="P496" s="5"/>
      <c r="Q496" s="5"/>
      <c r="R496" s="5"/>
      <c r="S496" s="5"/>
      <c r="T496" s="5"/>
      <c r="U496" s="5"/>
      <c r="V496" s="5"/>
      <c r="W496" s="5"/>
      <c r="X496" s="5"/>
      <c r="Y496" s="5"/>
      <c r="Z496" s="5"/>
    </row>
    <row r="497" spans="1:26" ht="12.75" customHeight="1" x14ac:dyDescent="0.25">
      <c r="A497" s="55">
        <v>151</v>
      </c>
      <c r="B497" s="54">
        <v>496</v>
      </c>
      <c r="C497" s="54">
        <f>'PR-RAS'!D503</f>
        <v>0</v>
      </c>
      <c r="D497" s="54">
        <f>'PR-RAS'!E503</f>
        <v>0</v>
      </c>
      <c r="E497" s="54">
        <v>0</v>
      </c>
      <c r="F497" s="54">
        <v>0</v>
      </c>
      <c r="G497" s="56">
        <f t="shared" si="14"/>
        <v>0</v>
      </c>
      <c r="H497" s="56">
        <f t="shared" si="15"/>
        <v>0</v>
      </c>
      <c r="I497" s="57">
        <v>0</v>
      </c>
      <c r="J497" s="59"/>
      <c r="K497" s="58"/>
      <c r="L497" s="58"/>
      <c r="M497" s="5"/>
      <c r="N497" s="5"/>
      <c r="O497" s="5"/>
      <c r="P497" s="5"/>
      <c r="Q497" s="5"/>
      <c r="R497" s="5"/>
      <c r="S497" s="5"/>
      <c r="T497" s="5"/>
      <c r="U497" s="5"/>
      <c r="V497" s="5"/>
      <c r="W497" s="5"/>
      <c r="X497" s="5"/>
      <c r="Y497" s="5"/>
      <c r="Z497" s="5"/>
    </row>
    <row r="498" spans="1:26" ht="12.75" customHeight="1" x14ac:dyDescent="0.25">
      <c r="A498" s="55">
        <v>151</v>
      </c>
      <c r="B498" s="54">
        <v>497</v>
      </c>
      <c r="C498" s="54">
        <f>'PR-RAS'!D504</f>
        <v>0</v>
      </c>
      <c r="D498" s="54">
        <f>'PR-RAS'!E504</f>
        <v>0</v>
      </c>
      <c r="E498" s="54">
        <v>0</v>
      </c>
      <c r="F498" s="54">
        <v>0</v>
      </c>
      <c r="G498" s="56">
        <f t="shared" si="14"/>
        <v>0</v>
      </c>
      <c r="H498" s="56">
        <f t="shared" si="15"/>
        <v>0</v>
      </c>
      <c r="I498" s="57">
        <v>0</v>
      </c>
      <c r="J498" s="59"/>
      <c r="K498" s="58"/>
      <c r="L498" s="58"/>
      <c r="M498" s="5"/>
      <c r="N498" s="5"/>
      <c r="O498" s="5"/>
      <c r="P498" s="5"/>
      <c r="Q498" s="5"/>
      <c r="R498" s="5"/>
      <c r="S498" s="5"/>
      <c r="T498" s="5"/>
      <c r="U498" s="5"/>
      <c r="V498" s="5"/>
      <c r="W498" s="5"/>
      <c r="X498" s="5"/>
      <c r="Y498" s="5"/>
      <c r="Z498" s="5"/>
    </row>
    <row r="499" spans="1:26" ht="12.75" customHeight="1" x14ac:dyDescent="0.25">
      <c r="A499" s="55">
        <v>151</v>
      </c>
      <c r="B499" s="54">
        <v>498</v>
      </c>
      <c r="C499" s="54">
        <f>'PR-RAS'!D505</f>
        <v>0</v>
      </c>
      <c r="D499" s="54">
        <f>'PR-RAS'!E505</f>
        <v>0</v>
      </c>
      <c r="E499" s="54">
        <v>0</v>
      </c>
      <c r="F499" s="54">
        <v>0</v>
      </c>
      <c r="G499" s="56">
        <f t="shared" si="14"/>
        <v>0</v>
      </c>
      <c r="H499" s="56">
        <f t="shared" si="15"/>
        <v>0</v>
      </c>
      <c r="I499" s="57">
        <v>0</v>
      </c>
      <c r="J499" s="59"/>
      <c r="K499" s="58"/>
      <c r="L499" s="58"/>
      <c r="M499" s="5"/>
      <c r="N499" s="5"/>
      <c r="O499" s="5"/>
      <c r="P499" s="5"/>
      <c r="Q499" s="5"/>
      <c r="R499" s="5"/>
      <c r="S499" s="5"/>
      <c r="T499" s="5"/>
      <c r="U499" s="5"/>
      <c r="V499" s="5"/>
      <c r="W499" s="5"/>
      <c r="X499" s="5"/>
      <c r="Y499" s="5"/>
      <c r="Z499" s="5"/>
    </row>
    <row r="500" spans="1:26" ht="12.75" customHeight="1" x14ac:dyDescent="0.25">
      <c r="A500" s="55">
        <v>151</v>
      </c>
      <c r="B500" s="54">
        <v>499</v>
      </c>
      <c r="C500" s="54">
        <f>'PR-RAS'!D506</f>
        <v>0</v>
      </c>
      <c r="D500" s="54">
        <f>'PR-RAS'!E506</f>
        <v>0</v>
      </c>
      <c r="E500" s="54">
        <v>0</v>
      </c>
      <c r="F500" s="54">
        <v>0</v>
      </c>
      <c r="G500" s="56">
        <f t="shared" si="14"/>
        <v>0</v>
      </c>
      <c r="H500" s="56">
        <f t="shared" si="15"/>
        <v>0</v>
      </c>
      <c r="I500" s="57">
        <v>0</v>
      </c>
      <c r="J500" s="59"/>
      <c r="K500" s="58"/>
      <c r="L500" s="58"/>
      <c r="M500" s="5"/>
      <c r="N500" s="5"/>
      <c r="O500" s="5"/>
      <c r="P500" s="5"/>
      <c r="Q500" s="5"/>
      <c r="R500" s="5"/>
      <c r="S500" s="5"/>
      <c r="T500" s="5"/>
      <c r="U500" s="5"/>
      <c r="V500" s="5"/>
      <c r="W500" s="5"/>
      <c r="X500" s="5"/>
      <c r="Y500" s="5"/>
      <c r="Z500" s="5"/>
    </row>
    <row r="501" spans="1:26" ht="12.75" customHeight="1" x14ac:dyDescent="0.25">
      <c r="A501" s="55">
        <v>151</v>
      </c>
      <c r="B501" s="54">
        <v>500</v>
      </c>
      <c r="C501" s="54">
        <f>'PR-RAS'!D507</f>
        <v>0</v>
      </c>
      <c r="D501" s="54">
        <f>'PR-RAS'!E507</f>
        <v>0</v>
      </c>
      <c r="E501" s="54">
        <v>0</v>
      </c>
      <c r="F501" s="54">
        <v>0</v>
      </c>
      <c r="G501" s="56">
        <f t="shared" si="14"/>
        <v>0</v>
      </c>
      <c r="H501" s="56">
        <f t="shared" si="15"/>
        <v>0</v>
      </c>
      <c r="I501" s="57">
        <v>0</v>
      </c>
      <c r="J501" s="59"/>
      <c r="K501" s="58"/>
      <c r="L501" s="58"/>
      <c r="M501" s="5"/>
      <c r="N501" s="5"/>
      <c r="O501" s="5"/>
      <c r="P501" s="5"/>
      <c r="Q501" s="5"/>
      <c r="R501" s="5"/>
      <c r="S501" s="5"/>
      <c r="T501" s="5"/>
      <c r="U501" s="5"/>
      <c r="V501" s="5"/>
      <c r="W501" s="5"/>
      <c r="X501" s="5"/>
      <c r="Y501" s="5"/>
      <c r="Z501" s="5"/>
    </row>
    <row r="502" spans="1:26" ht="12.75" customHeight="1" x14ac:dyDescent="0.25">
      <c r="A502" s="55">
        <v>151</v>
      </c>
      <c r="B502" s="54">
        <v>501</v>
      </c>
      <c r="C502" s="54">
        <f>'PR-RAS'!D508</f>
        <v>0</v>
      </c>
      <c r="D502" s="54">
        <f>'PR-RAS'!E508</f>
        <v>0</v>
      </c>
      <c r="E502" s="54">
        <v>0</v>
      </c>
      <c r="F502" s="54">
        <v>0</v>
      </c>
      <c r="G502" s="56">
        <f t="shared" si="14"/>
        <v>0</v>
      </c>
      <c r="H502" s="56">
        <f t="shared" si="15"/>
        <v>0</v>
      </c>
      <c r="I502" s="57">
        <v>0</v>
      </c>
      <c r="J502" s="59"/>
      <c r="K502" s="58"/>
      <c r="L502" s="58"/>
      <c r="M502" s="5"/>
      <c r="N502" s="5"/>
      <c r="O502" s="5"/>
      <c r="P502" s="5"/>
      <c r="Q502" s="5"/>
      <c r="R502" s="5"/>
      <c r="S502" s="5"/>
      <c r="T502" s="5"/>
      <c r="U502" s="5"/>
      <c r="V502" s="5"/>
      <c r="W502" s="5"/>
      <c r="X502" s="5"/>
      <c r="Y502" s="5"/>
      <c r="Z502" s="5"/>
    </row>
    <row r="503" spans="1:26" ht="12.75" customHeight="1" x14ac:dyDescent="0.25">
      <c r="A503" s="55">
        <v>151</v>
      </c>
      <c r="B503" s="54">
        <v>502</v>
      </c>
      <c r="C503" s="54">
        <f>'PR-RAS'!D509</f>
        <v>0</v>
      </c>
      <c r="D503" s="54">
        <f>'PR-RAS'!E509</f>
        <v>0</v>
      </c>
      <c r="E503" s="54">
        <v>0</v>
      </c>
      <c r="F503" s="54">
        <v>0</v>
      </c>
      <c r="G503" s="56">
        <f t="shared" si="14"/>
        <v>0</v>
      </c>
      <c r="H503" s="56">
        <f t="shared" si="15"/>
        <v>0</v>
      </c>
      <c r="I503" s="57">
        <v>0</v>
      </c>
      <c r="J503" s="59"/>
      <c r="K503" s="58"/>
      <c r="L503" s="58"/>
      <c r="M503" s="5"/>
      <c r="N503" s="5"/>
      <c r="O503" s="5"/>
      <c r="P503" s="5"/>
      <c r="Q503" s="5"/>
      <c r="R503" s="5"/>
      <c r="S503" s="5"/>
      <c r="T503" s="5"/>
      <c r="U503" s="5"/>
      <c r="V503" s="5"/>
      <c r="W503" s="5"/>
      <c r="X503" s="5"/>
      <c r="Y503" s="5"/>
      <c r="Z503" s="5"/>
    </row>
    <row r="504" spans="1:26" ht="12.75" customHeight="1" x14ac:dyDescent="0.25">
      <c r="A504" s="55">
        <v>151</v>
      </c>
      <c r="B504" s="54">
        <v>503</v>
      </c>
      <c r="C504" s="54">
        <f>'PR-RAS'!D510</f>
        <v>0</v>
      </c>
      <c r="D504" s="54">
        <f>'PR-RAS'!E510</f>
        <v>0</v>
      </c>
      <c r="E504" s="54">
        <v>0</v>
      </c>
      <c r="F504" s="54">
        <v>0</v>
      </c>
      <c r="G504" s="56">
        <f t="shared" si="14"/>
        <v>0</v>
      </c>
      <c r="H504" s="56">
        <f t="shared" si="15"/>
        <v>0</v>
      </c>
      <c r="I504" s="57">
        <v>0</v>
      </c>
      <c r="J504" s="59"/>
      <c r="K504" s="58"/>
      <c r="L504" s="58"/>
      <c r="M504" s="5"/>
      <c r="N504" s="5"/>
      <c r="O504" s="5"/>
      <c r="P504" s="5"/>
      <c r="Q504" s="5"/>
      <c r="R504" s="5"/>
      <c r="S504" s="5"/>
      <c r="T504" s="5"/>
      <c r="U504" s="5"/>
      <c r="V504" s="5"/>
      <c r="W504" s="5"/>
      <c r="X504" s="5"/>
      <c r="Y504" s="5"/>
      <c r="Z504" s="5"/>
    </row>
    <row r="505" spans="1:26" ht="12.75" customHeight="1" x14ac:dyDescent="0.25">
      <c r="A505" s="55">
        <v>151</v>
      </c>
      <c r="B505" s="54">
        <v>504</v>
      </c>
      <c r="C505" s="54">
        <f>'PR-RAS'!D511</f>
        <v>0</v>
      </c>
      <c r="D505" s="54">
        <f>'PR-RAS'!E511</f>
        <v>0</v>
      </c>
      <c r="E505" s="54">
        <v>0</v>
      </c>
      <c r="F505" s="54">
        <v>0</v>
      </c>
      <c r="G505" s="56">
        <f t="shared" si="14"/>
        <v>0</v>
      </c>
      <c r="H505" s="56">
        <f t="shared" si="15"/>
        <v>0</v>
      </c>
      <c r="I505" s="57">
        <v>0</v>
      </c>
      <c r="J505" s="59"/>
      <c r="K505" s="58"/>
      <c r="L505" s="58"/>
      <c r="M505" s="5"/>
      <c r="N505" s="5"/>
      <c r="O505" s="5"/>
      <c r="P505" s="5"/>
      <c r="Q505" s="5"/>
      <c r="R505" s="5"/>
      <c r="S505" s="5"/>
      <c r="T505" s="5"/>
      <c r="U505" s="5"/>
      <c r="V505" s="5"/>
      <c r="W505" s="5"/>
      <c r="X505" s="5"/>
      <c r="Y505" s="5"/>
      <c r="Z505" s="5"/>
    </row>
    <row r="506" spans="1:26" ht="12.75" customHeight="1" x14ac:dyDescent="0.25">
      <c r="A506" s="55">
        <v>151</v>
      </c>
      <c r="B506" s="54">
        <v>505</v>
      </c>
      <c r="C506" s="54">
        <f>'PR-RAS'!D512</f>
        <v>0</v>
      </c>
      <c r="D506" s="54">
        <f>'PR-RAS'!E512</f>
        <v>0</v>
      </c>
      <c r="E506" s="54">
        <v>0</v>
      </c>
      <c r="F506" s="54">
        <v>0</v>
      </c>
      <c r="G506" s="56">
        <f t="shared" si="14"/>
        <v>0</v>
      </c>
      <c r="H506" s="56">
        <f t="shared" si="15"/>
        <v>0</v>
      </c>
      <c r="I506" s="57">
        <v>0</v>
      </c>
      <c r="J506" s="59"/>
      <c r="K506" s="58"/>
      <c r="L506" s="58"/>
      <c r="M506" s="5"/>
      <c r="N506" s="5"/>
      <c r="O506" s="5"/>
      <c r="P506" s="5"/>
      <c r="Q506" s="5"/>
      <c r="R506" s="5"/>
      <c r="S506" s="5"/>
      <c r="T506" s="5"/>
      <c r="U506" s="5"/>
      <c r="V506" s="5"/>
      <c r="W506" s="5"/>
      <c r="X506" s="5"/>
      <c r="Y506" s="5"/>
      <c r="Z506" s="5"/>
    </row>
    <row r="507" spans="1:26" ht="12.75" customHeight="1" x14ac:dyDescent="0.25">
      <c r="A507" s="55">
        <v>151</v>
      </c>
      <c r="B507" s="54">
        <v>506</v>
      </c>
      <c r="C507" s="54">
        <f>'PR-RAS'!D513</f>
        <v>0</v>
      </c>
      <c r="D507" s="54">
        <f>'PR-RAS'!E513</f>
        <v>0</v>
      </c>
      <c r="E507" s="54">
        <v>0</v>
      </c>
      <c r="F507" s="54">
        <v>0</v>
      </c>
      <c r="G507" s="56">
        <f t="shared" si="14"/>
        <v>0</v>
      </c>
      <c r="H507" s="56">
        <f t="shared" si="15"/>
        <v>0</v>
      </c>
      <c r="I507" s="57">
        <v>0</v>
      </c>
      <c r="J507" s="59"/>
      <c r="K507" s="58"/>
      <c r="L507" s="58"/>
      <c r="M507" s="5"/>
      <c r="N507" s="5"/>
      <c r="O507" s="5"/>
      <c r="P507" s="5"/>
      <c r="Q507" s="5"/>
      <c r="R507" s="5"/>
      <c r="S507" s="5"/>
      <c r="T507" s="5"/>
      <c r="U507" s="5"/>
      <c r="V507" s="5"/>
      <c r="W507" s="5"/>
      <c r="X507" s="5"/>
      <c r="Y507" s="5"/>
      <c r="Z507" s="5"/>
    </row>
    <row r="508" spans="1:26" ht="12.75" customHeight="1" x14ac:dyDescent="0.25">
      <c r="A508" s="55">
        <v>151</v>
      </c>
      <c r="B508" s="54">
        <v>507</v>
      </c>
      <c r="C508" s="54">
        <f>'PR-RAS'!D514</f>
        <v>0</v>
      </c>
      <c r="D508" s="54">
        <f>'PR-RAS'!E514</f>
        <v>0</v>
      </c>
      <c r="E508" s="54">
        <v>0</v>
      </c>
      <c r="F508" s="54">
        <v>0</v>
      </c>
      <c r="G508" s="56">
        <f t="shared" si="14"/>
        <v>0</v>
      </c>
      <c r="H508" s="56">
        <f t="shared" si="15"/>
        <v>0</v>
      </c>
      <c r="I508" s="57">
        <v>0</v>
      </c>
      <c r="J508" s="59"/>
      <c r="K508" s="58"/>
      <c r="L508" s="58"/>
      <c r="M508" s="5"/>
      <c r="N508" s="5"/>
      <c r="O508" s="5"/>
      <c r="P508" s="5"/>
      <c r="Q508" s="5"/>
      <c r="R508" s="5"/>
      <c r="S508" s="5"/>
      <c r="T508" s="5"/>
      <c r="U508" s="5"/>
      <c r="V508" s="5"/>
      <c r="W508" s="5"/>
      <c r="X508" s="5"/>
      <c r="Y508" s="5"/>
      <c r="Z508" s="5"/>
    </row>
    <row r="509" spans="1:26" ht="12.75" customHeight="1" x14ac:dyDescent="0.25">
      <c r="A509" s="55">
        <v>151</v>
      </c>
      <c r="B509" s="54">
        <v>508</v>
      </c>
      <c r="C509" s="54">
        <f>'PR-RAS'!D515</f>
        <v>0</v>
      </c>
      <c r="D509" s="54">
        <f>'PR-RAS'!E515</f>
        <v>0</v>
      </c>
      <c r="E509" s="54">
        <v>0</v>
      </c>
      <c r="F509" s="54">
        <v>0</v>
      </c>
      <c r="G509" s="56">
        <f t="shared" si="14"/>
        <v>0</v>
      </c>
      <c r="H509" s="56">
        <f t="shared" si="15"/>
        <v>0</v>
      </c>
      <c r="I509" s="57">
        <v>0</v>
      </c>
      <c r="J509" s="59"/>
      <c r="K509" s="58"/>
      <c r="L509" s="58"/>
      <c r="M509" s="5"/>
      <c r="N509" s="5"/>
      <c r="O509" s="5"/>
      <c r="P509" s="5"/>
      <c r="Q509" s="5"/>
      <c r="R509" s="5"/>
      <c r="S509" s="5"/>
      <c r="T509" s="5"/>
      <c r="U509" s="5"/>
      <c r="V509" s="5"/>
      <c r="W509" s="5"/>
      <c r="X509" s="5"/>
      <c r="Y509" s="5"/>
      <c r="Z509" s="5"/>
    </row>
    <row r="510" spans="1:26" ht="12.75" customHeight="1" x14ac:dyDescent="0.25">
      <c r="A510" s="55">
        <v>151</v>
      </c>
      <c r="B510" s="54">
        <v>509</v>
      </c>
      <c r="C510" s="54">
        <f>'PR-RAS'!D516</f>
        <v>0</v>
      </c>
      <c r="D510" s="54">
        <f>'PR-RAS'!E516</f>
        <v>0</v>
      </c>
      <c r="E510" s="54">
        <v>0</v>
      </c>
      <c r="F510" s="54">
        <v>0</v>
      </c>
      <c r="G510" s="56">
        <f t="shared" si="14"/>
        <v>0</v>
      </c>
      <c r="H510" s="56">
        <f t="shared" si="15"/>
        <v>0</v>
      </c>
      <c r="I510" s="57">
        <v>0</v>
      </c>
      <c r="J510" s="59"/>
      <c r="K510" s="58"/>
      <c r="L510" s="58"/>
      <c r="M510" s="5"/>
      <c r="N510" s="5"/>
      <c r="O510" s="5"/>
      <c r="P510" s="5"/>
      <c r="Q510" s="5"/>
      <c r="R510" s="5"/>
      <c r="S510" s="5"/>
      <c r="T510" s="5"/>
      <c r="U510" s="5"/>
      <c r="V510" s="5"/>
      <c r="W510" s="5"/>
      <c r="X510" s="5"/>
      <c r="Y510" s="5"/>
      <c r="Z510" s="5"/>
    </row>
    <row r="511" spans="1:26" ht="12.75" customHeight="1" x14ac:dyDescent="0.25">
      <c r="A511" s="55">
        <v>151</v>
      </c>
      <c r="B511" s="54">
        <v>510</v>
      </c>
      <c r="C511" s="54">
        <f>'PR-RAS'!D517</f>
        <v>0</v>
      </c>
      <c r="D511" s="54">
        <f>'PR-RAS'!E517</f>
        <v>0</v>
      </c>
      <c r="E511" s="54">
        <v>0</v>
      </c>
      <c r="F511" s="54">
        <v>0</v>
      </c>
      <c r="G511" s="56">
        <f t="shared" si="14"/>
        <v>0</v>
      </c>
      <c r="H511" s="56">
        <f t="shared" si="15"/>
        <v>0</v>
      </c>
      <c r="I511" s="57">
        <v>0</v>
      </c>
      <c r="J511" s="59"/>
      <c r="K511" s="58"/>
      <c r="L511" s="58"/>
      <c r="M511" s="5"/>
      <c r="N511" s="5"/>
      <c r="O511" s="5"/>
      <c r="P511" s="5"/>
      <c r="Q511" s="5"/>
      <c r="R511" s="5"/>
      <c r="S511" s="5"/>
      <c r="T511" s="5"/>
      <c r="U511" s="5"/>
      <c r="V511" s="5"/>
      <c r="W511" s="5"/>
      <c r="X511" s="5"/>
      <c r="Y511" s="5"/>
      <c r="Z511" s="5"/>
    </row>
    <row r="512" spans="1:26" ht="12.75" customHeight="1" x14ac:dyDescent="0.25">
      <c r="A512" s="55">
        <v>151</v>
      </c>
      <c r="B512" s="54">
        <v>511</v>
      </c>
      <c r="C512" s="54">
        <f>'PR-RAS'!D518</f>
        <v>0</v>
      </c>
      <c r="D512" s="54">
        <f>'PR-RAS'!E518</f>
        <v>0</v>
      </c>
      <c r="E512" s="54">
        <v>0</v>
      </c>
      <c r="F512" s="54">
        <v>0</v>
      </c>
      <c r="G512" s="56">
        <f t="shared" si="14"/>
        <v>0</v>
      </c>
      <c r="H512" s="56">
        <f t="shared" si="15"/>
        <v>0</v>
      </c>
      <c r="I512" s="57">
        <v>0</v>
      </c>
      <c r="J512" s="59"/>
      <c r="K512" s="58"/>
      <c r="L512" s="58"/>
      <c r="M512" s="5"/>
      <c r="N512" s="5"/>
      <c r="O512" s="5"/>
      <c r="P512" s="5"/>
      <c r="Q512" s="5"/>
      <c r="R512" s="5"/>
      <c r="S512" s="5"/>
      <c r="T512" s="5"/>
      <c r="U512" s="5"/>
      <c r="V512" s="5"/>
      <c r="W512" s="5"/>
      <c r="X512" s="5"/>
      <c r="Y512" s="5"/>
      <c r="Z512" s="5"/>
    </row>
    <row r="513" spans="1:26" ht="12.75" customHeight="1" x14ac:dyDescent="0.25">
      <c r="A513" s="55">
        <v>151</v>
      </c>
      <c r="B513" s="54">
        <v>512</v>
      </c>
      <c r="C513" s="54">
        <f>'PR-RAS'!D519</f>
        <v>0</v>
      </c>
      <c r="D513" s="54">
        <f>'PR-RAS'!E519</f>
        <v>0</v>
      </c>
      <c r="E513" s="54">
        <v>0</v>
      </c>
      <c r="F513" s="54">
        <v>0</v>
      </c>
      <c r="G513" s="56">
        <f t="shared" si="14"/>
        <v>0</v>
      </c>
      <c r="H513" s="56">
        <f t="shared" si="15"/>
        <v>0</v>
      </c>
      <c r="I513" s="57">
        <v>0</v>
      </c>
      <c r="J513" s="59"/>
      <c r="K513" s="58"/>
      <c r="L513" s="58"/>
      <c r="M513" s="5"/>
      <c r="N513" s="5"/>
      <c r="O513" s="5"/>
      <c r="P513" s="5"/>
      <c r="Q513" s="5"/>
      <c r="R513" s="5"/>
      <c r="S513" s="5"/>
      <c r="T513" s="5"/>
      <c r="U513" s="5"/>
      <c r="V513" s="5"/>
      <c r="W513" s="5"/>
      <c r="X513" s="5"/>
      <c r="Y513" s="5"/>
      <c r="Z513" s="5"/>
    </row>
    <row r="514" spans="1:26" ht="12.75" customHeight="1" x14ac:dyDescent="0.25">
      <c r="A514" s="55">
        <v>151</v>
      </c>
      <c r="B514" s="54">
        <v>513</v>
      </c>
      <c r="C514" s="54">
        <f>'PR-RAS'!D520</f>
        <v>0</v>
      </c>
      <c r="D514" s="54">
        <f>'PR-RAS'!E520</f>
        <v>0</v>
      </c>
      <c r="E514" s="54">
        <v>0</v>
      </c>
      <c r="F514" s="54">
        <v>0</v>
      </c>
      <c r="G514" s="56">
        <f t="shared" ref="G514:G577" si="16">(B514/1000)*(C514*1+D514*2)</f>
        <v>0</v>
      </c>
      <c r="H514" s="56">
        <f t="shared" ref="H514:H577" si="17">ABS(C514-ROUND(C514,0))+ABS(D514-ROUND(D514,0))</f>
        <v>0</v>
      </c>
      <c r="I514" s="57">
        <v>0</v>
      </c>
      <c r="J514" s="59"/>
      <c r="K514" s="58"/>
      <c r="L514" s="58"/>
      <c r="M514" s="5"/>
      <c r="N514" s="5"/>
      <c r="O514" s="5"/>
      <c r="P514" s="5"/>
      <c r="Q514" s="5"/>
      <c r="R514" s="5"/>
      <c r="S514" s="5"/>
      <c r="T514" s="5"/>
      <c r="U514" s="5"/>
      <c r="V514" s="5"/>
      <c r="W514" s="5"/>
      <c r="X514" s="5"/>
      <c r="Y514" s="5"/>
      <c r="Z514" s="5"/>
    </row>
    <row r="515" spans="1:26" ht="12.75" customHeight="1" x14ac:dyDescent="0.25">
      <c r="A515" s="55">
        <v>151</v>
      </c>
      <c r="B515" s="54">
        <v>514</v>
      </c>
      <c r="C515" s="54">
        <f>'PR-RAS'!D521</f>
        <v>0</v>
      </c>
      <c r="D515" s="54">
        <f>'PR-RAS'!E521</f>
        <v>0</v>
      </c>
      <c r="E515" s="54">
        <v>0</v>
      </c>
      <c r="F515" s="54">
        <v>0</v>
      </c>
      <c r="G515" s="56">
        <f t="shared" si="16"/>
        <v>0</v>
      </c>
      <c r="H515" s="56">
        <f t="shared" si="17"/>
        <v>0</v>
      </c>
      <c r="I515" s="57">
        <v>0</v>
      </c>
      <c r="J515" s="59"/>
      <c r="K515" s="58"/>
      <c r="L515" s="58"/>
      <c r="M515" s="5"/>
      <c r="N515" s="5"/>
      <c r="O515" s="5"/>
      <c r="P515" s="5"/>
      <c r="Q515" s="5"/>
      <c r="R515" s="5"/>
      <c r="S515" s="5"/>
      <c r="T515" s="5"/>
      <c r="U515" s="5"/>
      <c r="V515" s="5"/>
      <c r="W515" s="5"/>
      <c r="X515" s="5"/>
      <c r="Y515" s="5"/>
      <c r="Z515" s="5"/>
    </row>
    <row r="516" spans="1:26" ht="12.75" customHeight="1" x14ac:dyDescent="0.25">
      <c r="A516" s="55">
        <v>151</v>
      </c>
      <c r="B516" s="54">
        <v>515</v>
      </c>
      <c r="C516" s="54">
        <f>'PR-RAS'!D522</f>
        <v>0</v>
      </c>
      <c r="D516" s="54">
        <f>'PR-RAS'!E522</f>
        <v>0</v>
      </c>
      <c r="E516" s="54">
        <v>0</v>
      </c>
      <c r="F516" s="54">
        <v>0</v>
      </c>
      <c r="G516" s="56">
        <f t="shared" si="16"/>
        <v>0</v>
      </c>
      <c r="H516" s="56">
        <f t="shared" si="17"/>
        <v>0</v>
      </c>
      <c r="I516" s="57">
        <v>0</v>
      </c>
      <c r="J516" s="59"/>
      <c r="K516" s="58"/>
      <c r="L516" s="58"/>
      <c r="M516" s="5"/>
      <c r="N516" s="5"/>
      <c r="O516" s="5"/>
      <c r="P516" s="5"/>
      <c r="Q516" s="5"/>
      <c r="R516" s="5"/>
      <c r="S516" s="5"/>
      <c r="T516" s="5"/>
      <c r="U516" s="5"/>
      <c r="V516" s="5"/>
      <c r="W516" s="5"/>
      <c r="X516" s="5"/>
      <c r="Y516" s="5"/>
      <c r="Z516" s="5"/>
    </row>
    <row r="517" spans="1:26" ht="12.75" customHeight="1" x14ac:dyDescent="0.25">
      <c r="A517" s="55">
        <v>151</v>
      </c>
      <c r="B517" s="54">
        <v>516</v>
      </c>
      <c r="C517" s="54">
        <f>'PR-RAS'!D523</f>
        <v>0</v>
      </c>
      <c r="D517" s="54">
        <f>'PR-RAS'!E523</f>
        <v>0</v>
      </c>
      <c r="E517" s="54">
        <v>0</v>
      </c>
      <c r="F517" s="54">
        <v>0</v>
      </c>
      <c r="G517" s="56">
        <f t="shared" si="16"/>
        <v>0</v>
      </c>
      <c r="H517" s="56">
        <f t="shared" si="17"/>
        <v>0</v>
      </c>
      <c r="I517" s="57">
        <v>0</v>
      </c>
      <c r="J517" s="59"/>
      <c r="K517" s="58"/>
      <c r="L517" s="58"/>
      <c r="M517" s="5"/>
      <c r="N517" s="5"/>
      <c r="O517" s="5"/>
      <c r="P517" s="5"/>
      <c r="Q517" s="5"/>
      <c r="R517" s="5"/>
      <c r="S517" s="5"/>
      <c r="T517" s="5"/>
      <c r="U517" s="5"/>
      <c r="V517" s="5"/>
      <c r="W517" s="5"/>
      <c r="X517" s="5"/>
      <c r="Y517" s="5"/>
      <c r="Z517" s="5"/>
    </row>
    <row r="518" spans="1:26" ht="12.75" customHeight="1" x14ac:dyDescent="0.25">
      <c r="A518" s="55">
        <v>151</v>
      </c>
      <c r="B518" s="54">
        <v>517</v>
      </c>
      <c r="C518" s="54">
        <f>'PR-RAS'!D524</f>
        <v>0</v>
      </c>
      <c r="D518" s="54">
        <f>'PR-RAS'!E524</f>
        <v>0</v>
      </c>
      <c r="E518" s="54">
        <v>0</v>
      </c>
      <c r="F518" s="54">
        <v>0</v>
      </c>
      <c r="G518" s="56">
        <f t="shared" si="16"/>
        <v>0</v>
      </c>
      <c r="H518" s="56">
        <f t="shared" si="17"/>
        <v>0</v>
      </c>
      <c r="I518" s="57">
        <v>0</v>
      </c>
      <c r="J518" s="59"/>
      <c r="K518" s="58"/>
      <c r="L518" s="58"/>
      <c r="M518" s="5"/>
      <c r="N518" s="5"/>
      <c r="O518" s="5"/>
      <c r="P518" s="5"/>
      <c r="Q518" s="5"/>
      <c r="R518" s="5"/>
      <c r="S518" s="5"/>
      <c r="T518" s="5"/>
      <c r="U518" s="5"/>
      <c r="V518" s="5"/>
      <c r="W518" s="5"/>
      <c r="X518" s="5"/>
      <c r="Y518" s="5"/>
      <c r="Z518" s="5"/>
    </row>
    <row r="519" spans="1:26" ht="12.75" customHeight="1" x14ac:dyDescent="0.25">
      <c r="A519" s="55">
        <v>151</v>
      </c>
      <c r="B519" s="54">
        <v>518</v>
      </c>
      <c r="C519" s="54">
        <f>'PR-RAS'!D525</f>
        <v>0</v>
      </c>
      <c r="D519" s="54">
        <f>'PR-RAS'!E525</f>
        <v>0</v>
      </c>
      <c r="E519" s="54">
        <v>0</v>
      </c>
      <c r="F519" s="54">
        <v>0</v>
      </c>
      <c r="G519" s="56">
        <f t="shared" si="16"/>
        <v>0</v>
      </c>
      <c r="H519" s="56">
        <f t="shared" si="17"/>
        <v>0</v>
      </c>
      <c r="I519" s="57">
        <v>0</v>
      </c>
      <c r="J519" s="59"/>
      <c r="K519" s="58"/>
      <c r="L519" s="58"/>
      <c r="M519" s="5"/>
      <c r="N519" s="5"/>
      <c r="O519" s="5"/>
      <c r="P519" s="5"/>
      <c r="Q519" s="5"/>
      <c r="R519" s="5"/>
      <c r="S519" s="5"/>
      <c r="T519" s="5"/>
      <c r="U519" s="5"/>
      <c r="V519" s="5"/>
      <c r="W519" s="5"/>
      <c r="X519" s="5"/>
      <c r="Y519" s="5"/>
      <c r="Z519" s="5"/>
    </row>
    <row r="520" spans="1:26" ht="12.75" customHeight="1" x14ac:dyDescent="0.25">
      <c r="A520" s="55">
        <v>151</v>
      </c>
      <c r="B520" s="54">
        <v>519</v>
      </c>
      <c r="C520" s="54">
        <f>'PR-RAS'!D526</f>
        <v>0</v>
      </c>
      <c r="D520" s="54">
        <f>'PR-RAS'!E526</f>
        <v>0</v>
      </c>
      <c r="E520" s="54">
        <v>0</v>
      </c>
      <c r="F520" s="54">
        <v>0</v>
      </c>
      <c r="G520" s="56">
        <f t="shared" si="16"/>
        <v>0</v>
      </c>
      <c r="H520" s="56">
        <f t="shared" si="17"/>
        <v>0</v>
      </c>
      <c r="I520" s="57">
        <v>0</v>
      </c>
      <c r="J520" s="59"/>
      <c r="K520" s="58"/>
      <c r="L520" s="58"/>
      <c r="M520" s="5"/>
      <c r="N520" s="5"/>
      <c r="O520" s="5"/>
      <c r="P520" s="5"/>
      <c r="Q520" s="5"/>
      <c r="R520" s="5"/>
      <c r="S520" s="5"/>
      <c r="T520" s="5"/>
      <c r="U520" s="5"/>
      <c r="V520" s="5"/>
      <c r="W520" s="5"/>
      <c r="X520" s="5"/>
      <c r="Y520" s="5"/>
      <c r="Z520" s="5"/>
    </row>
    <row r="521" spans="1:26" ht="12.75" customHeight="1" x14ac:dyDescent="0.25">
      <c r="A521" s="55">
        <v>151</v>
      </c>
      <c r="B521" s="54">
        <v>520</v>
      </c>
      <c r="C521" s="54">
        <f>'PR-RAS'!D527</f>
        <v>0</v>
      </c>
      <c r="D521" s="54">
        <f>'PR-RAS'!E527</f>
        <v>0</v>
      </c>
      <c r="E521" s="54">
        <v>0</v>
      </c>
      <c r="F521" s="54">
        <v>0</v>
      </c>
      <c r="G521" s="56">
        <f t="shared" si="16"/>
        <v>0</v>
      </c>
      <c r="H521" s="56">
        <f t="shared" si="17"/>
        <v>0</v>
      </c>
      <c r="I521" s="57">
        <v>0</v>
      </c>
      <c r="J521" s="59"/>
      <c r="K521" s="58"/>
      <c r="L521" s="58"/>
      <c r="M521" s="5"/>
      <c r="N521" s="5"/>
      <c r="O521" s="5"/>
      <c r="P521" s="5"/>
      <c r="Q521" s="5"/>
      <c r="R521" s="5"/>
      <c r="S521" s="5"/>
      <c r="T521" s="5"/>
      <c r="U521" s="5"/>
      <c r="V521" s="5"/>
      <c r="W521" s="5"/>
      <c r="X521" s="5"/>
      <c r="Y521" s="5"/>
      <c r="Z521" s="5"/>
    </row>
    <row r="522" spans="1:26" ht="12.75" customHeight="1" x14ac:dyDescent="0.25">
      <c r="A522" s="55">
        <v>151</v>
      </c>
      <c r="B522" s="54">
        <v>521</v>
      </c>
      <c r="C522" s="54">
        <f>'PR-RAS'!D528</f>
        <v>0</v>
      </c>
      <c r="D522" s="54">
        <f>'PR-RAS'!E528</f>
        <v>0</v>
      </c>
      <c r="E522" s="54">
        <v>0</v>
      </c>
      <c r="F522" s="54">
        <v>0</v>
      </c>
      <c r="G522" s="56">
        <f t="shared" si="16"/>
        <v>0</v>
      </c>
      <c r="H522" s="56">
        <f t="shared" si="17"/>
        <v>0</v>
      </c>
      <c r="I522" s="57">
        <v>0</v>
      </c>
      <c r="J522" s="59"/>
      <c r="K522" s="58"/>
      <c r="L522" s="58"/>
      <c r="M522" s="5"/>
      <c r="N522" s="5"/>
      <c r="O522" s="5"/>
      <c r="P522" s="5"/>
      <c r="Q522" s="5"/>
      <c r="R522" s="5"/>
      <c r="S522" s="5"/>
      <c r="T522" s="5"/>
      <c r="U522" s="5"/>
      <c r="V522" s="5"/>
      <c r="W522" s="5"/>
      <c r="X522" s="5"/>
      <c r="Y522" s="5"/>
      <c r="Z522" s="5"/>
    </row>
    <row r="523" spans="1:26" ht="12.75" customHeight="1" x14ac:dyDescent="0.25">
      <c r="A523" s="55">
        <v>151</v>
      </c>
      <c r="B523" s="54">
        <v>522</v>
      </c>
      <c r="C523" s="54">
        <f>'PR-RAS'!D529</f>
        <v>0</v>
      </c>
      <c r="D523" s="54">
        <f>'PR-RAS'!E529</f>
        <v>0</v>
      </c>
      <c r="E523" s="54">
        <v>0</v>
      </c>
      <c r="F523" s="54">
        <v>0</v>
      </c>
      <c r="G523" s="56">
        <f t="shared" si="16"/>
        <v>0</v>
      </c>
      <c r="H523" s="56">
        <f t="shared" si="17"/>
        <v>0</v>
      </c>
      <c r="I523" s="57">
        <v>0</v>
      </c>
      <c r="J523" s="59"/>
      <c r="K523" s="58"/>
      <c r="L523" s="58"/>
      <c r="M523" s="5"/>
      <c r="N523" s="5"/>
      <c r="O523" s="5"/>
      <c r="P523" s="5"/>
      <c r="Q523" s="5"/>
      <c r="R523" s="5"/>
      <c r="S523" s="5"/>
      <c r="T523" s="5"/>
      <c r="U523" s="5"/>
      <c r="V523" s="5"/>
      <c r="W523" s="5"/>
      <c r="X523" s="5"/>
      <c r="Y523" s="5"/>
      <c r="Z523" s="5"/>
    </row>
    <row r="524" spans="1:26" ht="12.75" customHeight="1" x14ac:dyDescent="0.25">
      <c r="A524" s="55">
        <v>151</v>
      </c>
      <c r="B524" s="54">
        <v>523</v>
      </c>
      <c r="C524" s="54">
        <f>'PR-RAS'!D530</f>
        <v>0</v>
      </c>
      <c r="D524" s="54">
        <f>'PR-RAS'!E530</f>
        <v>0</v>
      </c>
      <c r="E524" s="54">
        <v>0</v>
      </c>
      <c r="F524" s="54">
        <v>0</v>
      </c>
      <c r="G524" s="56">
        <f t="shared" si="16"/>
        <v>0</v>
      </c>
      <c r="H524" s="56">
        <f t="shared" si="17"/>
        <v>0</v>
      </c>
      <c r="I524" s="57">
        <v>0</v>
      </c>
      <c r="J524" s="59"/>
      <c r="K524" s="58"/>
      <c r="L524" s="58"/>
      <c r="M524" s="5"/>
      <c r="N524" s="5"/>
      <c r="O524" s="5"/>
      <c r="P524" s="5"/>
      <c r="Q524" s="5"/>
      <c r="R524" s="5"/>
      <c r="S524" s="5"/>
      <c r="T524" s="5"/>
      <c r="U524" s="5"/>
      <c r="V524" s="5"/>
      <c r="W524" s="5"/>
      <c r="X524" s="5"/>
      <c r="Y524" s="5"/>
      <c r="Z524" s="5"/>
    </row>
    <row r="525" spans="1:26" ht="12.75" customHeight="1" x14ac:dyDescent="0.25">
      <c r="A525" s="55">
        <v>151</v>
      </c>
      <c r="B525" s="54">
        <v>524</v>
      </c>
      <c r="C525" s="54">
        <f>'PR-RAS'!D531</f>
        <v>0</v>
      </c>
      <c r="D525" s="54">
        <f>'PR-RAS'!E531</f>
        <v>0</v>
      </c>
      <c r="E525" s="54">
        <v>0</v>
      </c>
      <c r="F525" s="54">
        <v>0</v>
      </c>
      <c r="G525" s="56">
        <f t="shared" si="16"/>
        <v>0</v>
      </c>
      <c r="H525" s="56">
        <f t="shared" si="17"/>
        <v>0</v>
      </c>
      <c r="I525" s="57">
        <v>0</v>
      </c>
      <c r="J525" s="59"/>
      <c r="K525" s="58"/>
      <c r="L525" s="58"/>
      <c r="M525" s="5"/>
      <c r="N525" s="5"/>
      <c r="O525" s="5"/>
      <c r="P525" s="5"/>
      <c r="Q525" s="5"/>
      <c r="R525" s="5"/>
      <c r="S525" s="5"/>
      <c r="T525" s="5"/>
      <c r="U525" s="5"/>
      <c r="V525" s="5"/>
      <c r="W525" s="5"/>
      <c r="X525" s="5"/>
      <c r="Y525" s="5"/>
      <c r="Z525" s="5"/>
    </row>
    <row r="526" spans="1:26" ht="12.75" customHeight="1" x14ac:dyDescent="0.25">
      <c r="A526" s="55">
        <v>151</v>
      </c>
      <c r="B526" s="54">
        <v>525</v>
      </c>
      <c r="C526" s="54">
        <f>'PR-RAS'!D532</f>
        <v>0</v>
      </c>
      <c r="D526" s="54">
        <f>'PR-RAS'!E532</f>
        <v>0</v>
      </c>
      <c r="E526" s="54">
        <v>0</v>
      </c>
      <c r="F526" s="54">
        <v>0</v>
      </c>
      <c r="G526" s="56">
        <f t="shared" si="16"/>
        <v>0</v>
      </c>
      <c r="H526" s="56">
        <f t="shared" si="17"/>
        <v>0</v>
      </c>
      <c r="I526" s="57">
        <v>0</v>
      </c>
      <c r="J526" s="59"/>
      <c r="K526" s="58"/>
      <c r="L526" s="58"/>
      <c r="M526" s="5"/>
      <c r="N526" s="5"/>
      <c r="O526" s="5"/>
      <c r="P526" s="5"/>
      <c r="Q526" s="5"/>
      <c r="R526" s="5"/>
      <c r="S526" s="5"/>
      <c r="T526" s="5"/>
      <c r="U526" s="5"/>
      <c r="V526" s="5"/>
      <c r="W526" s="5"/>
      <c r="X526" s="5"/>
      <c r="Y526" s="5"/>
      <c r="Z526" s="5"/>
    </row>
    <row r="527" spans="1:26" ht="12.75" customHeight="1" x14ac:dyDescent="0.25">
      <c r="A527" s="55">
        <v>151</v>
      </c>
      <c r="B527" s="54">
        <v>526</v>
      </c>
      <c r="C527" s="54">
        <f>'PR-RAS'!D533</f>
        <v>0</v>
      </c>
      <c r="D527" s="54">
        <f>'PR-RAS'!E533</f>
        <v>0</v>
      </c>
      <c r="E527" s="54">
        <v>0</v>
      </c>
      <c r="F527" s="54">
        <v>0</v>
      </c>
      <c r="G527" s="56">
        <f t="shared" si="16"/>
        <v>0</v>
      </c>
      <c r="H527" s="56">
        <f t="shared" si="17"/>
        <v>0</v>
      </c>
      <c r="I527" s="57">
        <v>0</v>
      </c>
      <c r="J527" s="59"/>
      <c r="K527" s="58"/>
      <c r="L527" s="58"/>
      <c r="M527" s="5"/>
      <c r="N527" s="5"/>
      <c r="O527" s="5"/>
      <c r="P527" s="5"/>
      <c r="Q527" s="5"/>
      <c r="R527" s="5"/>
      <c r="S527" s="5"/>
      <c r="T527" s="5"/>
      <c r="U527" s="5"/>
      <c r="V527" s="5"/>
      <c r="W527" s="5"/>
      <c r="X527" s="5"/>
      <c r="Y527" s="5"/>
      <c r="Z527" s="5"/>
    </row>
    <row r="528" spans="1:26" ht="12.75" customHeight="1" x14ac:dyDescent="0.25">
      <c r="A528" s="55">
        <v>151</v>
      </c>
      <c r="B528" s="54">
        <v>527</v>
      </c>
      <c r="C528" s="54">
        <f>'PR-RAS'!D534</f>
        <v>0</v>
      </c>
      <c r="D528" s="54">
        <f>'PR-RAS'!E534</f>
        <v>0</v>
      </c>
      <c r="E528" s="54">
        <v>0</v>
      </c>
      <c r="F528" s="54">
        <v>0</v>
      </c>
      <c r="G528" s="56">
        <f t="shared" si="16"/>
        <v>0</v>
      </c>
      <c r="H528" s="56">
        <f t="shared" si="17"/>
        <v>0</v>
      </c>
      <c r="I528" s="57">
        <v>0</v>
      </c>
      <c r="J528" s="59"/>
      <c r="K528" s="58"/>
      <c r="L528" s="58"/>
      <c r="M528" s="5"/>
      <c r="N528" s="5"/>
      <c r="O528" s="5"/>
      <c r="P528" s="5"/>
      <c r="Q528" s="5"/>
      <c r="R528" s="5"/>
      <c r="S528" s="5"/>
      <c r="T528" s="5"/>
      <c r="U528" s="5"/>
      <c r="V528" s="5"/>
      <c r="W528" s="5"/>
      <c r="X528" s="5"/>
      <c r="Y528" s="5"/>
      <c r="Z528" s="5"/>
    </row>
    <row r="529" spans="1:26" ht="12.75" customHeight="1" x14ac:dyDescent="0.25">
      <c r="A529" s="55">
        <v>151</v>
      </c>
      <c r="B529" s="54">
        <v>528</v>
      </c>
      <c r="C529" s="54">
        <f>'PR-RAS'!D535</f>
        <v>0</v>
      </c>
      <c r="D529" s="54">
        <f>'PR-RAS'!E535</f>
        <v>0</v>
      </c>
      <c r="E529" s="54">
        <v>0</v>
      </c>
      <c r="F529" s="54">
        <v>0</v>
      </c>
      <c r="G529" s="56">
        <f t="shared" si="16"/>
        <v>0</v>
      </c>
      <c r="H529" s="56">
        <f t="shared" si="17"/>
        <v>0</v>
      </c>
      <c r="I529" s="57">
        <v>0</v>
      </c>
      <c r="J529" s="59"/>
      <c r="K529" s="58"/>
      <c r="L529" s="58"/>
      <c r="M529" s="5"/>
      <c r="N529" s="5"/>
      <c r="O529" s="5"/>
      <c r="P529" s="5"/>
      <c r="Q529" s="5"/>
      <c r="R529" s="5"/>
      <c r="S529" s="5"/>
      <c r="T529" s="5"/>
      <c r="U529" s="5"/>
      <c r="V529" s="5"/>
      <c r="W529" s="5"/>
      <c r="X529" s="5"/>
      <c r="Y529" s="5"/>
      <c r="Z529" s="5"/>
    </row>
    <row r="530" spans="1:26" ht="12.75" customHeight="1" x14ac:dyDescent="0.25">
      <c r="A530" s="55">
        <v>151</v>
      </c>
      <c r="B530" s="54">
        <v>529</v>
      </c>
      <c r="C530" s="54">
        <f>'PR-RAS'!D536</f>
        <v>0</v>
      </c>
      <c r="D530" s="54">
        <f>'PR-RAS'!E536</f>
        <v>0</v>
      </c>
      <c r="E530" s="54">
        <v>0</v>
      </c>
      <c r="F530" s="54">
        <v>0</v>
      </c>
      <c r="G530" s="56">
        <f t="shared" si="16"/>
        <v>0</v>
      </c>
      <c r="H530" s="56">
        <f t="shared" si="17"/>
        <v>0</v>
      </c>
      <c r="I530" s="57">
        <v>0</v>
      </c>
      <c r="J530" s="59"/>
      <c r="K530" s="58"/>
      <c r="L530" s="58"/>
      <c r="M530" s="5"/>
      <c r="N530" s="5"/>
      <c r="O530" s="5"/>
      <c r="P530" s="5"/>
      <c r="Q530" s="5"/>
      <c r="R530" s="5"/>
      <c r="S530" s="5"/>
      <c r="T530" s="5"/>
      <c r="U530" s="5"/>
      <c r="V530" s="5"/>
      <c r="W530" s="5"/>
      <c r="X530" s="5"/>
      <c r="Y530" s="5"/>
      <c r="Z530" s="5"/>
    </row>
    <row r="531" spans="1:26" ht="12.75" customHeight="1" x14ac:dyDescent="0.25">
      <c r="A531" s="55">
        <v>151</v>
      </c>
      <c r="B531" s="54">
        <v>530</v>
      </c>
      <c r="C531" s="54">
        <f>'PR-RAS'!D537</f>
        <v>0</v>
      </c>
      <c r="D531" s="54">
        <f>'PR-RAS'!E537</f>
        <v>0</v>
      </c>
      <c r="E531" s="54">
        <v>0</v>
      </c>
      <c r="F531" s="54">
        <v>0</v>
      </c>
      <c r="G531" s="56">
        <f t="shared" si="16"/>
        <v>0</v>
      </c>
      <c r="H531" s="56">
        <f t="shared" si="17"/>
        <v>0</v>
      </c>
      <c r="I531" s="57">
        <v>0</v>
      </c>
      <c r="J531" s="59"/>
      <c r="K531" s="58"/>
      <c r="L531" s="58"/>
      <c r="M531" s="5"/>
      <c r="N531" s="5"/>
      <c r="O531" s="5"/>
      <c r="P531" s="5"/>
      <c r="Q531" s="5"/>
      <c r="R531" s="5"/>
      <c r="S531" s="5"/>
      <c r="T531" s="5"/>
      <c r="U531" s="5"/>
      <c r="V531" s="5"/>
      <c r="W531" s="5"/>
      <c r="X531" s="5"/>
      <c r="Y531" s="5"/>
      <c r="Z531" s="5"/>
    </row>
    <row r="532" spans="1:26" ht="12.75" customHeight="1" x14ac:dyDescent="0.25">
      <c r="A532" s="55">
        <v>151</v>
      </c>
      <c r="B532" s="54">
        <v>531</v>
      </c>
      <c r="C532" s="54">
        <f>'PR-RAS'!D538</f>
        <v>0</v>
      </c>
      <c r="D532" s="54">
        <f>'PR-RAS'!E538</f>
        <v>0</v>
      </c>
      <c r="E532" s="54">
        <v>0</v>
      </c>
      <c r="F532" s="54">
        <v>0</v>
      </c>
      <c r="G532" s="56">
        <f t="shared" si="16"/>
        <v>0</v>
      </c>
      <c r="H532" s="56">
        <f t="shared" si="17"/>
        <v>0</v>
      </c>
      <c r="I532" s="57">
        <v>0</v>
      </c>
      <c r="J532" s="59"/>
      <c r="K532" s="58"/>
      <c r="L532" s="58"/>
      <c r="M532" s="5"/>
      <c r="N532" s="5"/>
      <c r="O532" s="5"/>
      <c r="P532" s="5"/>
      <c r="Q532" s="5"/>
      <c r="R532" s="5"/>
      <c r="S532" s="5"/>
      <c r="T532" s="5"/>
      <c r="U532" s="5"/>
      <c r="V532" s="5"/>
      <c r="W532" s="5"/>
      <c r="X532" s="5"/>
      <c r="Y532" s="5"/>
      <c r="Z532" s="5"/>
    </row>
    <row r="533" spans="1:26" ht="12.75" customHeight="1" x14ac:dyDescent="0.25">
      <c r="A533" s="55">
        <v>151</v>
      </c>
      <c r="B533" s="54">
        <v>532</v>
      </c>
      <c r="C533" s="54">
        <f>'PR-RAS'!D539</f>
        <v>0</v>
      </c>
      <c r="D533" s="54">
        <f>'PR-RAS'!E539</f>
        <v>0</v>
      </c>
      <c r="E533" s="54">
        <v>0</v>
      </c>
      <c r="F533" s="54">
        <v>0</v>
      </c>
      <c r="G533" s="56">
        <f t="shared" si="16"/>
        <v>0</v>
      </c>
      <c r="H533" s="56">
        <f t="shared" si="17"/>
        <v>0</v>
      </c>
      <c r="I533" s="57">
        <v>0</v>
      </c>
      <c r="J533" s="59"/>
      <c r="K533" s="58"/>
      <c r="L533" s="58"/>
      <c r="M533" s="5"/>
      <c r="N533" s="5"/>
      <c r="O533" s="5"/>
      <c r="P533" s="5"/>
      <c r="Q533" s="5"/>
      <c r="R533" s="5"/>
      <c r="S533" s="5"/>
      <c r="T533" s="5"/>
      <c r="U533" s="5"/>
      <c r="V533" s="5"/>
      <c r="W533" s="5"/>
      <c r="X533" s="5"/>
      <c r="Y533" s="5"/>
      <c r="Z533" s="5"/>
    </row>
    <row r="534" spans="1:26" ht="12.75" customHeight="1" x14ac:dyDescent="0.25">
      <c r="A534" s="55">
        <v>151</v>
      </c>
      <c r="B534" s="54">
        <v>533</v>
      </c>
      <c r="C534" s="54">
        <f>'PR-RAS'!D540</f>
        <v>0</v>
      </c>
      <c r="D534" s="54">
        <f>'PR-RAS'!E540</f>
        <v>0</v>
      </c>
      <c r="E534" s="54">
        <v>0</v>
      </c>
      <c r="F534" s="54">
        <v>0</v>
      </c>
      <c r="G534" s="56">
        <f t="shared" si="16"/>
        <v>0</v>
      </c>
      <c r="H534" s="56">
        <f t="shared" si="17"/>
        <v>0</v>
      </c>
      <c r="I534" s="57">
        <v>0</v>
      </c>
      <c r="J534" s="59"/>
      <c r="K534" s="58"/>
      <c r="L534" s="58"/>
      <c r="M534" s="5"/>
      <c r="N534" s="5"/>
      <c r="O534" s="5"/>
      <c r="P534" s="5"/>
      <c r="Q534" s="5"/>
      <c r="R534" s="5"/>
      <c r="S534" s="5"/>
      <c r="T534" s="5"/>
      <c r="U534" s="5"/>
      <c r="V534" s="5"/>
      <c r="W534" s="5"/>
      <c r="X534" s="5"/>
      <c r="Y534" s="5"/>
      <c r="Z534" s="5"/>
    </row>
    <row r="535" spans="1:26" ht="12.75" customHeight="1" x14ac:dyDescent="0.25">
      <c r="A535" s="55">
        <v>151</v>
      </c>
      <c r="B535" s="54">
        <v>534</v>
      </c>
      <c r="C535" s="54">
        <f>'PR-RAS'!D541</f>
        <v>0</v>
      </c>
      <c r="D535" s="54">
        <f>'PR-RAS'!E541</f>
        <v>0</v>
      </c>
      <c r="E535" s="54">
        <v>0</v>
      </c>
      <c r="F535" s="54">
        <v>0</v>
      </c>
      <c r="G535" s="56">
        <f t="shared" si="16"/>
        <v>0</v>
      </c>
      <c r="H535" s="56">
        <f t="shared" si="17"/>
        <v>0</v>
      </c>
      <c r="I535" s="57">
        <v>0</v>
      </c>
      <c r="J535" s="59"/>
      <c r="K535" s="58"/>
      <c r="L535" s="58"/>
      <c r="M535" s="5"/>
      <c r="N535" s="5"/>
      <c r="O535" s="5"/>
      <c r="P535" s="5"/>
      <c r="Q535" s="5"/>
      <c r="R535" s="5"/>
      <c r="S535" s="5"/>
      <c r="T535" s="5"/>
      <c r="U535" s="5"/>
      <c r="V535" s="5"/>
      <c r="W535" s="5"/>
      <c r="X535" s="5"/>
      <c r="Y535" s="5"/>
      <c r="Z535" s="5"/>
    </row>
    <row r="536" spans="1:26" ht="12.75" customHeight="1" x14ac:dyDescent="0.25">
      <c r="A536" s="55">
        <v>151</v>
      </c>
      <c r="B536" s="54">
        <v>535</v>
      </c>
      <c r="C536" s="54">
        <f>'PR-RAS'!D542</f>
        <v>0</v>
      </c>
      <c r="D536" s="54">
        <f>'PR-RAS'!E542</f>
        <v>0</v>
      </c>
      <c r="E536" s="54">
        <v>0</v>
      </c>
      <c r="F536" s="54">
        <v>0</v>
      </c>
      <c r="G536" s="56">
        <f t="shared" si="16"/>
        <v>0</v>
      </c>
      <c r="H536" s="56">
        <f t="shared" si="17"/>
        <v>0</v>
      </c>
      <c r="I536" s="57">
        <v>0</v>
      </c>
      <c r="J536" s="59"/>
      <c r="K536" s="58"/>
      <c r="L536" s="58"/>
      <c r="M536" s="5"/>
      <c r="N536" s="5"/>
      <c r="O536" s="5"/>
      <c r="P536" s="5"/>
      <c r="Q536" s="5"/>
      <c r="R536" s="5"/>
      <c r="S536" s="5"/>
      <c r="T536" s="5"/>
      <c r="U536" s="5"/>
      <c r="V536" s="5"/>
      <c r="W536" s="5"/>
      <c r="X536" s="5"/>
      <c r="Y536" s="5"/>
      <c r="Z536" s="5"/>
    </row>
    <row r="537" spans="1:26" ht="12.75" customHeight="1" x14ac:dyDescent="0.25">
      <c r="A537" s="55">
        <v>151</v>
      </c>
      <c r="B537" s="54">
        <v>536</v>
      </c>
      <c r="C537" s="54">
        <f>'PR-RAS'!D543</f>
        <v>0</v>
      </c>
      <c r="D537" s="54">
        <f>'PR-RAS'!E543</f>
        <v>0</v>
      </c>
      <c r="E537" s="54">
        <v>0</v>
      </c>
      <c r="F537" s="54">
        <v>0</v>
      </c>
      <c r="G537" s="56">
        <f t="shared" si="16"/>
        <v>0</v>
      </c>
      <c r="H537" s="56">
        <f t="shared" si="17"/>
        <v>0</v>
      </c>
      <c r="I537" s="57">
        <v>0</v>
      </c>
      <c r="J537" s="59"/>
      <c r="K537" s="58"/>
      <c r="L537" s="58"/>
      <c r="M537" s="5"/>
      <c r="N537" s="5"/>
      <c r="O537" s="5"/>
      <c r="P537" s="5"/>
      <c r="Q537" s="5"/>
      <c r="R537" s="5"/>
      <c r="S537" s="5"/>
      <c r="T537" s="5"/>
      <c r="U537" s="5"/>
      <c r="V537" s="5"/>
      <c r="W537" s="5"/>
      <c r="X537" s="5"/>
      <c r="Y537" s="5"/>
      <c r="Z537" s="5"/>
    </row>
    <row r="538" spans="1:26" ht="12.75" customHeight="1" x14ac:dyDescent="0.25">
      <c r="A538" s="55">
        <v>151</v>
      </c>
      <c r="B538" s="54">
        <v>537</v>
      </c>
      <c r="C538" s="54">
        <f>'PR-RAS'!D544</f>
        <v>0</v>
      </c>
      <c r="D538" s="54">
        <f>'PR-RAS'!E544</f>
        <v>0</v>
      </c>
      <c r="E538" s="54">
        <v>0</v>
      </c>
      <c r="F538" s="54">
        <v>0</v>
      </c>
      <c r="G538" s="56">
        <f t="shared" si="16"/>
        <v>0</v>
      </c>
      <c r="H538" s="56">
        <f t="shared" si="17"/>
        <v>0</v>
      </c>
      <c r="I538" s="57">
        <v>0</v>
      </c>
      <c r="J538" s="59"/>
      <c r="K538" s="58"/>
      <c r="L538" s="58"/>
      <c r="M538" s="5"/>
      <c r="N538" s="5"/>
      <c r="O538" s="5"/>
      <c r="P538" s="5"/>
      <c r="Q538" s="5"/>
      <c r="R538" s="5"/>
      <c r="S538" s="5"/>
      <c r="T538" s="5"/>
      <c r="U538" s="5"/>
      <c r="V538" s="5"/>
      <c r="W538" s="5"/>
      <c r="X538" s="5"/>
      <c r="Y538" s="5"/>
      <c r="Z538" s="5"/>
    </row>
    <row r="539" spans="1:26" ht="12.75" customHeight="1" x14ac:dyDescent="0.25">
      <c r="A539" s="55">
        <v>151</v>
      </c>
      <c r="B539" s="54">
        <v>538</v>
      </c>
      <c r="C539" s="54">
        <f>'PR-RAS'!D545</f>
        <v>0</v>
      </c>
      <c r="D539" s="54">
        <f>'PR-RAS'!E545</f>
        <v>0</v>
      </c>
      <c r="E539" s="54">
        <v>0</v>
      </c>
      <c r="F539" s="54">
        <v>0</v>
      </c>
      <c r="G539" s="56">
        <f t="shared" si="16"/>
        <v>0</v>
      </c>
      <c r="H539" s="56">
        <f t="shared" si="17"/>
        <v>0</v>
      </c>
      <c r="I539" s="57">
        <v>0</v>
      </c>
      <c r="J539" s="59"/>
      <c r="K539" s="58"/>
      <c r="L539" s="58"/>
      <c r="M539" s="5"/>
      <c r="N539" s="5"/>
      <c r="O539" s="5"/>
      <c r="P539" s="5"/>
      <c r="Q539" s="5"/>
      <c r="R539" s="5"/>
      <c r="S539" s="5"/>
      <c r="T539" s="5"/>
      <c r="U539" s="5"/>
      <c r="V539" s="5"/>
      <c r="W539" s="5"/>
      <c r="X539" s="5"/>
      <c r="Y539" s="5"/>
      <c r="Z539" s="5"/>
    </row>
    <row r="540" spans="1:26" ht="12.75" customHeight="1" x14ac:dyDescent="0.25">
      <c r="A540" s="55">
        <v>151</v>
      </c>
      <c r="B540" s="54">
        <v>539</v>
      </c>
      <c r="C540" s="54">
        <f>'PR-RAS'!D546</f>
        <v>0</v>
      </c>
      <c r="D540" s="54">
        <f>'PR-RAS'!E546</f>
        <v>0</v>
      </c>
      <c r="E540" s="54">
        <v>0</v>
      </c>
      <c r="F540" s="54">
        <v>0</v>
      </c>
      <c r="G540" s="56">
        <f t="shared" si="16"/>
        <v>0</v>
      </c>
      <c r="H540" s="56">
        <f t="shared" si="17"/>
        <v>0</v>
      </c>
      <c r="I540" s="57">
        <v>0</v>
      </c>
      <c r="J540" s="59"/>
      <c r="K540" s="58"/>
      <c r="L540" s="58"/>
      <c r="M540" s="5"/>
      <c r="N540" s="5"/>
      <c r="O540" s="5"/>
      <c r="P540" s="5"/>
      <c r="Q540" s="5"/>
      <c r="R540" s="5"/>
      <c r="S540" s="5"/>
      <c r="T540" s="5"/>
      <c r="U540" s="5"/>
      <c r="V540" s="5"/>
      <c r="W540" s="5"/>
      <c r="X540" s="5"/>
      <c r="Y540" s="5"/>
      <c r="Z540" s="5"/>
    </row>
    <row r="541" spans="1:26" ht="12.75" customHeight="1" x14ac:dyDescent="0.25">
      <c r="A541" s="55">
        <v>151</v>
      </c>
      <c r="B541" s="54">
        <v>540</v>
      </c>
      <c r="C541" s="54">
        <f>'PR-RAS'!D547</f>
        <v>0</v>
      </c>
      <c r="D541" s="54">
        <f>'PR-RAS'!E547</f>
        <v>0</v>
      </c>
      <c r="E541" s="54">
        <v>0</v>
      </c>
      <c r="F541" s="54">
        <v>0</v>
      </c>
      <c r="G541" s="56">
        <f t="shared" si="16"/>
        <v>0</v>
      </c>
      <c r="H541" s="56">
        <f t="shared" si="17"/>
        <v>0</v>
      </c>
      <c r="I541" s="57">
        <v>0</v>
      </c>
      <c r="J541" s="59"/>
      <c r="K541" s="58"/>
      <c r="L541" s="58"/>
      <c r="M541" s="5"/>
      <c r="N541" s="5"/>
      <c r="O541" s="5"/>
      <c r="P541" s="5"/>
      <c r="Q541" s="5"/>
      <c r="R541" s="5"/>
      <c r="S541" s="5"/>
      <c r="T541" s="5"/>
      <c r="U541" s="5"/>
      <c r="V541" s="5"/>
      <c r="W541" s="5"/>
      <c r="X541" s="5"/>
      <c r="Y541" s="5"/>
      <c r="Z541" s="5"/>
    </row>
    <row r="542" spans="1:26" ht="12.75" customHeight="1" x14ac:dyDescent="0.25">
      <c r="A542" s="55">
        <v>151</v>
      </c>
      <c r="B542" s="54">
        <v>541</v>
      </c>
      <c r="C542" s="54">
        <f>'PR-RAS'!D548</f>
        <v>0</v>
      </c>
      <c r="D542" s="54">
        <f>'PR-RAS'!E548</f>
        <v>0</v>
      </c>
      <c r="E542" s="54">
        <v>0</v>
      </c>
      <c r="F542" s="54">
        <v>0</v>
      </c>
      <c r="G542" s="56">
        <f t="shared" si="16"/>
        <v>0</v>
      </c>
      <c r="H542" s="56">
        <f t="shared" si="17"/>
        <v>0</v>
      </c>
      <c r="I542" s="57">
        <v>0</v>
      </c>
      <c r="J542" s="59"/>
      <c r="K542" s="58"/>
      <c r="L542" s="58"/>
      <c r="M542" s="5"/>
      <c r="N542" s="5"/>
      <c r="O542" s="5"/>
      <c r="P542" s="5"/>
      <c r="Q542" s="5"/>
      <c r="R542" s="5"/>
      <c r="S542" s="5"/>
      <c r="T542" s="5"/>
      <c r="U542" s="5"/>
      <c r="V542" s="5"/>
      <c r="W542" s="5"/>
      <c r="X542" s="5"/>
      <c r="Y542" s="5"/>
      <c r="Z542" s="5"/>
    </row>
    <row r="543" spans="1:26" ht="12.75" customHeight="1" x14ac:dyDescent="0.25">
      <c r="A543" s="55">
        <v>151</v>
      </c>
      <c r="B543" s="54">
        <v>542</v>
      </c>
      <c r="C543" s="54">
        <f>'PR-RAS'!D549</f>
        <v>0</v>
      </c>
      <c r="D543" s="54">
        <f>'PR-RAS'!E549</f>
        <v>0</v>
      </c>
      <c r="E543" s="54">
        <v>0</v>
      </c>
      <c r="F543" s="54">
        <v>0</v>
      </c>
      <c r="G543" s="56">
        <f t="shared" si="16"/>
        <v>0</v>
      </c>
      <c r="H543" s="56">
        <f t="shared" si="17"/>
        <v>0</v>
      </c>
      <c r="I543" s="57">
        <v>0</v>
      </c>
      <c r="J543" s="59"/>
      <c r="K543" s="58"/>
      <c r="L543" s="58"/>
      <c r="M543" s="5"/>
      <c r="N543" s="5"/>
      <c r="O543" s="5"/>
      <c r="P543" s="5"/>
      <c r="Q543" s="5"/>
      <c r="R543" s="5"/>
      <c r="S543" s="5"/>
      <c r="T543" s="5"/>
      <c r="U543" s="5"/>
      <c r="V543" s="5"/>
      <c r="W543" s="5"/>
      <c r="X543" s="5"/>
      <c r="Y543" s="5"/>
      <c r="Z543" s="5"/>
    </row>
    <row r="544" spans="1:26" ht="12.75" customHeight="1" x14ac:dyDescent="0.25">
      <c r="A544" s="55">
        <v>151</v>
      </c>
      <c r="B544" s="54">
        <v>543</v>
      </c>
      <c r="C544" s="54">
        <f>'PR-RAS'!D550</f>
        <v>0</v>
      </c>
      <c r="D544" s="54">
        <f>'PR-RAS'!E550</f>
        <v>0</v>
      </c>
      <c r="E544" s="54">
        <v>0</v>
      </c>
      <c r="F544" s="54">
        <v>0</v>
      </c>
      <c r="G544" s="56">
        <f t="shared" si="16"/>
        <v>0</v>
      </c>
      <c r="H544" s="56">
        <f t="shared" si="17"/>
        <v>0</v>
      </c>
      <c r="I544" s="57">
        <v>0</v>
      </c>
      <c r="J544" s="59"/>
      <c r="K544" s="58"/>
      <c r="L544" s="58"/>
      <c r="M544" s="5"/>
      <c r="N544" s="5"/>
      <c r="O544" s="5"/>
      <c r="P544" s="5"/>
      <c r="Q544" s="5"/>
      <c r="R544" s="5"/>
      <c r="S544" s="5"/>
      <c r="T544" s="5"/>
      <c r="U544" s="5"/>
      <c r="V544" s="5"/>
      <c r="W544" s="5"/>
      <c r="X544" s="5"/>
      <c r="Y544" s="5"/>
      <c r="Z544" s="5"/>
    </row>
    <row r="545" spans="1:26" ht="12.75" customHeight="1" x14ac:dyDescent="0.25">
      <c r="A545" s="55">
        <v>151</v>
      </c>
      <c r="B545" s="54">
        <v>544</v>
      </c>
      <c r="C545" s="54">
        <f>'PR-RAS'!D551</f>
        <v>0</v>
      </c>
      <c r="D545" s="54">
        <f>'PR-RAS'!E551</f>
        <v>0</v>
      </c>
      <c r="E545" s="54">
        <v>0</v>
      </c>
      <c r="F545" s="54">
        <v>0</v>
      </c>
      <c r="G545" s="56">
        <f t="shared" si="16"/>
        <v>0</v>
      </c>
      <c r="H545" s="56">
        <f t="shared" si="17"/>
        <v>0</v>
      </c>
      <c r="I545" s="57">
        <v>0</v>
      </c>
      <c r="J545" s="59"/>
      <c r="K545" s="58"/>
      <c r="L545" s="58"/>
      <c r="M545" s="5"/>
      <c r="N545" s="5"/>
      <c r="O545" s="5"/>
      <c r="P545" s="5"/>
      <c r="Q545" s="5"/>
      <c r="R545" s="5"/>
      <c r="S545" s="5"/>
      <c r="T545" s="5"/>
      <c r="U545" s="5"/>
      <c r="V545" s="5"/>
      <c r="W545" s="5"/>
      <c r="X545" s="5"/>
      <c r="Y545" s="5"/>
      <c r="Z545" s="5"/>
    </row>
    <row r="546" spans="1:26" ht="12.75" customHeight="1" x14ac:dyDescent="0.25">
      <c r="A546" s="55">
        <v>151</v>
      </c>
      <c r="B546" s="54">
        <v>545</v>
      </c>
      <c r="C546" s="54">
        <f>'PR-RAS'!D552</f>
        <v>0</v>
      </c>
      <c r="D546" s="54">
        <f>'PR-RAS'!E552</f>
        <v>0</v>
      </c>
      <c r="E546" s="54">
        <v>0</v>
      </c>
      <c r="F546" s="54">
        <v>0</v>
      </c>
      <c r="G546" s="56">
        <f t="shared" si="16"/>
        <v>0</v>
      </c>
      <c r="H546" s="56">
        <f t="shared" si="17"/>
        <v>0</v>
      </c>
      <c r="I546" s="57">
        <v>0</v>
      </c>
      <c r="J546" s="59"/>
      <c r="K546" s="58"/>
      <c r="L546" s="58"/>
      <c r="M546" s="5"/>
      <c r="N546" s="5"/>
      <c r="O546" s="5"/>
      <c r="P546" s="5"/>
      <c r="Q546" s="5"/>
      <c r="R546" s="5"/>
      <c r="S546" s="5"/>
      <c r="T546" s="5"/>
      <c r="U546" s="5"/>
      <c r="V546" s="5"/>
      <c r="W546" s="5"/>
      <c r="X546" s="5"/>
      <c r="Y546" s="5"/>
      <c r="Z546" s="5"/>
    </row>
    <row r="547" spans="1:26" ht="12.75" customHeight="1" x14ac:dyDescent="0.25">
      <c r="A547" s="55">
        <v>151</v>
      </c>
      <c r="B547" s="54">
        <v>546</v>
      </c>
      <c r="C547" s="54">
        <f>'PR-RAS'!D553</f>
        <v>0</v>
      </c>
      <c r="D547" s="54">
        <f>'PR-RAS'!E553</f>
        <v>0</v>
      </c>
      <c r="E547" s="54">
        <v>0</v>
      </c>
      <c r="F547" s="54">
        <v>0</v>
      </c>
      <c r="G547" s="56">
        <f t="shared" si="16"/>
        <v>0</v>
      </c>
      <c r="H547" s="56">
        <f t="shared" si="17"/>
        <v>0</v>
      </c>
      <c r="I547" s="57">
        <v>0</v>
      </c>
      <c r="J547" s="59"/>
      <c r="K547" s="58"/>
      <c r="L547" s="58"/>
      <c r="M547" s="5"/>
      <c r="N547" s="5"/>
      <c r="O547" s="5"/>
      <c r="P547" s="5"/>
      <c r="Q547" s="5"/>
      <c r="R547" s="5"/>
      <c r="S547" s="5"/>
      <c r="T547" s="5"/>
      <c r="U547" s="5"/>
      <c r="V547" s="5"/>
      <c r="W547" s="5"/>
      <c r="X547" s="5"/>
      <c r="Y547" s="5"/>
      <c r="Z547" s="5"/>
    </row>
    <row r="548" spans="1:26" ht="12.75" customHeight="1" x14ac:dyDescent="0.25">
      <c r="A548" s="55">
        <v>151</v>
      </c>
      <c r="B548" s="54">
        <v>547</v>
      </c>
      <c r="C548" s="54">
        <f>'PR-RAS'!D554</f>
        <v>0</v>
      </c>
      <c r="D548" s="54">
        <f>'PR-RAS'!E554</f>
        <v>0</v>
      </c>
      <c r="E548" s="54">
        <v>0</v>
      </c>
      <c r="F548" s="54">
        <v>0</v>
      </c>
      <c r="G548" s="56">
        <f t="shared" si="16"/>
        <v>0</v>
      </c>
      <c r="H548" s="56">
        <f t="shared" si="17"/>
        <v>0</v>
      </c>
      <c r="I548" s="57">
        <v>0</v>
      </c>
      <c r="J548" s="59"/>
      <c r="K548" s="58"/>
      <c r="L548" s="58"/>
      <c r="M548" s="5"/>
      <c r="N548" s="5"/>
      <c r="O548" s="5"/>
      <c r="P548" s="5"/>
      <c r="Q548" s="5"/>
      <c r="R548" s="5"/>
      <c r="S548" s="5"/>
      <c r="T548" s="5"/>
      <c r="U548" s="5"/>
      <c r="V548" s="5"/>
      <c r="W548" s="5"/>
      <c r="X548" s="5"/>
      <c r="Y548" s="5"/>
      <c r="Z548" s="5"/>
    </row>
    <row r="549" spans="1:26" ht="12.75" customHeight="1" x14ac:dyDescent="0.25">
      <c r="A549" s="55">
        <v>151</v>
      </c>
      <c r="B549" s="54">
        <v>548</v>
      </c>
      <c r="C549" s="54">
        <f>'PR-RAS'!D555</f>
        <v>0</v>
      </c>
      <c r="D549" s="54">
        <f>'PR-RAS'!E555</f>
        <v>0</v>
      </c>
      <c r="E549" s="54">
        <v>0</v>
      </c>
      <c r="F549" s="54">
        <v>0</v>
      </c>
      <c r="G549" s="56">
        <f t="shared" si="16"/>
        <v>0</v>
      </c>
      <c r="H549" s="56">
        <f t="shared" si="17"/>
        <v>0</v>
      </c>
      <c r="I549" s="57">
        <v>0</v>
      </c>
      <c r="J549" s="59"/>
      <c r="K549" s="58"/>
      <c r="L549" s="58"/>
      <c r="M549" s="5"/>
      <c r="N549" s="5"/>
      <c r="O549" s="5"/>
      <c r="P549" s="5"/>
      <c r="Q549" s="5"/>
      <c r="R549" s="5"/>
      <c r="S549" s="5"/>
      <c r="T549" s="5"/>
      <c r="U549" s="5"/>
      <c r="V549" s="5"/>
      <c r="W549" s="5"/>
      <c r="X549" s="5"/>
      <c r="Y549" s="5"/>
      <c r="Z549" s="5"/>
    </row>
    <row r="550" spans="1:26" ht="12.75" customHeight="1" x14ac:dyDescent="0.25">
      <c r="A550" s="55">
        <v>151</v>
      </c>
      <c r="B550" s="54">
        <v>549</v>
      </c>
      <c r="C550" s="54">
        <f>'PR-RAS'!D556</f>
        <v>0</v>
      </c>
      <c r="D550" s="54">
        <f>'PR-RAS'!E556</f>
        <v>0</v>
      </c>
      <c r="E550" s="54">
        <v>0</v>
      </c>
      <c r="F550" s="54">
        <v>0</v>
      </c>
      <c r="G550" s="56">
        <f t="shared" si="16"/>
        <v>0</v>
      </c>
      <c r="H550" s="56">
        <f t="shared" si="17"/>
        <v>0</v>
      </c>
      <c r="I550" s="57">
        <v>0</v>
      </c>
      <c r="J550" s="59"/>
      <c r="K550" s="58"/>
      <c r="L550" s="58"/>
      <c r="M550" s="5"/>
      <c r="N550" s="5"/>
      <c r="O550" s="5"/>
      <c r="P550" s="5"/>
      <c r="Q550" s="5"/>
      <c r="R550" s="5"/>
      <c r="S550" s="5"/>
      <c r="T550" s="5"/>
      <c r="U550" s="5"/>
      <c r="V550" s="5"/>
      <c r="W550" s="5"/>
      <c r="X550" s="5"/>
      <c r="Y550" s="5"/>
      <c r="Z550" s="5"/>
    </row>
    <row r="551" spans="1:26" ht="12.75" customHeight="1" x14ac:dyDescent="0.25">
      <c r="A551" s="55">
        <v>151</v>
      </c>
      <c r="B551" s="54">
        <v>550</v>
      </c>
      <c r="C551" s="54">
        <f>'PR-RAS'!D557</f>
        <v>0</v>
      </c>
      <c r="D551" s="54">
        <f>'PR-RAS'!E557</f>
        <v>0</v>
      </c>
      <c r="E551" s="54">
        <v>0</v>
      </c>
      <c r="F551" s="54">
        <v>0</v>
      </c>
      <c r="G551" s="56">
        <f t="shared" si="16"/>
        <v>0</v>
      </c>
      <c r="H551" s="56">
        <f t="shared" si="17"/>
        <v>0</v>
      </c>
      <c r="I551" s="57">
        <v>0</v>
      </c>
      <c r="J551" s="59"/>
      <c r="K551" s="58"/>
      <c r="L551" s="58"/>
      <c r="M551" s="5"/>
      <c r="N551" s="5"/>
      <c r="O551" s="5"/>
      <c r="P551" s="5"/>
      <c r="Q551" s="5"/>
      <c r="R551" s="5"/>
      <c r="S551" s="5"/>
      <c r="T551" s="5"/>
      <c r="U551" s="5"/>
      <c r="V551" s="5"/>
      <c r="W551" s="5"/>
      <c r="X551" s="5"/>
      <c r="Y551" s="5"/>
      <c r="Z551" s="5"/>
    </row>
    <row r="552" spans="1:26" ht="12.75" customHeight="1" x14ac:dyDescent="0.25">
      <c r="A552" s="55">
        <v>151</v>
      </c>
      <c r="B552" s="54">
        <v>551</v>
      </c>
      <c r="C552" s="54">
        <f>'PR-RAS'!D558</f>
        <v>0</v>
      </c>
      <c r="D552" s="54">
        <f>'PR-RAS'!E558</f>
        <v>0</v>
      </c>
      <c r="E552" s="54">
        <v>0</v>
      </c>
      <c r="F552" s="54">
        <v>0</v>
      </c>
      <c r="G552" s="56">
        <f t="shared" si="16"/>
        <v>0</v>
      </c>
      <c r="H552" s="56">
        <f t="shared" si="17"/>
        <v>0</v>
      </c>
      <c r="I552" s="57">
        <v>0</v>
      </c>
      <c r="J552" s="59"/>
      <c r="K552" s="58"/>
      <c r="L552" s="58"/>
      <c r="M552" s="5"/>
      <c r="N552" s="5"/>
      <c r="O552" s="5"/>
      <c r="P552" s="5"/>
      <c r="Q552" s="5"/>
      <c r="R552" s="5"/>
      <c r="S552" s="5"/>
      <c r="T552" s="5"/>
      <c r="U552" s="5"/>
      <c r="V552" s="5"/>
      <c r="W552" s="5"/>
      <c r="X552" s="5"/>
      <c r="Y552" s="5"/>
      <c r="Z552" s="5"/>
    </row>
    <row r="553" spans="1:26" ht="12.75" customHeight="1" x14ac:dyDescent="0.25">
      <c r="A553" s="55">
        <v>151</v>
      </c>
      <c r="B553" s="54">
        <v>552</v>
      </c>
      <c r="C553" s="54">
        <f>'PR-RAS'!D559</f>
        <v>0</v>
      </c>
      <c r="D553" s="54">
        <f>'PR-RAS'!E559</f>
        <v>0</v>
      </c>
      <c r="E553" s="54">
        <v>0</v>
      </c>
      <c r="F553" s="54">
        <v>0</v>
      </c>
      <c r="G553" s="56">
        <f t="shared" si="16"/>
        <v>0</v>
      </c>
      <c r="H553" s="56">
        <f t="shared" si="17"/>
        <v>0</v>
      </c>
      <c r="I553" s="57">
        <v>0</v>
      </c>
      <c r="J553" s="59"/>
      <c r="K553" s="58"/>
      <c r="L553" s="58"/>
      <c r="M553" s="5"/>
      <c r="N553" s="5"/>
      <c r="O553" s="5"/>
      <c r="P553" s="5"/>
      <c r="Q553" s="5"/>
      <c r="R553" s="5"/>
      <c r="S553" s="5"/>
      <c r="T553" s="5"/>
      <c r="U553" s="5"/>
      <c r="V553" s="5"/>
      <c r="W553" s="5"/>
      <c r="X553" s="5"/>
      <c r="Y553" s="5"/>
      <c r="Z553" s="5"/>
    </row>
    <row r="554" spans="1:26" ht="12.75" customHeight="1" x14ac:dyDescent="0.25">
      <c r="A554" s="55">
        <v>151</v>
      </c>
      <c r="B554" s="54">
        <v>553</v>
      </c>
      <c r="C554" s="54">
        <f>'PR-RAS'!D560</f>
        <v>0</v>
      </c>
      <c r="D554" s="54">
        <f>'PR-RAS'!E560</f>
        <v>0</v>
      </c>
      <c r="E554" s="54">
        <v>0</v>
      </c>
      <c r="F554" s="54">
        <v>0</v>
      </c>
      <c r="G554" s="56">
        <f t="shared" si="16"/>
        <v>0</v>
      </c>
      <c r="H554" s="56">
        <f t="shared" si="17"/>
        <v>0</v>
      </c>
      <c r="I554" s="57">
        <v>0</v>
      </c>
      <c r="J554" s="59"/>
      <c r="K554" s="58"/>
      <c r="L554" s="58"/>
      <c r="M554" s="5"/>
      <c r="N554" s="5"/>
      <c r="O554" s="5"/>
      <c r="P554" s="5"/>
      <c r="Q554" s="5"/>
      <c r="R554" s="5"/>
      <c r="S554" s="5"/>
      <c r="T554" s="5"/>
      <c r="U554" s="5"/>
      <c r="V554" s="5"/>
      <c r="W554" s="5"/>
      <c r="X554" s="5"/>
      <c r="Y554" s="5"/>
      <c r="Z554" s="5"/>
    </row>
    <row r="555" spans="1:26" ht="12.75" customHeight="1" x14ac:dyDescent="0.25">
      <c r="A555" s="55">
        <v>151</v>
      </c>
      <c r="B555" s="54">
        <v>554</v>
      </c>
      <c r="C555" s="54">
        <f>'PR-RAS'!D561</f>
        <v>0</v>
      </c>
      <c r="D555" s="54">
        <f>'PR-RAS'!E561</f>
        <v>0</v>
      </c>
      <c r="E555" s="54">
        <v>0</v>
      </c>
      <c r="F555" s="54">
        <v>0</v>
      </c>
      <c r="G555" s="56">
        <f t="shared" si="16"/>
        <v>0</v>
      </c>
      <c r="H555" s="56">
        <f t="shared" si="17"/>
        <v>0</v>
      </c>
      <c r="I555" s="57">
        <v>0</v>
      </c>
      <c r="J555" s="59"/>
      <c r="K555" s="58"/>
      <c r="L555" s="58"/>
      <c r="M555" s="5"/>
      <c r="N555" s="5"/>
      <c r="O555" s="5"/>
      <c r="P555" s="5"/>
      <c r="Q555" s="5"/>
      <c r="R555" s="5"/>
      <c r="S555" s="5"/>
      <c r="T555" s="5"/>
      <c r="U555" s="5"/>
      <c r="V555" s="5"/>
      <c r="W555" s="5"/>
      <c r="X555" s="5"/>
      <c r="Y555" s="5"/>
      <c r="Z555" s="5"/>
    </row>
    <row r="556" spans="1:26" ht="12.75" customHeight="1" x14ac:dyDescent="0.25">
      <c r="A556" s="55">
        <v>151</v>
      </c>
      <c r="B556" s="54">
        <v>555</v>
      </c>
      <c r="C556" s="54">
        <f>'PR-RAS'!D562</f>
        <v>0</v>
      </c>
      <c r="D556" s="54">
        <f>'PR-RAS'!E562</f>
        <v>0</v>
      </c>
      <c r="E556" s="54">
        <v>0</v>
      </c>
      <c r="F556" s="54">
        <v>0</v>
      </c>
      <c r="G556" s="56">
        <f t="shared" si="16"/>
        <v>0</v>
      </c>
      <c r="H556" s="56">
        <f t="shared" si="17"/>
        <v>0</v>
      </c>
      <c r="I556" s="57">
        <v>0</v>
      </c>
      <c r="J556" s="59"/>
      <c r="K556" s="58"/>
      <c r="L556" s="58"/>
      <c r="M556" s="5"/>
      <c r="N556" s="5"/>
      <c r="O556" s="5"/>
      <c r="P556" s="5"/>
      <c r="Q556" s="5"/>
      <c r="R556" s="5"/>
      <c r="S556" s="5"/>
      <c r="T556" s="5"/>
      <c r="U556" s="5"/>
      <c r="V556" s="5"/>
      <c r="W556" s="5"/>
      <c r="X556" s="5"/>
      <c r="Y556" s="5"/>
      <c r="Z556" s="5"/>
    </row>
    <row r="557" spans="1:26" ht="12.75" customHeight="1" x14ac:dyDescent="0.25">
      <c r="A557" s="55">
        <v>151</v>
      </c>
      <c r="B557" s="54">
        <v>556</v>
      </c>
      <c r="C557" s="54">
        <f>'PR-RAS'!D563</f>
        <v>0</v>
      </c>
      <c r="D557" s="54">
        <f>'PR-RAS'!E563</f>
        <v>0</v>
      </c>
      <c r="E557" s="54">
        <v>0</v>
      </c>
      <c r="F557" s="54">
        <v>0</v>
      </c>
      <c r="G557" s="56">
        <f t="shared" si="16"/>
        <v>0</v>
      </c>
      <c r="H557" s="56">
        <f t="shared" si="17"/>
        <v>0</v>
      </c>
      <c r="I557" s="57">
        <v>0</v>
      </c>
      <c r="J557" s="59"/>
      <c r="K557" s="58"/>
      <c r="L557" s="58"/>
      <c r="M557" s="5"/>
      <c r="N557" s="5"/>
      <c r="O557" s="5"/>
      <c r="P557" s="5"/>
      <c r="Q557" s="5"/>
      <c r="R557" s="5"/>
      <c r="S557" s="5"/>
      <c r="T557" s="5"/>
      <c r="U557" s="5"/>
      <c r="V557" s="5"/>
      <c r="W557" s="5"/>
      <c r="X557" s="5"/>
      <c r="Y557" s="5"/>
      <c r="Z557" s="5"/>
    </row>
    <row r="558" spans="1:26" ht="12.75" customHeight="1" x14ac:dyDescent="0.25">
      <c r="A558" s="55">
        <v>151</v>
      </c>
      <c r="B558" s="54">
        <v>557</v>
      </c>
      <c r="C558" s="54">
        <f>'PR-RAS'!D564</f>
        <v>0</v>
      </c>
      <c r="D558" s="54">
        <f>'PR-RAS'!E564</f>
        <v>0</v>
      </c>
      <c r="E558" s="54">
        <v>0</v>
      </c>
      <c r="F558" s="54">
        <v>0</v>
      </c>
      <c r="G558" s="56">
        <f t="shared" si="16"/>
        <v>0</v>
      </c>
      <c r="H558" s="56">
        <f t="shared" si="17"/>
        <v>0</v>
      </c>
      <c r="I558" s="57">
        <v>0</v>
      </c>
      <c r="J558" s="59"/>
      <c r="K558" s="58"/>
      <c r="L558" s="58"/>
      <c r="M558" s="5"/>
      <c r="N558" s="5"/>
      <c r="O558" s="5"/>
      <c r="P558" s="5"/>
      <c r="Q558" s="5"/>
      <c r="R558" s="5"/>
      <c r="S558" s="5"/>
      <c r="T558" s="5"/>
      <c r="U558" s="5"/>
      <c r="V558" s="5"/>
      <c r="W558" s="5"/>
      <c r="X558" s="5"/>
      <c r="Y558" s="5"/>
      <c r="Z558" s="5"/>
    </row>
    <row r="559" spans="1:26" ht="12.75" customHeight="1" x14ac:dyDescent="0.25">
      <c r="A559" s="55">
        <v>151</v>
      </c>
      <c r="B559" s="54">
        <v>558</v>
      </c>
      <c r="C559" s="54">
        <f>'PR-RAS'!D565</f>
        <v>0</v>
      </c>
      <c r="D559" s="54">
        <f>'PR-RAS'!E565</f>
        <v>0</v>
      </c>
      <c r="E559" s="54">
        <v>0</v>
      </c>
      <c r="F559" s="54">
        <v>0</v>
      </c>
      <c r="G559" s="56">
        <f t="shared" si="16"/>
        <v>0</v>
      </c>
      <c r="H559" s="56">
        <f t="shared" si="17"/>
        <v>0</v>
      </c>
      <c r="I559" s="57">
        <v>0</v>
      </c>
      <c r="J559" s="59"/>
      <c r="K559" s="58"/>
      <c r="L559" s="58"/>
      <c r="M559" s="5"/>
      <c r="N559" s="5"/>
      <c r="O559" s="5"/>
      <c r="P559" s="5"/>
      <c r="Q559" s="5"/>
      <c r="R559" s="5"/>
      <c r="S559" s="5"/>
      <c r="T559" s="5"/>
      <c r="U559" s="5"/>
      <c r="V559" s="5"/>
      <c r="W559" s="5"/>
      <c r="X559" s="5"/>
      <c r="Y559" s="5"/>
      <c r="Z559" s="5"/>
    </row>
    <row r="560" spans="1:26" ht="12.75" customHeight="1" x14ac:dyDescent="0.25">
      <c r="A560" s="55">
        <v>151</v>
      </c>
      <c r="B560" s="54">
        <v>559</v>
      </c>
      <c r="C560" s="54">
        <f>'PR-RAS'!D566</f>
        <v>0</v>
      </c>
      <c r="D560" s="54">
        <f>'PR-RAS'!E566</f>
        <v>0</v>
      </c>
      <c r="E560" s="54">
        <v>0</v>
      </c>
      <c r="F560" s="54">
        <v>0</v>
      </c>
      <c r="G560" s="56">
        <f t="shared" si="16"/>
        <v>0</v>
      </c>
      <c r="H560" s="56">
        <f t="shared" si="17"/>
        <v>0</v>
      </c>
      <c r="I560" s="57">
        <v>0</v>
      </c>
      <c r="J560" s="59"/>
      <c r="K560" s="58"/>
      <c r="L560" s="58"/>
      <c r="M560" s="5"/>
      <c r="N560" s="5"/>
      <c r="O560" s="5"/>
      <c r="P560" s="5"/>
      <c r="Q560" s="5"/>
      <c r="R560" s="5"/>
      <c r="S560" s="5"/>
      <c r="T560" s="5"/>
      <c r="U560" s="5"/>
      <c r="V560" s="5"/>
      <c r="W560" s="5"/>
      <c r="X560" s="5"/>
      <c r="Y560" s="5"/>
      <c r="Z560" s="5"/>
    </row>
    <row r="561" spans="1:26" ht="12.75" customHeight="1" x14ac:dyDescent="0.25">
      <c r="A561" s="55">
        <v>151</v>
      </c>
      <c r="B561" s="54">
        <v>560</v>
      </c>
      <c r="C561" s="54">
        <f>'PR-RAS'!D567</f>
        <v>0</v>
      </c>
      <c r="D561" s="54">
        <f>'PR-RAS'!E567</f>
        <v>0</v>
      </c>
      <c r="E561" s="54">
        <v>0</v>
      </c>
      <c r="F561" s="54">
        <v>0</v>
      </c>
      <c r="G561" s="56">
        <f t="shared" si="16"/>
        <v>0</v>
      </c>
      <c r="H561" s="56">
        <f t="shared" si="17"/>
        <v>0</v>
      </c>
      <c r="I561" s="57">
        <v>0</v>
      </c>
      <c r="J561" s="59"/>
      <c r="K561" s="58"/>
      <c r="L561" s="58"/>
      <c r="M561" s="5"/>
      <c r="N561" s="5"/>
      <c r="O561" s="5"/>
      <c r="P561" s="5"/>
      <c r="Q561" s="5"/>
      <c r="R561" s="5"/>
      <c r="S561" s="5"/>
      <c r="T561" s="5"/>
      <c r="U561" s="5"/>
      <c r="V561" s="5"/>
      <c r="W561" s="5"/>
      <c r="X561" s="5"/>
      <c r="Y561" s="5"/>
      <c r="Z561" s="5"/>
    </row>
    <row r="562" spans="1:26" ht="12.75" customHeight="1" x14ac:dyDescent="0.25">
      <c r="A562" s="55">
        <v>151</v>
      </c>
      <c r="B562" s="54">
        <v>561</v>
      </c>
      <c r="C562" s="54">
        <f>'PR-RAS'!D568</f>
        <v>0</v>
      </c>
      <c r="D562" s="54">
        <f>'PR-RAS'!E568</f>
        <v>0</v>
      </c>
      <c r="E562" s="54">
        <v>0</v>
      </c>
      <c r="F562" s="54">
        <v>0</v>
      </c>
      <c r="G562" s="56">
        <f t="shared" si="16"/>
        <v>0</v>
      </c>
      <c r="H562" s="56">
        <f t="shared" si="17"/>
        <v>0</v>
      </c>
      <c r="I562" s="57">
        <v>0</v>
      </c>
      <c r="J562" s="59"/>
      <c r="K562" s="58"/>
      <c r="L562" s="58"/>
      <c r="M562" s="5"/>
      <c r="N562" s="5"/>
      <c r="O562" s="5"/>
      <c r="P562" s="5"/>
      <c r="Q562" s="5"/>
      <c r="R562" s="5"/>
      <c r="S562" s="5"/>
      <c r="T562" s="5"/>
      <c r="U562" s="5"/>
      <c r="V562" s="5"/>
      <c r="W562" s="5"/>
      <c r="X562" s="5"/>
      <c r="Y562" s="5"/>
      <c r="Z562" s="5"/>
    </row>
    <row r="563" spans="1:26" ht="12.75" customHeight="1" x14ac:dyDescent="0.25">
      <c r="A563" s="55">
        <v>151</v>
      </c>
      <c r="B563" s="54">
        <v>562</v>
      </c>
      <c r="C563" s="54">
        <f>'PR-RAS'!D569</f>
        <v>0</v>
      </c>
      <c r="D563" s="54">
        <f>'PR-RAS'!E569</f>
        <v>0</v>
      </c>
      <c r="E563" s="54">
        <v>0</v>
      </c>
      <c r="F563" s="54">
        <v>0</v>
      </c>
      <c r="G563" s="56">
        <f t="shared" si="16"/>
        <v>0</v>
      </c>
      <c r="H563" s="56">
        <f t="shared" si="17"/>
        <v>0</v>
      </c>
      <c r="I563" s="57">
        <v>0</v>
      </c>
      <c r="J563" s="59"/>
      <c r="K563" s="58"/>
      <c r="L563" s="58"/>
      <c r="M563" s="5"/>
      <c r="N563" s="5"/>
      <c r="O563" s="5"/>
      <c r="P563" s="5"/>
      <c r="Q563" s="5"/>
      <c r="R563" s="5"/>
      <c r="S563" s="5"/>
      <c r="T563" s="5"/>
      <c r="U563" s="5"/>
      <c r="V563" s="5"/>
      <c r="W563" s="5"/>
      <c r="X563" s="5"/>
      <c r="Y563" s="5"/>
      <c r="Z563" s="5"/>
    </row>
    <row r="564" spans="1:26" ht="12.75" customHeight="1" x14ac:dyDescent="0.25">
      <c r="A564" s="55">
        <v>151</v>
      </c>
      <c r="B564" s="54">
        <v>563</v>
      </c>
      <c r="C564" s="54">
        <f>'PR-RAS'!D570</f>
        <v>0</v>
      </c>
      <c r="D564" s="54">
        <f>'PR-RAS'!E570</f>
        <v>0</v>
      </c>
      <c r="E564" s="54">
        <v>0</v>
      </c>
      <c r="F564" s="54">
        <v>0</v>
      </c>
      <c r="G564" s="56">
        <f t="shared" si="16"/>
        <v>0</v>
      </c>
      <c r="H564" s="56">
        <f t="shared" si="17"/>
        <v>0</v>
      </c>
      <c r="I564" s="57">
        <v>0</v>
      </c>
      <c r="J564" s="59"/>
      <c r="K564" s="58"/>
      <c r="L564" s="58"/>
      <c r="M564" s="5"/>
      <c r="N564" s="5"/>
      <c r="O564" s="5"/>
      <c r="P564" s="5"/>
      <c r="Q564" s="5"/>
      <c r="R564" s="5"/>
      <c r="S564" s="5"/>
      <c r="T564" s="5"/>
      <c r="U564" s="5"/>
      <c r="V564" s="5"/>
      <c r="W564" s="5"/>
      <c r="X564" s="5"/>
      <c r="Y564" s="5"/>
      <c r="Z564" s="5"/>
    </row>
    <row r="565" spans="1:26" ht="12.75" customHeight="1" x14ac:dyDescent="0.25">
      <c r="A565" s="55">
        <v>151</v>
      </c>
      <c r="B565" s="54">
        <v>564</v>
      </c>
      <c r="C565" s="54">
        <f>'PR-RAS'!D571</f>
        <v>0</v>
      </c>
      <c r="D565" s="54">
        <f>'PR-RAS'!E571</f>
        <v>0</v>
      </c>
      <c r="E565" s="54">
        <v>0</v>
      </c>
      <c r="F565" s="54">
        <v>0</v>
      </c>
      <c r="G565" s="56">
        <f t="shared" si="16"/>
        <v>0</v>
      </c>
      <c r="H565" s="56">
        <f t="shared" si="17"/>
        <v>0</v>
      </c>
      <c r="I565" s="57">
        <v>0</v>
      </c>
      <c r="J565" s="59"/>
      <c r="K565" s="58"/>
      <c r="L565" s="58"/>
      <c r="M565" s="5"/>
      <c r="N565" s="5"/>
      <c r="O565" s="5"/>
      <c r="P565" s="5"/>
      <c r="Q565" s="5"/>
      <c r="R565" s="5"/>
      <c r="S565" s="5"/>
      <c r="T565" s="5"/>
      <c r="U565" s="5"/>
      <c r="V565" s="5"/>
      <c r="W565" s="5"/>
      <c r="X565" s="5"/>
      <c r="Y565" s="5"/>
      <c r="Z565" s="5"/>
    </row>
    <row r="566" spans="1:26" ht="12.75" customHeight="1" x14ac:dyDescent="0.25">
      <c r="A566" s="55">
        <v>151</v>
      </c>
      <c r="B566" s="54">
        <v>565</v>
      </c>
      <c r="C566" s="54">
        <f>'PR-RAS'!D572</f>
        <v>0</v>
      </c>
      <c r="D566" s="54">
        <f>'PR-RAS'!E572</f>
        <v>0</v>
      </c>
      <c r="E566" s="54">
        <v>0</v>
      </c>
      <c r="F566" s="54">
        <v>0</v>
      </c>
      <c r="G566" s="56">
        <f t="shared" si="16"/>
        <v>0</v>
      </c>
      <c r="H566" s="56">
        <f t="shared" si="17"/>
        <v>0</v>
      </c>
      <c r="I566" s="57">
        <v>0</v>
      </c>
      <c r="J566" s="59"/>
      <c r="K566" s="58"/>
      <c r="L566" s="58"/>
      <c r="M566" s="5"/>
      <c r="N566" s="5"/>
      <c r="O566" s="5"/>
      <c r="P566" s="5"/>
      <c r="Q566" s="5"/>
      <c r="R566" s="5"/>
      <c r="S566" s="5"/>
      <c r="T566" s="5"/>
      <c r="U566" s="5"/>
      <c r="V566" s="5"/>
      <c r="W566" s="5"/>
      <c r="X566" s="5"/>
      <c r="Y566" s="5"/>
      <c r="Z566" s="5"/>
    </row>
    <row r="567" spans="1:26" ht="12.75" customHeight="1" x14ac:dyDescent="0.25">
      <c r="A567" s="55">
        <v>151</v>
      </c>
      <c r="B567" s="54">
        <v>566</v>
      </c>
      <c r="C567" s="54">
        <f>'PR-RAS'!D573</f>
        <v>0</v>
      </c>
      <c r="D567" s="54">
        <f>'PR-RAS'!E573</f>
        <v>0</v>
      </c>
      <c r="E567" s="54">
        <v>0</v>
      </c>
      <c r="F567" s="54">
        <v>0</v>
      </c>
      <c r="G567" s="56">
        <f t="shared" si="16"/>
        <v>0</v>
      </c>
      <c r="H567" s="56">
        <f t="shared" si="17"/>
        <v>0</v>
      </c>
      <c r="I567" s="57">
        <v>0</v>
      </c>
      <c r="J567" s="59"/>
      <c r="K567" s="58"/>
      <c r="L567" s="58"/>
      <c r="M567" s="5"/>
      <c r="N567" s="5"/>
      <c r="O567" s="5"/>
      <c r="P567" s="5"/>
      <c r="Q567" s="5"/>
      <c r="R567" s="5"/>
      <c r="S567" s="5"/>
      <c r="T567" s="5"/>
      <c r="U567" s="5"/>
      <c r="V567" s="5"/>
      <c r="W567" s="5"/>
      <c r="X567" s="5"/>
      <c r="Y567" s="5"/>
      <c r="Z567" s="5"/>
    </row>
    <row r="568" spans="1:26" ht="12.75" customHeight="1" x14ac:dyDescent="0.25">
      <c r="A568" s="55">
        <v>151</v>
      </c>
      <c r="B568" s="54">
        <v>567</v>
      </c>
      <c r="C568" s="54">
        <f>'PR-RAS'!D574</f>
        <v>0</v>
      </c>
      <c r="D568" s="54">
        <f>'PR-RAS'!E574</f>
        <v>0</v>
      </c>
      <c r="E568" s="54">
        <v>0</v>
      </c>
      <c r="F568" s="54">
        <v>0</v>
      </c>
      <c r="G568" s="56">
        <f t="shared" si="16"/>
        <v>0</v>
      </c>
      <c r="H568" s="56">
        <f t="shared" si="17"/>
        <v>0</v>
      </c>
      <c r="I568" s="57">
        <v>0</v>
      </c>
      <c r="J568" s="59"/>
      <c r="K568" s="58"/>
      <c r="L568" s="58"/>
      <c r="M568" s="5"/>
      <c r="N568" s="5"/>
      <c r="O568" s="5"/>
      <c r="P568" s="5"/>
      <c r="Q568" s="5"/>
      <c r="R568" s="5"/>
      <c r="S568" s="5"/>
      <c r="T568" s="5"/>
      <c r="U568" s="5"/>
      <c r="V568" s="5"/>
      <c r="W568" s="5"/>
      <c r="X568" s="5"/>
      <c r="Y568" s="5"/>
      <c r="Z568" s="5"/>
    </row>
    <row r="569" spans="1:26" ht="12.75" customHeight="1" x14ac:dyDescent="0.25">
      <c r="A569" s="55">
        <v>151</v>
      </c>
      <c r="B569" s="54">
        <v>568</v>
      </c>
      <c r="C569" s="54">
        <f>'PR-RAS'!D575</f>
        <v>0</v>
      </c>
      <c r="D569" s="54">
        <f>'PR-RAS'!E575</f>
        <v>0</v>
      </c>
      <c r="E569" s="54">
        <v>0</v>
      </c>
      <c r="F569" s="54">
        <v>0</v>
      </c>
      <c r="G569" s="56">
        <f t="shared" si="16"/>
        <v>0</v>
      </c>
      <c r="H569" s="56">
        <f t="shared" si="17"/>
        <v>0</v>
      </c>
      <c r="I569" s="57">
        <v>0</v>
      </c>
      <c r="J569" s="59"/>
      <c r="K569" s="58"/>
      <c r="L569" s="58"/>
      <c r="M569" s="5"/>
      <c r="N569" s="5"/>
      <c r="O569" s="5"/>
      <c r="P569" s="5"/>
      <c r="Q569" s="5"/>
      <c r="R569" s="5"/>
      <c r="S569" s="5"/>
      <c r="T569" s="5"/>
      <c r="U569" s="5"/>
      <c r="V569" s="5"/>
      <c r="W569" s="5"/>
      <c r="X569" s="5"/>
      <c r="Y569" s="5"/>
      <c r="Z569" s="5"/>
    </row>
    <row r="570" spans="1:26" ht="12.75" customHeight="1" x14ac:dyDescent="0.25">
      <c r="A570" s="55">
        <v>151</v>
      </c>
      <c r="B570" s="54">
        <v>569</v>
      </c>
      <c r="C570" s="54">
        <f>'PR-RAS'!D576</f>
        <v>0</v>
      </c>
      <c r="D570" s="54">
        <f>'PR-RAS'!E576</f>
        <v>0</v>
      </c>
      <c r="E570" s="54">
        <v>0</v>
      </c>
      <c r="F570" s="54">
        <v>0</v>
      </c>
      <c r="G570" s="56">
        <f t="shared" si="16"/>
        <v>0</v>
      </c>
      <c r="H570" s="56">
        <f t="shared" si="17"/>
        <v>0</v>
      </c>
      <c r="I570" s="57">
        <v>0</v>
      </c>
      <c r="J570" s="59"/>
      <c r="K570" s="58"/>
      <c r="L570" s="58"/>
      <c r="M570" s="5"/>
      <c r="N570" s="5"/>
      <c r="O570" s="5"/>
      <c r="P570" s="5"/>
      <c r="Q570" s="5"/>
      <c r="R570" s="5"/>
      <c r="S570" s="5"/>
      <c r="T570" s="5"/>
      <c r="U570" s="5"/>
      <c r="V570" s="5"/>
      <c r="W570" s="5"/>
      <c r="X570" s="5"/>
      <c r="Y570" s="5"/>
      <c r="Z570" s="5"/>
    </row>
    <row r="571" spans="1:26" ht="12.75" customHeight="1" x14ac:dyDescent="0.25">
      <c r="A571" s="55">
        <v>151</v>
      </c>
      <c r="B571" s="54">
        <v>570</v>
      </c>
      <c r="C571" s="54">
        <f>'PR-RAS'!D577</f>
        <v>0</v>
      </c>
      <c r="D571" s="54">
        <f>'PR-RAS'!E577</f>
        <v>0</v>
      </c>
      <c r="E571" s="54">
        <v>0</v>
      </c>
      <c r="F571" s="54">
        <v>0</v>
      </c>
      <c r="G571" s="56">
        <f t="shared" si="16"/>
        <v>0</v>
      </c>
      <c r="H571" s="56">
        <f t="shared" si="17"/>
        <v>0</v>
      </c>
      <c r="I571" s="57">
        <v>0</v>
      </c>
      <c r="J571" s="59"/>
      <c r="K571" s="58"/>
      <c r="L571" s="58"/>
      <c r="M571" s="5"/>
      <c r="N571" s="5"/>
      <c r="O571" s="5"/>
      <c r="P571" s="5"/>
      <c r="Q571" s="5"/>
      <c r="R571" s="5"/>
      <c r="S571" s="5"/>
      <c r="T571" s="5"/>
      <c r="U571" s="5"/>
      <c r="V571" s="5"/>
      <c r="W571" s="5"/>
      <c r="X571" s="5"/>
      <c r="Y571" s="5"/>
      <c r="Z571" s="5"/>
    </row>
    <row r="572" spans="1:26" ht="12.75" customHeight="1" x14ac:dyDescent="0.25">
      <c r="A572" s="55">
        <v>151</v>
      </c>
      <c r="B572" s="54">
        <v>571</v>
      </c>
      <c r="C572" s="54">
        <f>'PR-RAS'!D578</f>
        <v>0</v>
      </c>
      <c r="D572" s="54">
        <f>'PR-RAS'!E578</f>
        <v>0</v>
      </c>
      <c r="E572" s="54">
        <v>0</v>
      </c>
      <c r="F572" s="54">
        <v>0</v>
      </c>
      <c r="G572" s="56">
        <f t="shared" si="16"/>
        <v>0</v>
      </c>
      <c r="H572" s="56">
        <f t="shared" si="17"/>
        <v>0</v>
      </c>
      <c r="I572" s="57">
        <v>0</v>
      </c>
      <c r="J572" s="59"/>
      <c r="K572" s="58"/>
      <c r="L572" s="58"/>
      <c r="M572" s="5"/>
      <c r="N572" s="5"/>
      <c r="O572" s="5"/>
      <c r="P572" s="5"/>
      <c r="Q572" s="5"/>
      <c r="R572" s="5"/>
      <c r="S572" s="5"/>
      <c r="T572" s="5"/>
      <c r="U572" s="5"/>
      <c r="V572" s="5"/>
      <c r="W572" s="5"/>
      <c r="X572" s="5"/>
      <c r="Y572" s="5"/>
      <c r="Z572" s="5"/>
    </row>
    <row r="573" spans="1:26" ht="12.75" customHeight="1" x14ac:dyDescent="0.25">
      <c r="A573" s="55">
        <v>151</v>
      </c>
      <c r="B573" s="54">
        <v>572</v>
      </c>
      <c r="C573" s="54">
        <f>'PR-RAS'!D579</f>
        <v>0</v>
      </c>
      <c r="D573" s="54">
        <f>'PR-RAS'!E579</f>
        <v>0</v>
      </c>
      <c r="E573" s="54">
        <v>0</v>
      </c>
      <c r="F573" s="54">
        <v>0</v>
      </c>
      <c r="G573" s="56">
        <f t="shared" si="16"/>
        <v>0</v>
      </c>
      <c r="H573" s="56">
        <f t="shared" si="17"/>
        <v>0</v>
      </c>
      <c r="I573" s="57">
        <v>0</v>
      </c>
      <c r="J573" s="59"/>
      <c r="K573" s="58"/>
      <c r="L573" s="58"/>
      <c r="M573" s="5"/>
      <c r="N573" s="5"/>
      <c r="O573" s="5"/>
      <c r="P573" s="5"/>
      <c r="Q573" s="5"/>
      <c r="R573" s="5"/>
      <c r="S573" s="5"/>
      <c r="T573" s="5"/>
      <c r="U573" s="5"/>
      <c r="V573" s="5"/>
      <c r="W573" s="5"/>
      <c r="X573" s="5"/>
      <c r="Y573" s="5"/>
      <c r="Z573" s="5"/>
    </row>
    <row r="574" spans="1:26" ht="12.75" customHeight="1" x14ac:dyDescent="0.25">
      <c r="A574" s="55">
        <v>151</v>
      </c>
      <c r="B574" s="54">
        <v>573</v>
      </c>
      <c r="C574" s="54">
        <f>'PR-RAS'!D580</f>
        <v>0</v>
      </c>
      <c r="D574" s="54">
        <f>'PR-RAS'!E580</f>
        <v>0</v>
      </c>
      <c r="E574" s="54">
        <v>0</v>
      </c>
      <c r="F574" s="54">
        <v>0</v>
      </c>
      <c r="G574" s="56">
        <f t="shared" si="16"/>
        <v>0</v>
      </c>
      <c r="H574" s="56">
        <f t="shared" si="17"/>
        <v>0</v>
      </c>
      <c r="I574" s="57">
        <v>0</v>
      </c>
      <c r="J574" s="59"/>
      <c r="K574" s="58"/>
      <c r="L574" s="58"/>
      <c r="M574" s="5"/>
      <c r="N574" s="5"/>
      <c r="O574" s="5"/>
      <c r="P574" s="5"/>
      <c r="Q574" s="5"/>
      <c r="R574" s="5"/>
      <c r="S574" s="5"/>
      <c r="T574" s="5"/>
      <c r="U574" s="5"/>
      <c r="V574" s="5"/>
      <c r="W574" s="5"/>
      <c r="X574" s="5"/>
      <c r="Y574" s="5"/>
      <c r="Z574" s="5"/>
    </row>
    <row r="575" spans="1:26" ht="12.75" customHeight="1" x14ac:dyDescent="0.25">
      <c r="A575" s="55">
        <v>151</v>
      </c>
      <c r="B575" s="54">
        <v>574</v>
      </c>
      <c r="C575" s="54">
        <f>'PR-RAS'!D581</f>
        <v>0</v>
      </c>
      <c r="D575" s="54">
        <f>'PR-RAS'!E581</f>
        <v>0</v>
      </c>
      <c r="E575" s="54">
        <v>0</v>
      </c>
      <c r="F575" s="54">
        <v>0</v>
      </c>
      <c r="G575" s="56">
        <f t="shared" si="16"/>
        <v>0</v>
      </c>
      <c r="H575" s="56">
        <f t="shared" si="17"/>
        <v>0</v>
      </c>
      <c r="I575" s="57">
        <v>0</v>
      </c>
      <c r="J575" s="59"/>
      <c r="K575" s="58"/>
      <c r="L575" s="58"/>
      <c r="M575" s="5"/>
      <c r="N575" s="5"/>
      <c r="O575" s="5"/>
      <c r="P575" s="5"/>
      <c r="Q575" s="5"/>
      <c r="R575" s="5"/>
      <c r="S575" s="5"/>
      <c r="T575" s="5"/>
      <c r="U575" s="5"/>
      <c r="V575" s="5"/>
      <c r="W575" s="5"/>
      <c r="X575" s="5"/>
      <c r="Y575" s="5"/>
      <c r="Z575" s="5"/>
    </row>
    <row r="576" spans="1:26" ht="12.75" customHeight="1" x14ac:dyDescent="0.25">
      <c r="A576" s="55">
        <v>151</v>
      </c>
      <c r="B576" s="54">
        <v>575</v>
      </c>
      <c r="C576" s="54">
        <f>'PR-RAS'!D582</f>
        <v>0</v>
      </c>
      <c r="D576" s="54">
        <f>'PR-RAS'!E582</f>
        <v>0</v>
      </c>
      <c r="E576" s="54">
        <v>0</v>
      </c>
      <c r="F576" s="54">
        <v>0</v>
      </c>
      <c r="G576" s="56">
        <f t="shared" si="16"/>
        <v>0</v>
      </c>
      <c r="H576" s="56">
        <f t="shared" si="17"/>
        <v>0</v>
      </c>
      <c r="I576" s="57">
        <v>0</v>
      </c>
      <c r="J576" s="59"/>
      <c r="K576" s="58"/>
      <c r="L576" s="58"/>
      <c r="M576" s="5"/>
      <c r="N576" s="5"/>
      <c r="O576" s="5"/>
      <c r="P576" s="5"/>
      <c r="Q576" s="5"/>
      <c r="R576" s="5"/>
      <c r="S576" s="5"/>
      <c r="T576" s="5"/>
      <c r="U576" s="5"/>
      <c r="V576" s="5"/>
      <c r="W576" s="5"/>
      <c r="X576" s="5"/>
      <c r="Y576" s="5"/>
      <c r="Z576" s="5"/>
    </row>
    <row r="577" spans="1:26" ht="12.75" customHeight="1" x14ac:dyDescent="0.25">
      <c r="A577" s="55">
        <v>151</v>
      </c>
      <c r="B577" s="54">
        <v>576</v>
      </c>
      <c r="C577" s="54">
        <f>'PR-RAS'!D583</f>
        <v>0</v>
      </c>
      <c r="D577" s="54">
        <f>'PR-RAS'!E583</f>
        <v>0</v>
      </c>
      <c r="E577" s="54">
        <v>0</v>
      </c>
      <c r="F577" s="54">
        <v>0</v>
      </c>
      <c r="G577" s="56">
        <f t="shared" si="16"/>
        <v>0</v>
      </c>
      <c r="H577" s="56">
        <f t="shared" si="17"/>
        <v>0</v>
      </c>
      <c r="I577" s="57">
        <v>0</v>
      </c>
      <c r="J577" s="59"/>
      <c r="K577" s="58"/>
      <c r="L577" s="58"/>
      <c r="M577" s="5"/>
      <c r="N577" s="5"/>
      <c r="O577" s="5"/>
      <c r="P577" s="5"/>
      <c r="Q577" s="5"/>
      <c r="R577" s="5"/>
      <c r="S577" s="5"/>
      <c r="T577" s="5"/>
      <c r="U577" s="5"/>
      <c r="V577" s="5"/>
      <c r="W577" s="5"/>
      <c r="X577" s="5"/>
      <c r="Y577" s="5"/>
      <c r="Z577" s="5"/>
    </row>
    <row r="578" spans="1:26" ht="12.75" customHeight="1" x14ac:dyDescent="0.25">
      <c r="A578" s="55">
        <v>151</v>
      </c>
      <c r="B578" s="54">
        <v>577</v>
      </c>
      <c r="C578" s="54">
        <f>'PR-RAS'!D584</f>
        <v>0</v>
      </c>
      <c r="D578" s="54">
        <f>'PR-RAS'!E584</f>
        <v>0</v>
      </c>
      <c r="E578" s="54">
        <v>0</v>
      </c>
      <c r="F578" s="54">
        <v>0</v>
      </c>
      <c r="G578" s="56">
        <f t="shared" ref="G578:G641" si="18">(B578/1000)*(C578*1+D578*2)</f>
        <v>0</v>
      </c>
      <c r="H578" s="56">
        <f t="shared" ref="H578:H641" si="19">ABS(C578-ROUND(C578,0))+ABS(D578-ROUND(D578,0))</f>
        <v>0</v>
      </c>
      <c r="I578" s="57">
        <v>0</v>
      </c>
      <c r="J578" s="59"/>
      <c r="K578" s="58"/>
      <c r="L578" s="58"/>
      <c r="M578" s="5"/>
      <c r="N578" s="5"/>
      <c r="O578" s="5"/>
      <c r="P578" s="5"/>
      <c r="Q578" s="5"/>
      <c r="R578" s="5"/>
      <c r="S578" s="5"/>
      <c r="T578" s="5"/>
      <c r="U578" s="5"/>
      <c r="V578" s="5"/>
      <c r="W578" s="5"/>
      <c r="X578" s="5"/>
      <c r="Y578" s="5"/>
      <c r="Z578" s="5"/>
    </row>
    <row r="579" spans="1:26" ht="12.75" customHeight="1" x14ac:dyDescent="0.25">
      <c r="A579" s="55">
        <v>151</v>
      </c>
      <c r="B579" s="54">
        <v>578</v>
      </c>
      <c r="C579" s="54">
        <f>'PR-RAS'!D585</f>
        <v>0</v>
      </c>
      <c r="D579" s="54">
        <f>'PR-RAS'!E585</f>
        <v>0</v>
      </c>
      <c r="E579" s="54">
        <v>0</v>
      </c>
      <c r="F579" s="54">
        <v>0</v>
      </c>
      <c r="G579" s="56">
        <f t="shared" si="18"/>
        <v>0</v>
      </c>
      <c r="H579" s="56">
        <f t="shared" si="19"/>
        <v>0</v>
      </c>
      <c r="I579" s="57">
        <v>0</v>
      </c>
      <c r="J579" s="59"/>
      <c r="K579" s="58"/>
      <c r="L579" s="58"/>
      <c r="M579" s="5"/>
      <c r="N579" s="5"/>
      <c r="O579" s="5"/>
      <c r="P579" s="5"/>
      <c r="Q579" s="5"/>
      <c r="R579" s="5"/>
      <c r="S579" s="5"/>
      <c r="T579" s="5"/>
      <c r="U579" s="5"/>
      <c r="V579" s="5"/>
      <c r="W579" s="5"/>
      <c r="X579" s="5"/>
      <c r="Y579" s="5"/>
      <c r="Z579" s="5"/>
    </row>
    <row r="580" spans="1:26" ht="12.75" customHeight="1" x14ac:dyDescent="0.25">
      <c r="A580" s="55">
        <v>151</v>
      </c>
      <c r="B580" s="54">
        <v>579</v>
      </c>
      <c r="C580" s="54">
        <f>'PR-RAS'!D586</f>
        <v>0</v>
      </c>
      <c r="D580" s="54">
        <f>'PR-RAS'!E586</f>
        <v>0</v>
      </c>
      <c r="E580" s="54">
        <v>0</v>
      </c>
      <c r="F580" s="54">
        <v>0</v>
      </c>
      <c r="G580" s="56">
        <f t="shared" si="18"/>
        <v>0</v>
      </c>
      <c r="H580" s="56">
        <f t="shared" si="19"/>
        <v>0</v>
      </c>
      <c r="I580" s="57">
        <v>0</v>
      </c>
      <c r="J580" s="59"/>
      <c r="K580" s="58"/>
      <c r="L580" s="58"/>
      <c r="M580" s="5"/>
      <c r="N580" s="5"/>
      <c r="O580" s="5"/>
      <c r="P580" s="5"/>
      <c r="Q580" s="5"/>
      <c r="R580" s="5"/>
      <c r="S580" s="5"/>
      <c r="T580" s="5"/>
      <c r="U580" s="5"/>
      <c r="V580" s="5"/>
      <c r="W580" s="5"/>
      <c r="X580" s="5"/>
      <c r="Y580" s="5"/>
      <c r="Z580" s="5"/>
    </row>
    <row r="581" spans="1:26" ht="12.75" customHeight="1" x14ac:dyDescent="0.25">
      <c r="A581" s="55">
        <v>151</v>
      </c>
      <c r="B581" s="54">
        <v>580</v>
      </c>
      <c r="C581" s="54">
        <f>'PR-RAS'!D587</f>
        <v>0</v>
      </c>
      <c r="D581" s="54">
        <f>'PR-RAS'!E587</f>
        <v>0</v>
      </c>
      <c r="E581" s="54">
        <v>0</v>
      </c>
      <c r="F581" s="54">
        <v>0</v>
      </c>
      <c r="G581" s="56">
        <f t="shared" si="18"/>
        <v>0</v>
      </c>
      <c r="H581" s="56">
        <f t="shared" si="19"/>
        <v>0</v>
      </c>
      <c r="I581" s="57">
        <v>0</v>
      </c>
      <c r="J581" s="59"/>
      <c r="K581" s="58"/>
      <c r="L581" s="58"/>
      <c r="M581" s="5"/>
      <c r="N581" s="5"/>
      <c r="O581" s="5"/>
      <c r="P581" s="5"/>
      <c r="Q581" s="5"/>
      <c r="R581" s="5"/>
      <c r="S581" s="5"/>
      <c r="T581" s="5"/>
      <c r="U581" s="5"/>
      <c r="V581" s="5"/>
      <c r="W581" s="5"/>
      <c r="X581" s="5"/>
      <c r="Y581" s="5"/>
      <c r="Z581" s="5"/>
    </row>
    <row r="582" spans="1:26" ht="12.75" customHeight="1" x14ac:dyDescent="0.25">
      <c r="A582" s="55">
        <v>151</v>
      </c>
      <c r="B582" s="54">
        <v>581</v>
      </c>
      <c r="C582" s="54">
        <f>'PR-RAS'!D588</f>
        <v>0</v>
      </c>
      <c r="D582" s="54">
        <f>'PR-RAS'!E588</f>
        <v>0</v>
      </c>
      <c r="E582" s="54">
        <v>0</v>
      </c>
      <c r="F582" s="54">
        <v>0</v>
      </c>
      <c r="G582" s="56">
        <f t="shared" si="18"/>
        <v>0</v>
      </c>
      <c r="H582" s="56">
        <f t="shared" si="19"/>
        <v>0</v>
      </c>
      <c r="I582" s="57">
        <v>0</v>
      </c>
      <c r="J582" s="59"/>
      <c r="K582" s="58"/>
      <c r="L582" s="58"/>
      <c r="M582" s="5"/>
      <c r="N582" s="5"/>
      <c r="O582" s="5"/>
      <c r="P582" s="5"/>
      <c r="Q582" s="5"/>
      <c r="R582" s="5"/>
      <c r="S582" s="5"/>
      <c r="T582" s="5"/>
      <c r="U582" s="5"/>
      <c r="V582" s="5"/>
      <c r="W582" s="5"/>
      <c r="X582" s="5"/>
      <c r="Y582" s="5"/>
      <c r="Z582" s="5"/>
    </row>
    <row r="583" spans="1:26" ht="12.75" customHeight="1" x14ac:dyDescent="0.25">
      <c r="A583" s="55">
        <v>151</v>
      </c>
      <c r="B583" s="54">
        <v>582</v>
      </c>
      <c r="C583" s="54">
        <f>'PR-RAS'!D589</f>
        <v>0</v>
      </c>
      <c r="D583" s="54">
        <f>'PR-RAS'!E589</f>
        <v>0</v>
      </c>
      <c r="E583" s="54">
        <v>0</v>
      </c>
      <c r="F583" s="54">
        <v>0</v>
      </c>
      <c r="G583" s="56">
        <f t="shared" si="18"/>
        <v>0</v>
      </c>
      <c r="H583" s="56">
        <f t="shared" si="19"/>
        <v>0</v>
      </c>
      <c r="I583" s="57">
        <v>0</v>
      </c>
      <c r="J583" s="59"/>
      <c r="K583" s="58"/>
      <c r="L583" s="58"/>
      <c r="M583" s="5"/>
      <c r="N583" s="5"/>
      <c r="O583" s="5"/>
      <c r="P583" s="5"/>
      <c r="Q583" s="5"/>
      <c r="R583" s="5"/>
      <c r="S583" s="5"/>
      <c r="T583" s="5"/>
      <c r="U583" s="5"/>
      <c r="V583" s="5"/>
      <c r="W583" s="5"/>
      <c r="X583" s="5"/>
      <c r="Y583" s="5"/>
      <c r="Z583" s="5"/>
    </row>
    <row r="584" spans="1:26" ht="12.75" customHeight="1" x14ac:dyDescent="0.25">
      <c r="A584" s="55">
        <v>151</v>
      </c>
      <c r="B584" s="54">
        <v>583</v>
      </c>
      <c r="C584" s="54">
        <f>'PR-RAS'!D590</f>
        <v>0</v>
      </c>
      <c r="D584" s="54">
        <f>'PR-RAS'!E590</f>
        <v>0</v>
      </c>
      <c r="E584" s="54">
        <v>0</v>
      </c>
      <c r="F584" s="54">
        <v>0</v>
      </c>
      <c r="G584" s="56">
        <f t="shared" si="18"/>
        <v>0</v>
      </c>
      <c r="H584" s="56">
        <f t="shared" si="19"/>
        <v>0</v>
      </c>
      <c r="I584" s="57">
        <v>0</v>
      </c>
      <c r="J584" s="59"/>
      <c r="K584" s="58"/>
      <c r="L584" s="58"/>
      <c r="M584" s="5"/>
      <c r="N584" s="5"/>
      <c r="O584" s="5"/>
      <c r="P584" s="5"/>
      <c r="Q584" s="5"/>
      <c r="R584" s="5"/>
      <c r="S584" s="5"/>
      <c r="T584" s="5"/>
      <c r="U584" s="5"/>
      <c r="V584" s="5"/>
      <c r="W584" s="5"/>
      <c r="X584" s="5"/>
      <c r="Y584" s="5"/>
      <c r="Z584" s="5"/>
    </row>
    <row r="585" spans="1:26" ht="12.75" customHeight="1" x14ac:dyDescent="0.25">
      <c r="A585" s="55">
        <v>151</v>
      </c>
      <c r="B585" s="54">
        <v>584</v>
      </c>
      <c r="C585" s="54">
        <f>'PR-RAS'!D591</f>
        <v>0</v>
      </c>
      <c r="D585" s="54">
        <f>'PR-RAS'!E591</f>
        <v>0</v>
      </c>
      <c r="E585" s="54">
        <v>0</v>
      </c>
      <c r="F585" s="54">
        <v>0</v>
      </c>
      <c r="G585" s="56">
        <f t="shared" si="18"/>
        <v>0</v>
      </c>
      <c r="H585" s="56">
        <f t="shared" si="19"/>
        <v>0</v>
      </c>
      <c r="I585" s="57">
        <v>0</v>
      </c>
      <c r="J585" s="59"/>
      <c r="K585" s="58"/>
      <c r="L585" s="58"/>
      <c r="M585" s="5"/>
      <c r="N585" s="5"/>
      <c r="O585" s="5"/>
      <c r="P585" s="5"/>
      <c r="Q585" s="5"/>
      <c r="R585" s="5"/>
      <c r="S585" s="5"/>
      <c r="T585" s="5"/>
      <c r="U585" s="5"/>
      <c r="V585" s="5"/>
      <c r="W585" s="5"/>
      <c r="X585" s="5"/>
      <c r="Y585" s="5"/>
      <c r="Z585" s="5"/>
    </row>
    <row r="586" spans="1:26" ht="12.75" customHeight="1" x14ac:dyDescent="0.25">
      <c r="A586" s="55">
        <v>151</v>
      </c>
      <c r="B586" s="54">
        <v>585</v>
      </c>
      <c r="C586" s="54">
        <f>'PR-RAS'!D592</f>
        <v>0</v>
      </c>
      <c r="D586" s="54">
        <f>'PR-RAS'!E592</f>
        <v>0</v>
      </c>
      <c r="E586" s="54">
        <v>0</v>
      </c>
      <c r="F586" s="54">
        <v>0</v>
      </c>
      <c r="G586" s="56">
        <f t="shared" si="18"/>
        <v>0</v>
      </c>
      <c r="H586" s="56">
        <f t="shared" si="19"/>
        <v>0</v>
      </c>
      <c r="I586" s="57">
        <v>0</v>
      </c>
      <c r="J586" s="59"/>
      <c r="K586" s="58"/>
      <c r="L586" s="58"/>
      <c r="M586" s="5"/>
      <c r="N586" s="5"/>
      <c r="O586" s="5"/>
      <c r="P586" s="5"/>
      <c r="Q586" s="5"/>
      <c r="R586" s="5"/>
      <c r="S586" s="5"/>
      <c r="T586" s="5"/>
      <c r="U586" s="5"/>
      <c r="V586" s="5"/>
      <c r="W586" s="5"/>
      <c r="X586" s="5"/>
      <c r="Y586" s="5"/>
      <c r="Z586" s="5"/>
    </row>
    <row r="587" spans="1:26" ht="12.75" customHeight="1" x14ac:dyDescent="0.25">
      <c r="A587" s="55">
        <v>151</v>
      </c>
      <c r="B587" s="54">
        <v>586</v>
      </c>
      <c r="C587" s="54">
        <f>'PR-RAS'!D593</f>
        <v>0</v>
      </c>
      <c r="D587" s="54">
        <f>'PR-RAS'!E593</f>
        <v>0</v>
      </c>
      <c r="E587" s="54">
        <v>0</v>
      </c>
      <c r="F587" s="54">
        <v>0</v>
      </c>
      <c r="G587" s="56">
        <f t="shared" si="18"/>
        <v>0</v>
      </c>
      <c r="H587" s="56">
        <f t="shared" si="19"/>
        <v>0</v>
      </c>
      <c r="I587" s="57">
        <v>0</v>
      </c>
      <c r="J587" s="59"/>
      <c r="K587" s="58"/>
      <c r="L587" s="58"/>
      <c r="M587" s="5"/>
      <c r="N587" s="5"/>
      <c r="O587" s="5"/>
      <c r="P587" s="5"/>
      <c r="Q587" s="5"/>
      <c r="R587" s="5"/>
      <c r="S587" s="5"/>
      <c r="T587" s="5"/>
      <c r="U587" s="5"/>
      <c r="V587" s="5"/>
      <c r="W587" s="5"/>
      <c r="X587" s="5"/>
      <c r="Y587" s="5"/>
      <c r="Z587" s="5"/>
    </row>
    <row r="588" spans="1:26" ht="12.75" customHeight="1" x14ac:dyDescent="0.25">
      <c r="A588" s="55">
        <v>151</v>
      </c>
      <c r="B588" s="54">
        <v>587</v>
      </c>
      <c r="C588" s="54">
        <f>'PR-RAS'!D594</f>
        <v>0</v>
      </c>
      <c r="D588" s="54">
        <f>'PR-RAS'!E594</f>
        <v>0</v>
      </c>
      <c r="E588" s="54">
        <v>0</v>
      </c>
      <c r="F588" s="54">
        <v>0</v>
      </c>
      <c r="G588" s="56">
        <f t="shared" si="18"/>
        <v>0</v>
      </c>
      <c r="H588" s="56">
        <f t="shared" si="19"/>
        <v>0</v>
      </c>
      <c r="I588" s="57">
        <v>0</v>
      </c>
      <c r="J588" s="59"/>
      <c r="K588" s="58"/>
      <c r="L588" s="58"/>
      <c r="M588" s="5"/>
      <c r="N588" s="5"/>
      <c r="O588" s="5"/>
      <c r="P588" s="5"/>
      <c r="Q588" s="5"/>
      <c r="R588" s="5"/>
      <c r="S588" s="5"/>
      <c r="T588" s="5"/>
      <c r="U588" s="5"/>
      <c r="V588" s="5"/>
      <c r="W588" s="5"/>
      <c r="X588" s="5"/>
      <c r="Y588" s="5"/>
      <c r="Z588" s="5"/>
    </row>
    <row r="589" spans="1:26" ht="12.75" customHeight="1" x14ac:dyDescent="0.25">
      <c r="A589" s="55">
        <v>151</v>
      </c>
      <c r="B589" s="54">
        <v>588</v>
      </c>
      <c r="C589" s="54">
        <f>'PR-RAS'!D595</f>
        <v>0</v>
      </c>
      <c r="D589" s="54">
        <f>'PR-RAS'!E595</f>
        <v>0</v>
      </c>
      <c r="E589" s="54">
        <v>0</v>
      </c>
      <c r="F589" s="54">
        <v>0</v>
      </c>
      <c r="G589" s="56">
        <f t="shared" si="18"/>
        <v>0</v>
      </c>
      <c r="H589" s="56">
        <f t="shared" si="19"/>
        <v>0</v>
      </c>
      <c r="I589" s="57">
        <v>0</v>
      </c>
      <c r="J589" s="59"/>
      <c r="K589" s="58"/>
      <c r="L589" s="58"/>
      <c r="M589" s="5"/>
      <c r="N589" s="5"/>
      <c r="O589" s="5"/>
      <c r="P589" s="5"/>
      <c r="Q589" s="5"/>
      <c r="R589" s="5"/>
      <c r="S589" s="5"/>
      <c r="T589" s="5"/>
      <c r="U589" s="5"/>
      <c r="V589" s="5"/>
      <c r="W589" s="5"/>
      <c r="X589" s="5"/>
      <c r="Y589" s="5"/>
      <c r="Z589" s="5"/>
    </row>
    <row r="590" spans="1:26" ht="12.75" customHeight="1" x14ac:dyDescent="0.25">
      <c r="A590" s="55">
        <v>151</v>
      </c>
      <c r="B590" s="54">
        <v>589</v>
      </c>
      <c r="C590" s="54">
        <f>'PR-RAS'!D596</f>
        <v>0</v>
      </c>
      <c r="D590" s="54">
        <f>'PR-RAS'!E596</f>
        <v>0</v>
      </c>
      <c r="E590" s="54">
        <v>0</v>
      </c>
      <c r="F590" s="54">
        <v>0</v>
      </c>
      <c r="G590" s="56">
        <f t="shared" si="18"/>
        <v>0</v>
      </c>
      <c r="H590" s="56">
        <f t="shared" si="19"/>
        <v>0</v>
      </c>
      <c r="I590" s="57">
        <v>0</v>
      </c>
      <c r="J590" s="59"/>
      <c r="K590" s="58"/>
      <c r="L590" s="58"/>
      <c r="M590" s="5"/>
      <c r="N590" s="5"/>
      <c r="O590" s="5"/>
      <c r="P590" s="5"/>
      <c r="Q590" s="5"/>
      <c r="R590" s="5"/>
      <c r="S590" s="5"/>
      <c r="T590" s="5"/>
      <c r="U590" s="5"/>
      <c r="V590" s="5"/>
      <c r="W590" s="5"/>
      <c r="X590" s="5"/>
      <c r="Y590" s="5"/>
      <c r="Z590" s="5"/>
    </row>
    <row r="591" spans="1:26" ht="12.75" customHeight="1" x14ac:dyDescent="0.25">
      <c r="A591" s="55">
        <v>151</v>
      </c>
      <c r="B591" s="54">
        <v>590</v>
      </c>
      <c r="C591" s="54">
        <f>'PR-RAS'!D597</f>
        <v>0</v>
      </c>
      <c r="D591" s="54">
        <f>'PR-RAS'!E597</f>
        <v>0</v>
      </c>
      <c r="E591" s="54">
        <v>0</v>
      </c>
      <c r="F591" s="54">
        <v>0</v>
      </c>
      <c r="G591" s="56">
        <f t="shared" si="18"/>
        <v>0</v>
      </c>
      <c r="H591" s="56">
        <f t="shared" si="19"/>
        <v>0</v>
      </c>
      <c r="I591" s="57">
        <v>0</v>
      </c>
      <c r="J591" s="59"/>
      <c r="K591" s="58"/>
      <c r="L591" s="58"/>
      <c r="M591" s="5"/>
      <c r="N591" s="5"/>
      <c r="O591" s="5"/>
      <c r="P591" s="5"/>
      <c r="Q591" s="5"/>
      <c r="R591" s="5"/>
      <c r="S591" s="5"/>
      <c r="T591" s="5"/>
      <c r="U591" s="5"/>
      <c r="V591" s="5"/>
      <c r="W591" s="5"/>
      <c r="X591" s="5"/>
      <c r="Y591" s="5"/>
      <c r="Z591" s="5"/>
    </row>
    <row r="592" spans="1:26" ht="12.75" customHeight="1" x14ac:dyDescent="0.25">
      <c r="A592" s="55">
        <v>151</v>
      </c>
      <c r="B592" s="54">
        <v>591</v>
      </c>
      <c r="C592" s="54">
        <f>'PR-RAS'!D598</f>
        <v>0</v>
      </c>
      <c r="D592" s="54">
        <f>'PR-RAS'!E598</f>
        <v>0</v>
      </c>
      <c r="E592" s="54">
        <v>0</v>
      </c>
      <c r="F592" s="54">
        <v>0</v>
      </c>
      <c r="G592" s="56">
        <f t="shared" si="18"/>
        <v>0</v>
      </c>
      <c r="H592" s="56">
        <f t="shared" si="19"/>
        <v>0</v>
      </c>
      <c r="I592" s="57">
        <v>0</v>
      </c>
      <c r="J592" s="59"/>
      <c r="K592" s="58"/>
      <c r="L592" s="58"/>
      <c r="M592" s="5"/>
      <c r="N592" s="5"/>
      <c r="O592" s="5"/>
      <c r="P592" s="5"/>
      <c r="Q592" s="5"/>
      <c r="R592" s="5"/>
      <c r="S592" s="5"/>
      <c r="T592" s="5"/>
      <c r="U592" s="5"/>
      <c r="V592" s="5"/>
      <c r="W592" s="5"/>
      <c r="X592" s="5"/>
      <c r="Y592" s="5"/>
      <c r="Z592" s="5"/>
    </row>
    <row r="593" spans="1:26" ht="12.75" customHeight="1" x14ac:dyDescent="0.25">
      <c r="A593" s="55">
        <v>151</v>
      </c>
      <c r="B593" s="54">
        <v>592</v>
      </c>
      <c r="C593" s="54">
        <f>'PR-RAS'!D599</f>
        <v>0</v>
      </c>
      <c r="D593" s="54">
        <f>'PR-RAS'!E599</f>
        <v>0</v>
      </c>
      <c r="E593" s="54">
        <v>0</v>
      </c>
      <c r="F593" s="54">
        <v>0</v>
      </c>
      <c r="G593" s="56">
        <f t="shared" si="18"/>
        <v>0</v>
      </c>
      <c r="H593" s="56">
        <f t="shared" si="19"/>
        <v>0</v>
      </c>
      <c r="I593" s="57">
        <v>0</v>
      </c>
      <c r="J593" s="59"/>
      <c r="K593" s="58"/>
      <c r="L593" s="58"/>
      <c r="M593" s="5"/>
      <c r="N593" s="5"/>
      <c r="O593" s="5"/>
      <c r="P593" s="5"/>
      <c r="Q593" s="5"/>
      <c r="R593" s="5"/>
      <c r="S593" s="5"/>
      <c r="T593" s="5"/>
      <c r="U593" s="5"/>
      <c r="V593" s="5"/>
      <c r="W593" s="5"/>
      <c r="X593" s="5"/>
      <c r="Y593" s="5"/>
      <c r="Z593" s="5"/>
    </row>
    <row r="594" spans="1:26" ht="12.75" customHeight="1" x14ac:dyDescent="0.25">
      <c r="A594" s="55">
        <v>151</v>
      </c>
      <c r="B594" s="54">
        <v>593</v>
      </c>
      <c r="C594" s="54">
        <f>'PR-RAS'!D600</f>
        <v>0</v>
      </c>
      <c r="D594" s="54">
        <f>'PR-RAS'!E600</f>
        <v>0</v>
      </c>
      <c r="E594" s="54">
        <v>0</v>
      </c>
      <c r="F594" s="54">
        <v>0</v>
      </c>
      <c r="G594" s="56">
        <f t="shared" si="18"/>
        <v>0</v>
      </c>
      <c r="H594" s="56">
        <f t="shared" si="19"/>
        <v>0</v>
      </c>
      <c r="I594" s="57">
        <v>0</v>
      </c>
      <c r="J594" s="59"/>
      <c r="K594" s="58"/>
      <c r="L594" s="58"/>
      <c r="M594" s="5"/>
      <c r="N594" s="5"/>
      <c r="O594" s="5"/>
      <c r="P594" s="5"/>
      <c r="Q594" s="5"/>
      <c r="R594" s="5"/>
      <c r="S594" s="5"/>
      <c r="T594" s="5"/>
      <c r="U594" s="5"/>
      <c r="V594" s="5"/>
      <c r="W594" s="5"/>
      <c r="X594" s="5"/>
      <c r="Y594" s="5"/>
      <c r="Z594" s="5"/>
    </row>
    <row r="595" spans="1:26" ht="12.75" customHeight="1" x14ac:dyDescent="0.25">
      <c r="A595" s="55">
        <v>151</v>
      </c>
      <c r="B595" s="54">
        <v>594</v>
      </c>
      <c r="C595" s="54">
        <f>'PR-RAS'!D601</f>
        <v>0</v>
      </c>
      <c r="D595" s="54">
        <f>'PR-RAS'!E601</f>
        <v>0</v>
      </c>
      <c r="E595" s="54">
        <v>0</v>
      </c>
      <c r="F595" s="54">
        <v>0</v>
      </c>
      <c r="G595" s="56">
        <f t="shared" si="18"/>
        <v>0</v>
      </c>
      <c r="H595" s="56">
        <f t="shared" si="19"/>
        <v>0</v>
      </c>
      <c r="I595" s="57">
        <v>0</v>
      </c>
      <c r="J595" s="59"/>
      <c r="K595" s="58"/>
      <c r="L595" s="58"/>
      <c r="M595" s="5"/>
      <c r="N595" s="5"/>
      <c r="O595" s="5"/>
      <c r="P595" s="5"/>
      <c r="Q595" s="5"/>
      <c r="R595" s="5"/>
      <c r="S595" s="5"/>
      <c r="T595" s="5"/>
      <c r="U595" s="5"/>
      <c r="V595" s="5"/>
      <c r="W595" s="5"/>
      <c r="X595" s="5"/>
      <c r="Y595" s="5"/>
      <c r="Z595" s="5"/>
    </row>
    <row r="596" spans="1:26" ht="12.75" customHeight="1" x14ac:dyDescent="0.25">
      <c r="A596" s="55">
        <v>151</v>
      </c>
      <c r="B596" s="54">
        <v>595</v>
      </c>
      <c r="C596" s="54">
        <f>'PR-RAS'!D602</f>
        <v>0</v>
      </c>
      <c r="D596" s="54">
        <f>'PR-RAS'!E602</f>
        <v>0</v>
      </c>
      <c r="E596" s="54">
        <v>0</v>
      </c>
      <c r="F596" s="54">
        <v>0</v>
      </c>
      <c r="G596" s="56">
        <f t="shared" si="18"/>
        <v>0</v>
      </c>
      <c r="H596" s="56">
        <f t="shared" si="19"/>
        <v>0</v>
      </c>
      <c r="I596" s="57">
        <v>0</v>
      </c>
      <c r="J596" s="59"/>
      <c r="K596" s="58"/>
      <c r="L596" s="58"/>
      <c r="M596" s="5"/>
      <c r="N596" s="5"/>
      <c r="O596" s="5"/>
      <c r="P596" s="5"/>
      <c r="Q596" s="5"/>
      <c r="R596" s="5"/>
      <c r="S596" s="5"/>
      <c r="T596" s="5"/>
      <c r="U596" s="5"/>
      <c r="V596" s="5"/>
      <c r="W596" s="5"/>
      <c r="X596" s="5"/>
      <c r="Y596" s="5"/>
      <c r="Z596" s="5"/>
    </row>
    <row r="597" spans="1:26" ht="12.75" customHeight="1" x14ac:dyDescent="0.25">
      <c r="A597" s="55">
        <v>151</v>
      </c>
      <c r="B597" s="54">
        <v>596</v>
      </c>
      <c r="C597" s="54">
        <f>'PR-RAS'!D603</f>
        <v>0</v>
      </c>
      <c r="D597" s="54">
        <f>'PR-RAS'!E603</f>
        <v>0</v>
      </c>
      <c r="E597" s="54">
        <v>0</v>
      </c>
      <c r="F597" s="54">
        <v>0</v>
      </c>
      <c r="G597" s="56">
        <f t="shared" si="18"/>
        <v>0</v>
      </c>
      <c r="H597" s="56">
        <f t="shared" si="19"/>
        <v>0</v>
      </c>
      <c r="I597" s="57">
        <v>0</v>
      </c>
      <c r="J597" s="59"/>
      <c r="K597" s="58"/>
      <c r="L597" s="58"/>
      <c r="M597" s="5"/>
      <c r="N597" s="5"/>
      <c r="O597" s="5"/>
      <c r="P597" s="5"/>
      <c r="Q597" s="5"/>
      <c r="R597" s="5"/>
      <c r="S597" s="5"/>
      <c r="T597" s="5"/>
      <c r="U597" s="5"/>
      <c r="V597" s="5"/>
      <c r="W597" s="5"/>
      <c r="X597" s="5"/>
      <c r="Y597" s="5"/>
      <c r="Z597" s="5"/>
    </row>
    <row r="598" spans="1:26" ht="12.75" customHeight="1" x14ac:dyDescent="0.25">
      <c r="A598" s="55">
        <v>151</v>
      </c>
      <c r="B598" s="54">
        <v>597</v>
      </c>
      <c r="C598" s="54">
        <f>'PR-RAS'!D604</f>
        <v>0</v>
      </c>
      <c r="D598" s="54">
        <f>'PR-RAS'!E604</f>
        <v>0</v>
      </c>
      <c r="E598" s="54">
        <v>0</v>
      </c>
      <c r="F598" s="54">
        <v>0</v>
      </c>
      <c r="G598" s="56">
        <f t="shared" si="18"/>
        <v>0</v>
      </c>
      <c r="H598" s="56">
        <f t="shared" si="19"/>
        <v>0</v>
      </c>
      <c r="I598" s="57">
        <v>0</v>
      </c>
      <c r="J598" s="59"/>
      <c r="K598" s="58"/>
      <c r="L598" s="58"/>
      <c r="M598" s="5"/>
      <c r="N598" s="5"/>
      <c r="O598" s="5"/>
      <c r="P598" s="5"/>
      <c r="Q598" s="5"/>
      <c r="R598" s="5"/>
      <c r="S598" s="5"/>
      <c r="T598" s="5"/>
      <c r="U598" s="5"/>
      <c r="V598" s="5"/>
      <c r="W598" s="5"/>
      <c r="X598" s="5"/>
      <c r="Y598" s="5"/>
      <c r="Z598" s="5"/>
    </row>
    <row r="599" spans="1:26" ht="12.75" customHeight="1" x14ac:dyDescent="0.25">
      <c r="A599" s="55">
        <v>151</v>
      </c>
      <c r="B599" s="54">
        <v>598</v>
      </c>
      <c r="C599" s="54">
        <f>'PR-RAS'!D605</f>
        <v>0</v>
      </c>
      <c r="D599" s="54">
        <f>'PR-RAS'!E605</f>
        <v>0</v>
      </c>
      <c r="E599" s="54">
        <v>0</v>
      </c>
      <c r="F599" s="54">
        <v>0</v>
      </c>
      <c r="G599" s="56">
        <f t="shared" si="18"/>
        <v>0</v>
      </c>
      <c r="H599" s="56">
        <f t="shared" si="19"/>
        <v>0</v>
      </c>
      <c r="I599" s="57">
        <v>0</v>
      </c>
      <c r="J599" s="59"/>
      <c r="K599" s="58"/>
      <c r="L599" s="58"/>
      <c r="M599" s="5"/>
      <c r="N599" s="5"/>
      <c r="O599" s="5"/>
      <c r="P599" s="5"/>
      <c r="Q599" s="5"/>
      <c r="R599" s="5"/>
      <c r="S599" s="5"/>
      <c r="T599" s="5"/>
      <c r="U599" s="5"/>
      <c r="V599" s="5"/>
      <c r="W599" s="5"/>
      <c r="X599" s="5"/>
      <c r="Y599" s="5"/>
      <c r="Z599" s="5"/>
    </row>
    <row r="600" spans="1:26" ht="12.75" customHeight="1" x14ac:dyDescent="0.25">
      <c r="A600" s="55">
        <v>151</v>
      </c>
      <c r="B600" s="54">
        <v>599</v>
      </c>
      <c r="C600" s="54">
        <f>'PR-RAS'!D606</f>
        <v>0</v>
      </c>
      <c r="D600" s="54">
        <f>'PR-RAS'!E606</f>
        <v>0</v>
      </c>
      <c r="E600" s="54">
        <v>0</v>
      </c>
      <c r="F600" s="54">
        <v>0</v>
      </c>
      <c r="G600" s="56">
        <f t="shared" si="18"/>
        <v>0</v>
      </c>
      <c r="H600" s="56">
        <f t="shared" si="19"/>
        <v>0</v>
      </c>
      <c r="I600" s="57">
        <v>0</v>
      </c>
      <c r="J600" s="59"/>
      <c r="K600" s="58"/>
      <c r="L600" s="58"/>
      <c r="M600" s="5"/>
      <c r="N600" s="5"/>
      <c r="O600" s="5"/>
      <c r="P600" s="5"/>
      <c r="Q600" s="5"/>
      <c r="R600" s="5"/>
      <c r="S600" s="5"/>
      <c r="T600" s="5"/>
      <c r="U600" s="5"/>
      <c r="V600" s="5"/>
      <c r="W600" s="5"/>
      <c r="X600" s="5"/>
      <c r="Y600" s="5"/>
      <c r="Z600" s="5"/>
    </row>
    <row r="601" spans="1:26" ht="12.75" customHeight="1" x14ac:dyDescent="0.25">
      <c r="A601" s="55">
        <v>151</v>
      </c>
      <c r="B601" s="54">
        <v>600</v>
      </c>
      <c r="C601" s="54">
        <f>'PR-RAS'!D607</f>
        <v>0</v>
      </c>
      <c r="D601" s="54">
        <f>'PR-RAS'!E607</f>
        <v>0</v>
      </c>
      <c r="E601" s="54">
        <v>0</v>
      </c>
      <c r="F601" s="54">
        <v>0</v>
      </c>
      <c r="G601" s="56">
        <f t="shared" si="18"/>
        <v>0</v>
      </c>
      <c r="H601" s="56">
        <f t="shared" si="19"/>
        <v>0</v>
      </c>
      <c r="I601" s="57">
        <v>0</v>
      </c>
      <c r="J601" s="59"/>
      <c r="K601" s="58"/>
      <c r="L601" s="58"/>
      <c r="M601" s="5"/>
      <c r="N601" s="5"/>
      <c r="O601" s="5"/>
      <c r="P601" s="5"/>
      <c r="Q601" s="5"/>
      <c r="R601" s="5"/>
      <c r="S601" s="5"/>
      <c r="T601" s="5"/>
      <c r="U601" s="5"/>
      <c r="V601" s="5"/>
      <c r="W601" s="5"/>
      <c r="X601" s="5"/>
      <c r="Y601" s="5"/>
      <c r="Z601" s="5"/>
    </row>
    <row r="602" spans="1:26" ht="12.75" customHeight="1" x14ac:dyDescent="0.25">
      <c r="A602" s="55">
        <v>151</v>
      </c>
      <c r="B602" s="54">
        <v>601</v>
      </c>
      <c r="C602" s="54">
        <f>'PR-RAS'!D608</f>
        <v>0</v>
      </c>
      <c r="D602" s="54">
        <f>'PR-RAS'!E608</f>
        <v>0</v>
      </c>
      <c r="E602" s="54">
        <v>0</v>
      </c>
      <c r="F602" s="54">
        <v>0</v>
      </c>
      <c r="G602" s="56">
        <f t="shared" si="18"/>
        <v>0</v>
      </c>
      <c r="H602" s="56">
        <f t="shared" si="19"/>
        <v>0</v>
      </c>
      <c r="I602" s="57">
        <v>0</v>
      </c>
      <c r="J602" s="59"/>
      <c r="K602" s="58"/>
      <c r="L602" s="58"/>
      <c r="M602" s="5"/>
      <c r="N602" s="5"/>
      <c r="O602" s="5"/>
      <c r="P602" s="5"/>
      <c r="Q602" s="5"/>
      <c r="R602" s="5"/>
      <c r="S602" s="5"/>
      <c r="T602" s="5"/>
      <c r="U602" s="5"/>
      <c r="V602" s="5"/>
      <c r="W602" s="5"/>
      <c r="X602" s="5"/>
      <c r="Y602" s="5"/>
      <c r="Z602" s="5"/>
    </row>
    <row r="603" spans="1:26" ht="12.75" customHeight="1" x14ac:dyDescent="0.25">
      <c r="A603" s="55">
        <v>151</v>
      </c>
      <c r="B603" s="54">
        <v>602</v>
      </c>
      <c r="C603" s="54">
        <f>'PR-RAS'!D609</f>
        <v>0</v>
      </c>
      <c r="D603" s="54">
        <f>'PR-RAS'!E609</f>
        <v>0</v>
      </c>
      <c r="E603" s="54">
        <v>0</v>
      </c>
      <c r="F603" s="54">
        <v>0</v>
      </c>
      <c r="G603" s="56">
        <f t="shared" si="18"/>
        <v>0</v>
      </c>
      <c r="H603" s="56">
        <f t="shared" si="19"/>
        <v>0</v>
      </c>
      <c r="I603" s="57">
        <v>0</v>
      </c>
      <c r="J603" s="59"/>
      <c r="K603" s="58"/>
      <c r="L603" s="58"/>
      <c r="M603" s="5"/>
      <c r="N603" s="5"/>
      <c r="O603" s="5"/>
      <c r="P603" s="5"/>
      <c r="Q603" s="5"/>
      <c r="R603" s="5"/>
      <c r="S603" s="5"/>
      <c r="T603" s="5"/>
      <c r="U603" s="5"/>
      <c r="V603" s="5"/>
      <c r="W603" s="5"/>
      <c r="X603" s="5"/>
      <c r="Y603" s="5"/>
      <c r="Z603" s="5"/>
    </row>
    <row r="604" spans="1:26" ht="12.75" customHeight="1" x14ac:dyDescent="0.25">
      <c r="A604" s="55">
        <v>151</v>
      </c>
      <c r="B604" s="54">
        <v>603</v>
      </c>
      <c r="C604" s="54">
        <f>'PR-RAS'!D610</f>
        <v>0</v>
      </c>
      <c r="D604" s="54">
        <f>'PR-RAS'!E610</f>
        <v>0</v>
      </c>
      <c r="E604" s="54">
        <v>0</v>
      </c>
      <c r="F604" s="54">
        <v>0</v>
      </c>
      <c r="G604" s="56">
        <f t="shared" si="18"/>
        <v>0</v>
      </c>
      <c r="H604" s="56">
        <f t="shared" si="19"/>
        <v>0</v>
      </c>
      <c r="I604" s="57">
        <v>0</v>
      </c>
      <c r="J604" s="59"/>
      <c r="K604" s="58"/>
      <c r="L604" s="58"/>
      <c r="M604" s="5"/>
      <c r="N604" s="5"/>
      <c r="O604" s="5"/>
      <c r="P604" s="5"/>
      <c r="Q604" s="5"/>
      <c r="R604" s="5"/>
      <c r="S604" s="5"/>
      <c r="T604" s="5"/>
      <c r="U604" s="5"/>
      <c r="V604" s="5"/>
      <c r="W604" s="5"/>
      <c r="X604" s="5"/>
      <c r="Y604" s="5"/>
      <c r="Z604" s="5"/>
    </row>
    <row r="605" spans="1:26" ht="12.75" customHeight="1" x14ac:dyDescent="0.25">
      <c r="A605" s="55">
        <v>151</v>
      </c>
      <c r="B605" s="54">
        <v>604</v>
      </c>
      <c r="C605" s="54">
        <f>'PR-RAS'!D611</f>
        <v>0</v>
      </c>
      <c r="D605" s="54">
        <f>'PR-RAS'!E611</f>
        <v>0</v>
      </c>
      <c r="E605" s="54">
        <v>0</v>
      </c>
      <c r="F605" s="54">
        <v>0</v>
      </c>
      <c r="G605" s="56">
        <f t="shared" si="18"/>
        <v>0</v>
      </c>
      <c r="H605" s="56">
        <f t="shared" si="19"/>
        <v>0</v>
      </c>
      <c r="I605" s="57">
        <v>0</v>
      </c>
      <c r="J605" s="59"/>
      <c r="K605" s="58"/>
      <c r="L605" s="58"/>
      <c r="M605" s="5"/>
      <c r="N605" s="5"/>
      <c r="O605" s="5"/>
      <c r="P605" s="5"/>
      <c r="Q605" s="5"/>
      <c r="R605" s="5"/>
      <c r="S605" s="5"/>
      <c r="T605" s="5"/>
      <c r="U605" s="5"/>
      <c r="V605" s="5"/>
      <c r="W605" s="5"/>
      <c r="X605" s="5"/>
      <c r="Y605" s="5"/>
      <c r="Z605" s="5"/>
    </row>
    <row r="606" spans="1:26" ht="12.75" customHeight="1" x14ac:dyDescent="0.25">
      <c r="A606" s="55">
        <v>151</v>
      </c>
      <c r="B606" s="54">
        <v>605</v>
      </c>
      <c r="C606" s="54">
        <f>'PR-RAS'!D612</f>
        <v>0</v>
      </c>
      <c r="D606" s="54">
        <f>'PR-RAS'!E612</f>
        <v>0</v>
      </c>
      <c r="E606" s="54">
        <v>0</v>
      </c>
      <c r="F606" s="54">
        <v>0</v>
      </c>
      <c r="G606" s="56">
        <f t="shared" si="18"/>
        <v>0</v>
      </c>
      <c r="H606" s="56">
        <f t="shared" si="19"/>
        <v>0</v>
      </c>
      <c r="I606" s="57">
        <v>0</v>
      </c>
      <c r="J606" s="59"/>
      <c r="K606" s="58"/>
      <c r="L606" s="58"/>
      <c r="M606" s="5"/>
      <c r="N606" s="5"/>
      <c r="O606" s="5"/>
      <c r="P606" s="5"/>
      <c r="Q606" s="5"/>
      <c r="R606" s="5"/>
      <c r="S606" s="5"/>
      <c r="T606" s="5"/>
      <c r="U606" s="5"/>
      <c r="V606" s="5"/>
      <c r="W606" s="5"/>
      <c r="X606" s="5"/>
      <c r="Y606" s="5"/>
      <c r="Z606" s="5"/>
    </row>
    <row r="607" spans="1:26" ht="12.75" customHeight="1" x14ac:dyDescent="0.25">
      <c r="A607" s="55">
        <v>151</v>
      </c>
      <c r="B607" s="54">
        <v>606</v>
      </c>
      <c r="C607" s="54">
        <f>'PR-RAS'!D613</f>
        <v>0</v>
      </c>
      <c r="D607" s="54">
        <f>'PR-RAS'!E613</f>
        <v>0</v>
      </c>
      <c r="E607" s="54">
        <v>0</v>
      </c>
      <c r="F607" s="54">
        <v>0</v>
      </c>
      <c r="G607" s="56">
        <f t="shared" si="18"/>
        <v>0</v>
      </c>
      <c r="H607" s="56">
        <f t="shared" si="19"/>
        <v>0</v>
      </c>
      <c r="I607" s="57">
        <v>0</v>
      </c>
      <c r="J607" s="59"/>
      <c r="K607" s="58"/>
      <c r="L607" s="58"/>
      <c r="M607" s="5"/>
      <c r="N607" s="5"/>
      <c r="O607" s="5"/>
      <c r="P607" s="5"/>
      <c r="Q607" s="5"/>
      <c r="R607" s="5"/>
      <c r="S607" s="5"/>
      <c r="T607" s="5"/>
      <c r="U607" s="5"/>
      <c r="V607" s="5"/>
      <c r="W607" s="5"/>
      <c r="X607" s="5"/>
      <c r="Y607" s="5"/>
      <c r="Z607" s="5"/>
    </row>
    <row r="608" spans="1:26" ht="12.75" customHeight="1" x14ac:dyDescent="0.25">
      <c r="A608" s="55">
        <v>151</v>
      </c>
      <c r="B608" s="54">
        <v>607</v>
      </c>
      <c r="C608" s="54">
        <f>'PR-RAS'!D614</f>
        <v>0</v>
      </c>
      <c r="D608" s="54">
        <f>'PR-RAS'!E614</f>
        <v>0</v>
      </c>
      <c r="E608" s="54">
        <v>0</v>
      </c>
      <c r="F608" s="54">
        <v>0</v>
      </c>
      <c r="G608" s="56">
        <f t="shared" si="18"/>
        <v>0</v>
      </c>
      <c r="H608" s="56">
        <f t="shared" si="19"/>
        <v>0</v>
      </c>
      <c r="I608" s="57">
        <v>0</v>
      </c>
      <c r="J608" s="59"/>
      <c r="K608" s="58"/>
      <c r="L608" s="58"/>
      <c r="M608" s="5"/>
      <c r="N608" s="5"/>
      <c r="O608" s="5"/>
      <c r="P608" s="5"/>
      <c r="Q608" s="5"/>
      <c r="R608" s="5"/>
      <c r="S608" s="5"/>
      <c r="T608" s="5"/>
      <c r="U608" s="5"/>
      <c r="V608" s="5"/>
      <c r="W608" s="5"/>
      <c r="X608" s="5"/>
      <c r="Y608" s="5"/>
      <c r="Z608" s="5"/>
    </row>
    <row r="609" spans="1:26" ht="12.75" customHeight="1" x14ac:dyDescent="0.25">
      <c r="A609" s="55">
        <v>151</v>
      </c>
      <c r="B609" s="54">
        <v>608</v>
      </c>
      <c r="C609" s="54">
        <f>'PR-RAS'!D615</f>
        <v>0</v>
      </c>
      <c r="D609" s="54">
        <f>'PR-RAS'!E615</f>
        <v>0</v>
      </c>
      <c r="E609" s="54">
        <v>0</v>
      </c>
      <c r="F609" s="54">
        <v>0</v>
      </c>
      <c r="G609" s="56">
        <f t="shared" si="18"/>
        <v>0</v>
      </c>
      <c r="H609" s="56">
        <f t="shared" si="19"/>
        <v>0</v>
      </c>
      <c r="I609" s="57">
        <v>0</v>
      </c>
      <c r="J609" s="59"/>
      <c r="K609" s="58"/>
      <c r="L609" s="58"/>
      <c r="M609" s="5"/>
      <c r="N609" s="5"/>
      <c r="O609" s="5"/>
      <c r="P609" s="5"/>
      <c r="Q609" s="5"/>
      <c r="R609" s="5"/>
      <c r="S609" s="5"/>
      <c r="T609" s="5"/>
      <c r="U609" s="5"/>
      <c r="V609" s="5"/>
      <c r="W609" s="5"/>
      <c r="X609" s="5"/>
      <c r="Y609" s="5"/>
      <c r="Z609" s="5"/>
    </row>
    <row r="610" spans="1:26" ht="12.75" customHeight="1" x14ac:dyDescent="0.25">
      <c r="A610" s="55">
        <v>151</v>
      </c>
      <c r="B610" s="54">
        <v>609</v>
      </c>
      <c r="C610" s="54">
        <f>'PR-RAS'!D616</f>
        <v>0</v>
      </c>
      <c r="D610" s="54">
        <f>'PR-RAS'!E616</f>
        <v>0</v>
      </c>
      <c r="E610" s="54">
        <v>0</v>
      </c>
      <c r="F610" s="54">
        <v>0</v>
      </c>
      <c r="G610" s="56">
        <f t="shared" si="18"/>
        <v>0</v>
      </c>
      <c r="H610" s="56">
        <f t="shared" si="19"/>
        <v>0</v>
      </c>
      <c r="I610" s="57">
        <v>0</v>
      </c>
      <c r="J610" s="59"/>
      <c r="K610" s="58"/>
      <c r="L610" s="58"/>
      <c r="M610" s="5"/>
      <c r="N610" s="5"/>
      <c r="O610" s="5"/>
      <c r="P610" s="5"/>
      <c r="Q610" s="5"/>
      <c r="R610" s="5"/>
      <c r="S610" s="5"/>
      <c r="T610" s="5"/>
      <c r="U610" s="5"/>
      <c r="V610" s="5"/>
      <c r="W610" s="5"/>
      <c r="X610" s="5"/>
      <c r="Y610" s="5"/>
      <c r="Z610" s="5"/>
    </row>
    <row r="611" spans="1:26" ht="12.75" customHeight="1" x14ac:dyDescent="0.25">
      <c r="A611" s="55">
        <v>151</v>
      </c>
      <c r="B611" s="54">
        <v>610</v>
      </c>
      <c r="C611" s="54">
        <f>'PR-RAS'!D617</f>
        <v>0</v>
      </c>
      <c r="D611" s="54">
        <f>'PR-RAS'!E617</f>
        <v>0</v>
      </c>
      <c r="E611" s="54">
        <v>0</v>
      </c>
      <c r="F611" s="54">
        <v>0</v>
      </c>
      <c r="G611" s="56">
        <f t="shared" si="18"/>
        <v>0</v>
      </c>
      <c r="H611" s="56">
        <f t="shared" si="19"/>
        <v>0</v>
      </c>
      <c r="I611" s="57">
        <v>0</v>
      </c>
      <c r="J611" s="59"/>
      <c r="K611" s="58"/>
      <c r="L611" s="58"/>
      <c r="M611" s="5"/>
      <c r="N611" s="5"/>
      <c r="O611" s="5"/>
      <c r="P611" s="5"/>
      <c r="Q611" s="5"/>
      <c r="R611" s="5"/>
      <c r="S611" s="5"/>
      <c r="T611" s="5"/>
      <c r="U611" s="5"/>
      <c r="V611" s="5"/>
      <c r="W611" s="5"/>
      <c r="X611" s="5"/>
      <c r="Y611" s="5"/>
      <c r="Z611" s="5"/>
    </row>
    <row r="612" spans="1:26" ht="12.75" customHeight="1" x14ac:dyDescent="0.25">
      <c r="A612" s="55">
        <v>151</v>
      </c>
      <c r="B612" s="54">
        <v>611</v>
      </c>
      <c r="C612" s="54">
        <f>'PR-RAS'!D618</f>
        <v>0</v>
      </c>
      <c r="D612" s="54">
        <f>'PR-RAS'!E618</f>
        <v>0</v>
      </c>
      <c r="E612" s="54">
        <v>0</v>
      </c>
      <c r="F612" s="54">
        <v>0</v>
      </c>
      <c r="G612" s="56">
        <f t="shared" si="18"/>
        <v>0</v>
      </c>
      <c r="H612" s="56">
        <f t="shared" si="19"/>
        <v>0</v>
      </c>
      <c r="I612" s="57">
        <v>0</v>
      </c>
      <c r="J612" s="59"/>
      <c r="K612" s="58"/>
      <c r="L612" s="58"/>
      <c r="M612" s="5"/>
      <c r="N612" s="5"/>
      <c r="O612" s="5"/>
      <c r="P612" s="5"/>
      <c r="Q612" s="5"/>
      <c r="R612" s="5"/>
      <c r="S612" s="5"/>
      <c r="T612" s="5"/>
      <c r="U612" s="5"/>
      <c r="V612" s="5"/>
      <c r="W612" s="5"/>
      <c r="X612" s="5"/>
      <c r="Y612" s="5"/>
      <c r="Z612" s="5"/>
    </row>
    <row r="613" spans="1:26" ht="12.75" customHeight="1" x14ac:dyDescent="0.25">
      <c r="A613" s="55">
        <v>151</v>
      </c>
      <c r="B613" s="54">
        <v>612</v>
      </c>
      <c r="C613" s="54">
        <f>'PR-RAS'!D619</f>
        <v>0</v>
      </c>
      <c r="D613" s="54">
        <f>'PR-RAS'!E619</f>
        <v>0</v>
      </c>
      <c r="E613" s="54">
        <v>0</v>
      </c>
      <c r="F613" s="54">
        <v>0</v>
      </c>
      <c r="G613" s="56">
        <f t="shared" si="18"/>
        <v>0</v>
      </c>
      <c r="H613" s="56">
        <f t="shared" si="19"/>
        <v>0</v>
      </c>
      <c r="I613" s="57">
        <v>0</v>
      </c>
      <c r="J613" s="59"/>
      <c r="K613" s="58"/>
      <c r="L613" s="58"/>
      <c r="M613" s="5"/>
      <c r="N613" s="5"/>
      <c r="O613" s="5"/>
      <c r="P613" s="5"/>
      <c r="Q613" s="5"/>
      <c r="R613" s="5"/>
      <c r="S613" s="5"/>
      <c r="T613" s="5"/>
      <c r="U613" s="5"/>
      <c r="V613" s="5"/>
      <c r="W613" s="5"/>
      <c r="X613" s="5"/>
      <c r="Y613" s="5"/>
      <c r="Z613" s="5"/>
    </row>
    <row r="614" spans="1:26" ht="12.75" customHeight="1" x14ac:dyDescent="0.25">
      <c r="A614" s="55">
        <v>151</v>
      </c>
      <c r="B614" s="54">
        <v>613</v>
      </c>
      <c r="C614" s="54">
        <f>'PR-RAS'!D620</f>
        <v>0</v>
      </c>
      <c r="D614" s="54">
        <f>'PR-RAS'!E620</f>
        <v>0</v>
      </c>
      <c r="E614" s="54">
        <v>0</v>
      </c>
      <c r="F614" s="54">
        <v>0</v>
      </c>
      <c r="G614" s="56">
        <f t="shared" si="18"/>
        <v>0</v>
      </c>
      <c r="H614" s="56">
        <f t="shared" si="19"/>
        <v>0</v>
      </c>
      <c r="I614" s="57">
        <v>0</v>
      </c>
      <c r="J614" s="59"/>
      <c r="K614" s="58"/>
      <c r="L614" s="58"/>
      <c r="M614" s="5"/>
      <c r="N614" s="5"/>
      <c r="O614" s="5"/>
      <c r="P614" s="5"/>
      <c r="Q614" s="5"/>
      <c r="R614" s="5"/>
      <c r="S614" s="5"/>
      <c r="T614" s="5"/>
      <c r="U614" s="5"/>
      <c r="V614" s="5"/>
      <c r="W614" s="5"/>
      <c r="X614" s="5"/>
      <c r="Y614" s="5"/>
      <c r="Z614" s="5"/>
    </row>
    <row r="615" spans="1:26" ht="12.75" customHeight="1" x14ac:dyDescent="0.25">
      <c r="A615" s="55">
        <v>151</v>
      </c>
      <c r="B615" s="54">
        <v>614</v>
      </c>
      <c r="C615" s="54">
        <f>'PR-RAS'!D621</f>
        <v>0</v>
      </c>
      <c r="D615" s="54">
        <f>'PR-RAS'!E621</f>
        <v>0</v>
      </c>
      <c r="E615" s="54">
        <v>0</v>
      </c>
      <c r="F615" s="54">
        <v>0</v>
      </c>
      <c r="G615" s="56">
        <f t="shared" si="18"/>
        <v>0</v>
      </c>
      <c r="H615" s="56">
        <f t="shared" si="19"/>
        <v>0</v>
      </c>
      <c r="I615" s="57">
        <v>0</v>
      </c>
      <c r="J615" s="59"/>
      <c r="K615" s="58"/>
      <c r="L615" s="58"/>
      <c r="M615" s="5"/>
      <c r="N615" s="5"/>
      <c r="O615" s="5"/>
      <c r="P615" s="5"/>
      <c r="Q615" s="5"/>
      <c r="R615" s="5"/>
      <c r="S615" s="5"/>
      <c r="T615" s="5"/>
      <c r="U615" s="5"/>
      <c r="V615" s="5"/>
      <c r="W615" s="5"/>
      <c r="X615" s="5"/>
      <c r="Y615" s="5"/>
      <c r="Z615" s="5"/>
    </row>
    <row r="616" spans="1:26" ht="12.75" customHeight="1" x14ac:dyDescent="0.25">
      <c r="A616" s="55">
        <v>151</v>
      </c>
      <c r="B616" s="54">
        <v>615</v>
      </c>
      <c r="C616" s="54">
        <f>'PR-RAS'!D622</f>
        <v>0</v>
      </c>
      <c r="D616" s="54">
        <f>'PR-RAS'!E622</f>
        <v>0</v>
      </c>
      <c r="E616" s="54">
        <v>0</v>
      </c>
      <c r="F616" s="54">
        <v>0</v>
      </c>
      <c r="G616" s="56">
        <f t="shared" si="18"/>
        <v>0</v>
      </c>
      <c r="H616" s="56">
        <f t="shared" si="19"/>
        <v>0</v>
      </c>
      <c r="I616" s="57">
        <v>0</v>
      </c>
      <c r="J616" s="59"/>
      <c r="K616" s="58"/>
      <c r="L616" s="58"/>
      <c r="M616" s="5"/>
      <c r="N616" s="5"/>
      <c r="O616" s="5"/>
      <c r="P616" s="5"/>
      <c r="Q616" s="5"/>
      <c r="R616" s="5"/>
      <c r="S616" s="5"/>
      <c r="T616" s="5"/>
      <c r="U616" s="5"/>
      <c r="V616" s="5"/>
      <c r="W616" s="5"/>
      <c r="X616" s="5"/>
      <c r="Y616" s="5"/>
      <c r="Z616" s="5"/>
    </row>
    <row r="617" spans="1:26" ht="12.75" customHeight="1" x14ac:dyDescent="0.25">
      <c r="A617" s="55">
        <v>151</v>
      </c>
      <c r="B617" s="54">
        <v>616</v>
      </c>
      <c r="C617" s="54">
        <f>'PR-RAS'!D623</f>
        <v>0</v>
      </c>
      <c r="D617" s="54">
        <f>'PR-RAS'!E623</f>
        <v>0</v>
      </c>
      <c r="E617" s="54">
        <v>0</v>
      </c>
      <c r="F617" s="54">
        <v>0</v>
      </c>
      <c r="G617" s="56">
        <f t="shared" si="18"/>
        <v>0</v>
      </c>
      <c r="H617" s="56">
        <f t="shared" si="19"/>
        <v>0</v>
      </c>
      <c r="I617" s="57">
        <v>0</v>
      </c>
      <c r="J617" s="59"/>
      <c r="K617" s="58"/>
      <c r="L617" s="58"/>
      <c r="M617" s="5"/>
      <c r="N617" s="5"/>
      <c r="O617" s="5"/>
      <c r="P617" s="5"/>
      <c r="Q617" s="5"/>
      <c r="R617" s="5"/>
      <c r="S617" s="5"/>
      <c r="T617" s="5"/>
      <c r="U617" s="5"/>
      <c r="V617" s="5"/>
      <c r="W617" s="5"/>
      <c r="X617" s="5"/>
      <c r="Y617" s="5"/>
      <c r="Z617" s="5"/>
    </row>
    <row r="618" spans="1:26" ht="12.75" customHeight="1" x14ac:dyDescent="0.25">
      <c r="A618" s="55">
        <v>151</v>
      </c>
      <c r="B618" s="54">
        <v>617</v>
      </c>
      <c r="C618" s="54">
        <f>'PR-RAS'!D624</f>
        <v>0</v>
      </c>
      <c r="D618" s="54">
        <f>'PR-RAS'!E624</f>
        <v>0</v>
      </c>
      <c r="E618" s="54">
        <v>0</v>
      </c>
      <c r="F618" s="54">
        <v>0</v>
      </c>
      <c r="G618" s="56">
        <f t="shared" si="18"/>
        <v>0</v>
      </c>
      <c r="H618" s="56">
        <f t="shared" si="19"/>
        <v>0</v>
      </c>
      <c r="I618" s="57">
        <v>0</v>
      </c>
      <c r="J618" s="59"/>
      <c r="K618" s="58"/>
      <c r="L618" s="58"/>
      <c r="M618" s="5"/>
      <c r="N618" s="5"/>
      <c r="O618" s="5"/>
      <c r="P618" s="5"/>
      <c r="Q618" s="5"/>
      <c r="R618" s="5"/>
      <c r="S618" s="5"/>
      <c r="T618" s="5"/>
      <c r="U618" s="5"/>
      <c r="V618" s="5"/>
      <c r="W618" s="5"/>
      <c r="X618" s="5"/>
      <c r="Y618" s="5"/>
      <c r="Z618" s="5"/>
    </row>
    <row r="619" spans="1:26" ht="12.75" customHeight="1" x14ac:dyDescent="0.25">
      <c r="A619" s="55">
        <v>151</v>
      </c>
      <c r="B619" s="54">
        <v>618</v>
      </c>
      <c r="C619" s="54">
        <f>'PR-RAS'!D625</f>
        <v>0</v>
      </c>
      <c r="D619" s="54">
        <f>'PR-RAS'!E625</f>
        <v>0</v>
      </c>
      <c r="E619" s="54">
        <v>0</v>
      </c>
      <c r="F619" s="54">
        <v>0</v>
      </c>
      <c r="G619" s="56">
        <f t="shared" si="18"/>
        <v>0</v>
      </c>
      <c r="H619" s="56">
        <f t="shared" si="19"/>
        <v>0</v>
      </c>
      <c r="I619" s="57">
        <v>0</v>
      </c>
      <c r="J619" s="59"/>
      <c r="K619" s="58"/>
      <c r="L619" s="58"/>
      <c r="M619" s="5"/>
      <c r="N619" s="5"/>
      <c r="O619" s="5"/>
      <c r="P619" s="5"/>
      <c r="Q619" s="5"/>
      <c r="R619" s="5"/>
      <c r="S619" s="5"/>
      <c r="T619" s="5"/>
      <c r="U619" s="5"/>
      <c r="V619" s="5"/>
      <c r="W619" s="5"/>
      <c r="X619" s="5"/>
      <c r="Y619" s="5"/>
      <c r="Z619" s="5"/>
    </row>
    <row r="620" spans="1:26" ht="12.75" customHeight="1" x14ac:dyDescent="0.25">
      <c r="A620" s="55">
        <v>151</v>
      </c>
      <c r="B620" s="54">
        <v>619</v>
      </c>
      <c r="C620" s="54">
        <f>'PR-RAS'!D626</f>
        <v>0</v>
      </c>
      <c r="D620" s="54">
        <f>'PR-RAS'!E626</f>
        <v>0</v>
      </c>
      <c r="E620" s="54">
        <v>0</v>
      </c>
      <c r="F620" s="54">
        <v>0</v>
      </c>
      <c r="G620" s="56">
        <f t="shared" si="18"/>
        <v>0</v>
      </c>
      <c r="H620" s="56">
        <f t="shared" si="19"/>
        <v>0</v>
      </c>
      <c r="I620" s="57">
        <v>0</v>
      </c>
      <c r="J620" s="59"/>
      <c r="K620" s="58"/>
      <c r="L620" s="58"/>
      <c r="M620" s="5"/>
      <c r="N620" s="5"/>
      <c r="O620" s="5"/>
      <c r="P620" s="5"/>
      <c r="Q620" s="5"/>
      <c r="R620" s="5"/>
      <c r="S620" s="5"/>
      <c r="T620" s="5"/>
      <c r="U620" s="5"/>
      <c r="V620" s="5"/>
      <c r="W620" s="5"/>
      <c r="X620" s="5"/>
      <c r="Y620" s="5"/>
      <c r="Z620" s="5"/>
    </row>
    <row r="621" spans="1:26" ht="12.75" customHeight="1" x14ac:dyDescent="0.25">
      <c r="A621" s="55">
        <v>151</v>
      </c>
      <c r="B621" s="54">
        <v>620</v>
      </c>
      <c r="C621" s="54">
        <f>'PR-RAS'!D627</f>
        <v>0</v>
      </c>
      <c r="D621" s="54">
        <f>'PR-RAS'!E627</f>
        <v>0</v>
      </c>
      <c r="E621" s="54">
        <v>0</v>
      </c>
      <c r="F621" s="54">
        <v>0</v>
      </c>
      <c r="G621" s="56">
        <f t="shared" si="18"/>
        <v>0</v>
      </c>
      <c r="H621" s="56">
        <f t="shared" si="19"/>
        <v>0</v>
      </c>
      <c r="I621" s="57">
        <v>0</v>
      </c>
      <c r="J621" s="59"/>
      <c r="K621" s="58"/>
      <c r="L621" s="58"/>
      <c r="M621" s="5"/>
      <c r="N621" s="5"/>
      <c r="O621" s="5"/>
      <c r="P621" s="5"/>
      <c r="Q621" s="5"/>
      <c r="R621" s="5"/>
      <c r="S621" s="5"/>
      <c r="T621" s="5"/>
      <c r="U621" s="5"/>
      <c r="V621" s="5"/>
      <c r="W621" s="5"/>
      <c r="X621" s="5"/>
      <c r="Y621" s="5"/>
      <c r="Z621" s="5"/>
    </row>
    <row r="622" spans="1:26" ht="12.75" customHeight="1" x14ac:dyDescent="0.25">
      <c r="A622" s="55">
        <v>151</v>
      </c>
      <c r="B622" s="54">
        <v>621</v>
      </c>
      <c r="C622" s="54">
        <f>'PR-RAS'!D628</f>
        <v>0</v>
      </c>
      <c r="D622" s="54">
        <f>'PR-RAS'!E628</f>
        <v>0</v>
      </c>
      <c r="E622" s="54">
        <v>0</v>
      </c>
      <c r="F622" s="54">
        <v>0</v>
      </c>
      <c r="G622" s="56">
        <f t="shared" si="18"/>
        <v>0</v>
      </c>
      <c r="H622" s="56">
        <f t="shared" si="19"/>
        <v>0</v>
      </c>
      <c r="I622" s="57">
        <v>0</v>
      </c>
      <c r="J622" s="59"/>
      <c r="K622" s="58"/>
      <c r="L622" s="58"/>
      <c r="M622" s="5"/>
      <c r="N622" s="5"/>
      <c r="O622" s="5"/>
      <c r="P622" s="5"/>
      <c r="Q622" s="5"/>
      <c r="R622" s="5"/>
      <c r="S622" s="5"/>
      <c r="T622" s="5"/>
      <c r="U622" s="5"/>
      <c r="V622" s="5"/>
      <c r="W622" s="5"/>
      <c r="X622" s="5"/>
      <c r="Y622" s="5"/>
      <c r="Z622" s="5"/>
    </row>
    <row r="623" spans="1:26" ht="12.75" customHeight="1" x14ac:dyDescent="0.25">
      <c r="A623" s="55">
        <v>151</v>
      </c>
      <c r="B623" s="54">
        <v>622</v>
      </c>
      <c r="C623" s="54">
        <f>'PR-RAS'!D629</f>
        <v>0</v>
      </c>
      <c r="D623" s="54">
        <f>'PR-RAS'!E629</f>
        <v>0</v>
      </c>
      <c r="E623" s="54">
        <v>0</v>
      </c>
      <c r="F623" s="54">
        <v>0</v>
      </c>
      <c r="G623" s="56">
        <f t="shared" si="18"/>
        <v>0</v>
      </c>
      <c r="H623" s="56">
        <f t="shared" si="19"/>
        <v>0</v>
      </c>
      <c r="I623" s="57">
        <v>0</v>
      </c>
      <c r="J623" s="59"/>
      <c r="K623" s="58"/>
      <c r="L623" s="58"/>
      <c r="M623" s="5"/>
      <c r="N623" s="5"/>
      <c r="O623" s="5"/>
      <c r="P623" s="5"/>
      <c r="Q623" s="5"/>
      <c r="R623" s="5"/>
      <c r="S623" s="5"/>
      <c r="T623" s="5"/>
      <c r="U623" s="5"/>
      <c r="V623" s="5"/>
      <c r="W623" s="5"/>
      <c r="X623" s="5"/>
      <c r="Y623" s="5"/>
      <c r="Z623" s="5"/>
    </row>
    <row r="624" spans="1:26" ht="12.75" customHeight="1" x14ac:dyDescent="0.25">
      <c r="A624" s="55">
        <v>151</v>
      </c>
      <c r="B624" s="54">
        <v>623</v>
      </c>
      <c r="C624" s="54">
        <f>'PR-RAS'!D630</f>
        <v>0</v>
      </c>
      <c r="D624" s="54">
        <f>'PR-RAS'!E630</f>
        <v>0</v>
      </c>
      <c r="E624" s="54">
        <v>0</v>
      </c>
      <c r="F624" s="54">
        <v>0</v>
      </c>
      <c r="G624" s="56">
        <f t="shared" si="18"/>
        <v>0</v>
      </c>
      <c r="H624" s="56">
        <f t="shared" si="19"/>
        <v>0</v>
      </c>
      <c r="I624" s="57">
        <v>0</v>
      </c>
      <c r="J624" s="59"/>
      <c r="K624" s="58"/>
      <c r="L624" s="58"/>
      <c r="M624" s="5"/>
      <c r="N624" s="5"/>
      <c r="O624" s="5"/>
      <c r="P624" s="5"/>
      <c r="Q624" s="5"/>
      <c r="R624" s="5"/>
      <c r="S624" s="5"/>
      <c r="T624" s="5"/>
      <c r="U624" s="5"/>
      <c r="V624" s="5"/>
      <c r="W624" s="5"/>
      <c r="X624" s="5"/>
      <c r="Y624" s="5"/>
      <c r="Z624" s="5"/>
    </row>
    <row r="625" spans="1:26" ht="12.75" customHeight="1" x14ac:dyDescent="0.25">
      <c r="A625" s="55">
        <v>151</v>
      </c>
      <c r="B625" s="54">
        <v>624</v>
      </c>
      <c r="C625" s="54">
        <f>'PR-RAS'!D631</f>
        <v>0</v>
      </c>
      <c r="D625" s="54">
        <f>'PR-RAS'!E631</f>
        <v>0</v>
      </c>
      <c r="E625" s="54">
        <v>0</v>
      </c>
      <c r="F625" s="54">
        <v>0</v>
      </c>
      <c r="G625" s="56">
        <f t="shared" si="18"/>
        <v>0</v>
      </c>
      <c r="H625" s="56">
        <f t="shared" si="19"/>
        <v>0</v>
      </c>
      <c r="I625" s="57">
        <v>0</v>
      </c>
      <c r="J625" s="59"/>
      <c r="K625" s="58"/>
      <c r="L625" s="58"/>
      <c r="M625" s="5"/>
      <c r="N625" s="5"/>
      <c r="O625" s="5"/>
      <c r="P625" s="5"/>
      <c r="Q625" s="5"/>
      <c r="R625" s="5"/>
      <c r="S625" s="5"/>
      <c r="T625" s="5"/>
      <c r="U625" s="5"/>
      <c r="V625" s="5"/>
      <c r="W625" s="5"/>
      <c r="X625" s="5"/>
      <c r="Y625" s="5"/>
      <c r="Z625" s="5"/>
    </row>
    <row r="626" spans="1:26" ht="12.75" customHeight="1" x14ac:dyDescent="0.25">
      <c r="A626" s="55">
        <v>151</v>
      </c>
      <c r="B626" s="54">
        <v>625</v>
      </c>
      <c r="C626" s="54">
        <f>'PR-RAS'!D632</f>
        <v>0</v>
      </c>
      <c r="D626" s="54">
        <f>'PR-RAS'!E632</f>
        <v>0</v>
      </c>
      <c r="E626" s="54">
        <v>0</v>
      </c>
      <c r="F626" s="54">
        <v>0</v>
      </c>
      <c r="G626" s="56">
        <f t="shared" si="18"/>
        <v>0</v>
      </c>
      <c r="H626" s="56">
        <f t="shared" si="19"/>
        <v>0</v>
      </c>
      <c r="I626" s="57">
        <v>0</v>
      </c>
      <c r="J626" s="59"/>
      <c r="K626" s="58"/>
      <c r="L626" s="58"/>
      <c r="M626" s="5"/>
      <c r="N626" s="5"/>
      <c r="O626" s="5"/>
      <c r="P626" s="5"/>
      <c r="Q626" s="5"/>
      <c r="R626" s="5"/>
      <c r="S626" s="5"/>
      <c r="T626" s="5"/>
      <c r="U626" s="5"/>
      <c r="V626" s="5"/>
      <c r="W626" s="5"/>
      <c r="X626" s="5"/>
      <c r="Y626" s="5"/>
      <c r="Z626" s="5"/>
    </row>
    <row r="627" spans="1:26" ht="12.75" customHeight="1" x14ac:dyDescent="0.25">
      <c r="A627" s="55">
        <v>151</v>
      </c>
      <c r="B627" s="54">
        <v>626</v>
      </c>
      <c r="C627" s="54">
        <f>'PR-RAS'!D633</f>
        <v>0</v>
      </c>
      <c r="D627" s="54">
        <f>'PR-RAS'!E633</f>
        <v>0</v>
      </c>
      <c r="E627" s="54">
        <v>0</v>
      </c>
      <c r="F627" s="54">
        <v>0</v>
      </c>
      <c r="G627" s="56">
        <f t="shared" si="18"/>
        <v>0</v>
      </c>
      <c r="H627" s="56">
        <f t="shared" si="19"/>
        <v>0</v>
      </c>
      <c r="I627" s="57">
        <v>0</v>
      </c>
      <c r="J627" s="59"/>
      <c r="K627" s="58"/>
      <c r="L627" s="58"/>
      <c r="M627" s="5"/>
      <c r="N627" s="5"/>
      <c r="O627" s="5"/>
      <c r="P627" s="5"/>
      <c r="Q627" s="5"/>
      <c r="R627" s="5"/>
      <c r="S627" s="5"/>
      <c r="T627" s="5"/>
      <c r="U627" s="5"/>
      <c r="V627" s="5"/>
      <c r="W627" s="5"/>
      <c r="X627" s="5"/>
      <c r="Y627" s="5"/>
      <c r="Z627" s="5"/>
    </row>
    <row r="628" spans="1:26" ht="12.75" customHeight="1" x14ac:dyDescent="0.25">
      <c r="A628" s="55">
        <v>151</v>
      </c>
      <c r="B628" s="54">
        <v>627</v>
      </c>
      <c r="C628" s="54">
        <f>'PR-RAS'!D634</f>
        <v>0</v>
      </c>
      <c r="D628" s="54">
        <f>'PR-RAS'!E634</f>
        <v>0</v>
      </c>
      <c r="E628" s="54">
        <v>0</v>
      </c>
      <c r="F628" s="54">
        <v>0</v>
      </c>
      <c r="G628" s="56">
        <f t="shared" si="18"/>
        <v>0</v>
      </c>
      <c r="H628" s="56">
        <f t="shared" si="19"/>
        <v>0</v>
      </c>
      <c r="I628" s="57">
        <v>0</v>
      </c>
      <c r="J628" s="59"/>
      <c r="K628" s="58"/>
      <c r="L628" s="58"/>
      <c r="M628" s="5"/>
      <c r="N628" s="5"/>
      <c r="O628" s="5"/>
      <c r="P628" s="5"/>
      <c r="Q628" s="5"/>
      <c r="R628" s="5"/>
      <c r="S628" s="5"/>
      <c r="T628" s="5"/>
      <c r="U628" s="5"/>
      <c r="V628" s="5"/>
      <c r="W628" s="5"/>
      <c r="X628" s="5"/>
      <c r="Y628" s="5"/>
      <c r="Z628" s="5"/>
    </row>
    <row r="629" spans="1:26" ht="12.75" customHeight="1" x14ac:dyDescent="0.25">
      <c r="A629" s="55">
        <v>151</v>
      </c>
      <c r="B629" s="54">
        <v>628</v>
      </c>
      <c r="C629" s="54">
        <f>'PR-RAS'!D635</f>
        <v>0</v>
      </c>
      <c r="D629" s="54">
        <f>'PR-RAS'!E635</f>
        <v>0</v>
      </c>
      <c r="E629" s="54">
        <v>0</v>
      </c>
      <c r="F629" s="54">
        <v>0</v>
      </c>
      <c r="G629" s="56">
        <f t="shared" si="18"/>
        <v>0</v>
      </c>
      <c r="H629" s="56">
        <f t="shared" si="19"/>
        <v>0</v>
      </c>
      <c r="I629" s="57">
        <v>0</v>
      </c>
      <c r="J629" s="59"/>
      <c r="K629" s="58"/>
      <c r="L629" s="58"/>
      <c r="M629" s="5"/>
      <c r="N629" s="5"/>
      <c r="O629" s="5"/>
      <c r="P629" s="5"/>
      <c r="Q629" s="5"/>
      <c r="R629" s="5"/>
      <c r="S629" s="5"/>
      <c r="T629" s="5"/>
      <c r="U629" s="5"/>
      <c r="V629" s="5"/>
      <c r="W629" s="5"/>
      <c r="X629" s="5"/>
      <c r="Y629" s="5"/>
      <c r="Z629" s="5"/>
    </row>
    <row r="630" spans="1:26" ht="12.75" customHeight="1" x14ac:dyDescent="0.25">
      <c r="A630" s="55">
        <v>151</v>
      </c>
      <c r="B630" s="54">
        <v>629</v>
      </c>
      <c r="C630" s="54">
        <f>'PR-RAS'!D636</f>
        <v>0</v>
      </c>
      <c r="D630" s="54">
        <f>'PR-RAS'!E636</f>
        <v>0</v>
      </c>
      <c r="E630" s="54">
        <v>0</v>
      </c>
      <c r="F630" s="54">
        <v>0</v>
      </c>
      <c r="G630" s="56">
        <f t="shared" si="18"/>
        <v>0</v>
      </c>
      <c r="H630" s="56">
        <f t="shared" si="19"/>
        <v>0</v>
      </c>
      <c r="I630" s="57">
        <v>0</v>
      </c>
      <c r="J630" s="59"/>
      <c r="K630" s="58"/>
      <c r="L630" s="58"/>
      <c r="M630" s="5"/>
      <c r="N630" s="5"/>
      <c r="O630" s="5"/>
      <c r="P630" s="5"/>
      <c r="Q630" s="5"/>
      <c r="R630" s="5"/>
      <c r="S630" s="5"/>
      <c r="T630" s="5"/>
      <c r="U630" s="5"/>
      <c r="V630" s="5"/>
      <c r="W630" s="5"/>
      <c r="X630" s="5"/>
      <c r="Y630" s="5"/>
      <c r="Z630" s="5"/>
    </row>
    <row r="631" spans="1:26" ht="12.75" customHeight="1" x14ac:dyDescent="0.25">
      <c r="A631" s="55">
        <v>151</v>
      </c>
      <c r="B631" s="54">
        <v>630</v>
      </c>
      <c r="C631" s="54">
        <f>'PR-RAS'!D637</f>
        <v>0</v>
      </c>
      <c r="D631" s="54">
        <f>'PR-RAS'!E637</f>
        <v>0</v>
      </c>
      <c r="E631" s="54">
        <v>0</v>
      </c>
      <c r="F631" s="54">
        <v>0</v>
      </c>
      <c r="G631" s="56">
        <f t="shared" si="18"/>
        <v>0</v>
      </c>
      <c r="H631" s="56">
        <f t="shared" si="19"/>
        <v>0</v>
      </c>
      <c r="I631" s="57">
        <v>0</v>
      </c>
      <c r="J631" s="59"/>
      <c r="K631" s="58"/>
      <c r="L631" s="58"/>
      <c r="M631" s="5"/>
      <c r="N631" s="5"/>
      <c r="O631" s="5"/>
      <c r="P631" s="5"/>
      <c r="Q631" s="5"/>
      <c r="R631" s="5"/>
      <c r="S631" s="5"/>
      <c r="T631" s="5"/>
      <c r="U631" s="5"/>
      <c r="V631" s="5"/>
      <c r="W631" s="5"/>
      <c r="X631" s="5"/>
      <c r="Y631" s="5"/>
      <c r="Z631" s="5"/>
    </row>
    <row r="632" spans="1:26" ht="12.75" customHeight="1" x14ac:dyDescent="0.25">
      <c r="A632" s="55">
        <v>151</v>
      </c>
      <c r="B632" s="54">
        <v>631</v>
      </c>
      <c r="C632" s="54">
        <f>'PR-RAS'!D638</f>
        <v>0</v>
      </c>
      <c r="D632" s="54">
        <f>'PR-RAS'!E638</f>
        <v>0</v>
      </c>
      <c r="E632" s="54">
        <v>0</v>
      </c>
      <c r="F632" s="54">
        <v>0</v>
      </c>
      <c r="G632" s="56">
        <f t="shared" si="18"/>
        <v>0</v>
      </c>
      <c r="H632" s="56">
        <f t="shared" si="19"/>
        <v>0</v>
      </c>
      <c r="I632" s="57">
        <v>0</v>
      </c>
      <c r="J632" s="59"/>
      <c r="K632" s="58"/>
      <c r="L632" s="58"/>
      <c r="M632" s="5"/>
      <c r="N632" s="5"/>
      <c r="O632" s="5"/>
      <c r="P632" s="5"/>
      <c r="Q632" s="5"/>
      <c r="R632" s="5"/>
      <c r="S632" s="5"/>
      <c r="T632" s="5"/>
      <c r="U632" s="5"/>
      <c r="V632" s="5"/>
      <c r="W632" s="5"/>
      <c r="X632" s="5"/>
      <c r="Y632" s="5"/>
      <c r="Z632" s="5"/>
    </row>
    <row r="633" spans="1:26" ht="12.75" customHeight="1" x14ac:dyDescent="0.25">
      <c r="A633" s="55">
        <v>151</v>
      </c>
      <c r="B633" s="54">
        <v>632</v>
      </c>
      <c r="C633" s="54">
        <f>'PR-RAS'!D639</f>
        <v>320912.24</v>
      </c>
      <c r="D633" s="54">
        <f>'PR-RAS'!E639</f>
        <v>364037.89</v>
      </c>
      <c r="E633" s="54">
        <v>0</v>
      </c>
      <c r="F633" s="54">
        <v>0</v>
      </c>
      <c r="G633" s="56">
        <f t="shared" si="18"/>
        <v>662960.42864000006</v>
      </c>
      <c r="H633" s="56">
        <f t="shared" si="19"/>
        <v>0.34999999997671694</v>
      </c>
      <c r="I633" s="57">
        <v>0</v>
      </c>
      <c r="J633" s="59"/>
      <c r="K633" s="58"/>
      <c r="L633" s="58"/>
      <c r="M633" s="5"/>
      <c r="N633" s="5"/>
      <c r="O633" s="5"/>
      <c r="P633" s="5"/>
      <c r="Q633" s="5"/>
      <c r="R633" s="5"/>
      <c r="S633" s="5"/>
      <c r="T633" s="5"/>
      <c r="U633" s="5"/>
      <c r="V633" s="5"/>
      <c r="W633" s="5"/>
      <c r="X633" s="5"/>
      <c r="Y633" s="5"/>
      <c r="Z633" s="5"/>
    </row>
    <row r="634" spans="1:26" ht="12.75" customHeight="1" x14ac:dyDescent="0.25">
      <c r="A634" s="55">
        <v>151</v>
      </c>
      <c r="B634" s="54">
        <v>633</v>
      </c>
      <c r="C634" s="54">
        <f>'PR-RAS'!D640</f>
        <v>321980.94</v>
      </c>
      <c r="D634" s="54">
        <f>'PR-RAS'!E640</f>
        <v>359986.81999999989</v>
      </c>
      <c r="E634" s="54">
        <v>0</v>
      </c>
      <c r="F634" s="54">
        <v>0</v>
      </c>
      <c r="G634" s="56">
        <f t="shared" si="18"/>
        <v>659557.24913999985</v>
      </c>
      <c r="H634" s="56">
        <f t="shared" si="19"/>
        <v>0.2400000001071021</v>
      </c>
      <c r="I634" s="57">
        <v>0</v>
      </c>
      <c r="J634" s="59"/>
      <c r="K634" s="58"/>
      <c r="L634" s="58"/>
      <c r="M634" s="5"/>
      <c r="N634" s="5"/>
      <c r="O634" s="5"/>
      <c r="P634" s="5"/>
      <c r="Q634" s="5"/>
      <c r="R634" s="5"/>
      <c r="S634" s="5"/>
      <c r="T634" s="5"/>
      <c r="U634" s="5"/>
      <c r="V634" s="5"/>
      <c r="W634" s="5"/>
      <c r="X634" s="5"/>
      <c r="Y634" s="5"/>
      <c r="Z634" s="5"/>
    </row>
    <row r="635" spans="1:26" ht="12.75" customHeight="1" x14ac:dyDescent="0.25">
      <c r="A635" s="55">
        <v>151</v>
      </c>
      <c r="B635" s="54">
        <v>634</v>
      </c>
      <c r="C635" s="54">
        <f>'PR-RAS'!D641</f>
        <v>0</v>
      </c>
      <c r="D635" s="54">
        <f>'PR-RAS'!E641</f>
        <v>4051.0700000001234</v>
      </c>
      <c r="E635" s="54">
        <v>0</v>
      </c>
      <c r="F635" s="54">
        <v>0</v>
      </c>
      <c r="G635" s="56">
        <f t="shared" si="18"/>
        <v>5136.7567600001566</v>
      </c>
      <c r="H635" s="56">
        <f t="shared" si="19"/>
        <v>7.0000000123400241E-2</v>
      </c>
      <c r="I635" s="57">
        <v>0</v>
      </c>
      <c r="J635" s="59"/>
      <c r="K635" s="58"/>
      <c r="L635" s="58"/>
      <c r="M635" s="5"/>
      <c r="N635" s="5"/>
      <c r="O635" s="5"/>
      <c r="P635" s="5"/>
      <c r="Q635" s="5"/>
      <c r="R635" s="5"/>
      <c r="S635" s="5"/>
      <c r="T635" s="5"/>
      <c r="U635" s="5"/>
      <c r="V635" s="5"/>
      <c r="W635" s="5"/>
      <c r="X635" s="5"/>
      <c r="Y635" s="5"/>
      <c r="Z635" s="5"/>
    </row>
    <row r="636" spans="1:26" ht="12.75" customHeight="1" x14ac:dyDescent="0.25">
      <c r="A636" s="55">
        <v>151</v>
      </c>
      <c r="B636" s="54">
        <v>635</v>
      </c>
      <c r="C636" s="54">
        <f>'PR-RAS'!D642</f>
        <v>1068.7000000000116</v>
      </c>
      <c r="D636" s="54">
        <f>'PR-RAS'!E642</f>
        <v>0</v>
      </c>
      <c r="E636" s="54">
        <v>0</v>
      </c>
      <c r="F636" s="54">
        <v>0</v>
      </c>
      <c r="G636" s="56">
        <f t="shared" si="18"/>
        <v>678.6245000000074</v>
      </c>
      <c r="H636" s="56">
        <f t="shared" si="19"/>
        <v>0.29999999998835847</v>
      </c>
      <c r="I636" s="57">
        <v>0</v>
      </c>
      <c r="J636" s="59"/>
      <c r="K636" s="58"/>
      <c r="L636" s="58"/>
      <c r="M636" s="5"/>
      <c r="N636" s="5"/>
      <c r="O636" s="5"/>
      <c r="P636" s="5"/>
      <c r="Q636" s="5"/>
      <c r="R636" s="5"/>
      <c r="S636" s="5"/>
      <c r="T636" s="5"/>
      <c r="U636" s="5"/>
      <c r="V636" s="5"/>
      <c r="W636" s="5"/>
      <c r="X636" s="5"/>
      <c r="Y636" s="5"/>
      <c r="Z636" s="5"/>
    </row>
    <row r="637" spans="1:26" ht="12.75" customHeight="1" x14ac:dyDescent="0.25">
      <c r="A637" s="55">
        <v>151</v>
      </c>
      <c r="B637" s="54">
        <v>636</v>
      </c>
      <c r="C637" s="54">
        <f>'PR-RAS'!D643</f>
        <v>8618.23</v>
      </c>
      <c r="D637" s="54">
        <f>'PR-RAS'!E643</f>
        <v>7549.53</v>
      </c>
      <c r="E637" s="54">
        <v>0</v>
      </c>
      <c r="F637" s="54">
        <v>0</v>
      </c>
      <c r="G637" s="56">
        <f t="shared" si="18"/>
        <v>15084.196440000002</v>
      </c>
      <c r="H637" s="56">
        <f t="shared" si="19"/>
        <v>0.6999999999998181</v>
      </c>
      <c r="I637" s="57">
        <v>0</v>
      </c>
      <c r="J637" s="59"/>
      <c r="K637" s="58"/>
      <c r="L637" s="58"/>
      <c r="M637" s="5"/>
      <c r="N637" s="5"/>
      <c r="O637" s="5"/>
      <c r="P637" s="5"/>
      <c r="Q637" s="5"/>
      <c r="R637" s="5"/>
      <c r="S637" s="5"/>
      <c r="T637" s="5"/>
      <c r="U637" s="5"/>
      <c r="V637" s="5"/>
      <c r="W637" s="5"/>
      <c r="X637" s="5"/>
      <c r="Y637" s="5"/>
      <c r="Z637" s="5"/>
    </row>
    <row r="638" spans="1:26" ht="12.75" customHeight="1" x14ac:dyDescent="0.25">
      <c r="A638" s="55">
        <v>151</v>
      </c>
      <c r="B638" s="54">
        <v>637</v>
      </c>
      <c r="C638" s="54">
        <f>'PR-RAS'!D644</f>
        <v>0</v>
      </c>
      <c r="D638" s="54">
        <f>'PR-RAS'!E644</f>
        <v>0</v>
      </c>
      <c r="E638" s="54">
        <v>0</v>
      </c>
      <c r="F638" s="54">
        <v>0</v>
      </c>
      <c r="G638" s="56">
        <f t="shared" si="18"/>
        <v>0</v>
      </c>
      <c r="H638" s="56">
        <f t="shared" si="19"/>
        <v>0</v>
      </c>
      <c r="I638" s="57">
        <v>0</v>
      </c>
      <c r="J638" s="59"/>
      <c r="K638" s="58"/>
      <c r="L638" s="58"/>
      <c r="M638" s="5"/>
      <c r="N638" s="5"/>
      <c r="O638" s="5"/>
      <c r="P638" s="5"/>
      <c r="Q638" s="5"/>
      <c r="R638" s="5"/>
      <c r="S638" s="5"/>
      <c r="T638" s="5"/>
      <c r="U638" s="5"/>
      <c r="V638" s="5"/>
      <c r="W638" s="5"/>
      <c r="X638" s="5"/>
      <c r="Y638" s="5"/>
      <c r="Z638" s="5"/>
    </row>
    <row r="639" spans="1:26" ht="12.75" customHeight="1" x14ac:dyDescent="0.25">
      <c r="A639" s="55">
        <v>151</v>
      </c>
      <c r="B639" s="54">
        <v>638</v>
      </c>
      <c r="C639" s="54">
        <f>'PR-RAS'!D645</f>
        <v>7549.5299999999879</v>
      </c>
      <c r="D639" s="54">
        <f>'PR-RAS'!E645</f>
        <v>11600.600000000122</v>
      </c>
      <c r="E639" s="54">
        <v>0</v>
      </c>
      <c r="F639" s="54">
        <v>0</v>
      </c>
      <c r="G639" s="56">
        <f t="shared" si="18"/>
        <v>19618.965740000149</v>
      </c>
      <c r="H639" s="56">
        <f t="shared" si="19"/>
        <v>0.869999999889842</v>
      </c>
      <c r="I639" s="57">
        <v>0</v>
      </c>
      <c r="J639" s="59"/>
      <c r="K639" s="58"/>
      <c r="L639" s="58"/>
      <c r="M639" s="5"/>
      <c r="N639" s="5"/>
      <c r="O639" s="5"/>
      <c r="P639" s="5"/>
      <c r="Q639" s="5"/>
      <c r="R639" s="5"/>
      <c r="S639" s="5"/>
      <c r="T639" s="5"/>
      <c r="U639" s="5"/>
      <c r="V639" s="5"/>
      <c r="W639" s="5"/>
      <c r="X639" s="5"/>
      <c r="Y639" s="5"/>
      <c r="Z639" s="5"/>
    </row>
    <row r="640" spans="1:26" ht="12.75" customHeight="1" x14ac:dyDescent="0.25">
      <c r="A640" s="55">
        <v>151</v>
      </c>
      <c r="B640" s="54">
        <v>639</v>
      </c>
      <c r="C640" s="54">
        <f>'PR-RAS'!D646</f>
        <v>0</v>
      </c>
      <c r="D640" s="54">
        <f>'PR-RAS'!E646</f>
        <v>0</v>
      </c>
      <c r="E640" s="54">
        <v>0</v>
      </c>
      <c r="F640" s="54">
        <v>0</v>
      </c>
      <c r="G640" s="56">
        <f t="shared" si="18"/>
        <v>0</v>
      </c>
      <c r="H640" s="56">
        <f t="shared" si="19"/>
        <v>0</v>
      </c>
      <c r="I640" s="57">
        <v>0</v>
      </c>
      <c r="J640" s="59"/>
      <c r="K640" s="58"/>
      <c r="L640" s="58"/>
      <c r="M640" s="5"/>
      <c r="N640" s="5"/>
      <c r="O640" s="5"/>
      <c r="P640" s="5"/>
      <c r="Q640" s="5"/>
      <c r="R640" s="5"/>
      <c r="S640" s="5"/>
      <c r="T640" s="5"/>
      <c r="U640" s="5"/>
      <c r="V640" s="5"/>
      <c r="W640" s="5"/>
      <c r="X640" s="5"/>
      <c r="Y640" s="5"/>
      <c r="Z640" s="5"/>
    </row>
    <row r="641" spans="1:26" ht="12.75" customHeight="1" x14ac:dyDescent="0.25">
      <c r="A641" s="55">
        <v>151</v>
      </c>
      <c r="B641" s="54">
        <v>640</v>
      </c>
      <c r="C641" s="54">
        <f>'PR-RAS'!D647</f>
        <v>19968.64</v>
      </c>
      <c r="D641" s="54">
        <f>'PR-RAS'!E647</f>
        <v>25900.5</v>
      </c>
      <c r="E641" s="54">
        <v>0</v>
      </c>
      <c r="F641" s="54">
        <v>0</v>
      </c>
      <c r="G641" s="56">
        <f t="shared" si="18"/>
        <v>45932.569600000003</v>
      </c>
      <c r="H641" s="56">
        <f t="shared" si="19"/>
        <v>0.86000000000058208</v>
      </c>
      <c r="I641" s="57">
        <v>0</v>
      </c>
      <c r="J641" s="59"/>
      <c r="K641" s="58"/>
      <c r="L641" s="58"/>
      <c r="M641" s="5"/>
      <c r="N641" s="5"/>
      <c r="O641" s="5"/>
      <c r="P641" s="5"/>
      <c r="Q641" s="5"/>
      <c r="R641" s="5"/>
      <c r="S641" s="5"/>
      <c r="T641" s="5"/>
      <c r="U641" s="5"/>
      <c r="V641" s="5"/>
      <c r="W641" s="5"/>
      <c r="X641" s="5"/>
      <c r="Y641" s="5"/>
      <c r="Z641" s="5"/>
    </row>
    <row r="642" spans="1:26" ht="12.75" customHeight="1" x14ac:dyDescent="0.25">
      <c r="A642" s="55">
        <v>151</v>
      </c>
      <c r="B642" s="54">
        <v>641</v>
      </c>
      <c r="C642" s="54">
        <f>'PR-RAS'!D649</f>
        <v>2833.2</v>
      </c>
      <c r="D642" s="54">
        <f>'PR-RAS'!E649</f>
        <v>6925.98</v>
      </c>
      <c r="E642" s="54">
        <v>0</v>
      </c>
      <c r="F642" s="54">
        <v>0</v>
      </c>
      <c r="G642" s="56">
        <f t="shared" ref="G642:G705" si="20">(B642/1000)*(C642*1+D642*2)</f>
        <v>10695.18756</v>
      </c>
      <c r="H642" s="56">
        <f t="shared" ref="H642:H705" si="21">ABS(C642-ROUND(C642,0))+ABS(D642-ROUND(D642,0))</f>
        <v>0.22000000000025466</v>
      </c>
      <c r="I642" s="57">
        <v>0</v>
      </c>
      <c r="J642" s="59"/>
      <c r="K642" s="58"/>
      <c r="L642" s="58"/>
      <c r="M642" s="5"/>
      <c r="N642" s="5"/>
      <c r="O642" s="5"/>
      <c r="P642" s="5"/>
      <c r="Q642" s="5"/>
      <c r="R642" s="5"/>
      <c r="S642" s="5"/>
      <c r="T642" s="5"/>
      <c r="U642" s="5"/>
      <c r="V642" s="5"/>
      <c r="W642" s="5"/>
      <c r="X642" s="5"/>
      <c r="Y642" s="5"/>
      <c r="Z642" s="5"/>
    </row>
    <row r="643" spans="1:26" ht="12.75" customHeight="1" x14ac:dyDescent="0.25">
      <c r="A643" s="55">
        <v>151</v>
      </c>
      <c r="B643" s="54">
        <v>642</v>
      </c>
      <c r="C643" s="54">
        <f>'PR-RAS'!D650</f>
        <v>338790.77</v>
      </c>
      <c r="D643" s="54">
        <f>'PR-RAS'!E650</f>
        <v>373010.45</v>
      </c>
      <c r="E643" s="54">
        <v>0</v>
      </c>
      <c r="F643" s="54">
        <v>0</v>
      </c>
      <c r="G643" s="56">
        <f t="shared" si="20"/>
        <v>696449.09213999996</v>
      </c>
      <c r="H643" s="56">
        <f t="shared" si="21"/>
        <v>0.67999999999301508</v>
      </c>
      <c r="I643" s="57">
        <v>0</v>
      </c>
      <c r="J643" s="59"/>
      <c r="K643" s="58"/>
      <c r="L643" s="58"/>
      <c r="M643" s="5"/>
      <c r="N643" s="5"/>
      <c r="O643" s="5"/>
      <c r="P643" s="5"/>
      <c r="Q643" s="5"/>
      <c r="R643" s="5"/>
      <c r="S643" s="5"/>
      <c r="T643" s="5"/>
      <c r="U643" s="5"/>
      <c r="V643" s="5"/>
      <c r="W643" s="5"/>
      <c r="X643" s="5"/>
      <c r="Y643" s="5"/>
      <c r="Z643" s="5"/>
    </row>
    <row r="644" spans="1:26" ht="12.75" customHeight="1" x14ac:dyDescent="0.25">
      <c r="A644" s="55">
        <v>151</v>
      </c>
      <c r="B644" s="54">
        <v>643</v>
      </c>
      <c r="C644" s="54">
        <f>'PR-RAS'!D651</f>
        <v>334697.99</v>
      </c>
      <c r="D644" s="54">
        <f>'PR-RAS'!E651</f>
        <v>368766.86</v>
      </c>
      <c r="E644" s="54">
        <v>0</v>
      </c>
      <c r="F644" s="54">
        <v>0</v>
      </c>
      <c r="G644" s="56">
        <f t="shared" si="20"/>
        <v>689444.98953000002</v>
      </c>
      <c r="H644" s="56">
        <f t="shared" si="21"/>
        <v>0.15000000002328306</v>
      </c>
      <c r="I644" s="57">
        <v>0</v>
      </c>
      <c r="J644" s="59"/>
      <c r="K644" s="58"/>
      <c r="L644" s="58"/>
      <c r="M644" s="5"/>
      <c r="N644" s="5"/>
      <c r="O644" s="5"/>
      <c r="P644" s="5"/>
      <c r="Q644" s="5"/>
      <c r="R644" s="5"/>
      <c r="S644" s="5"/>
      <c r="T644" s="5"/>
      <c r="U644" s="5"/>
      <c r="V644" s="5"/>
      <c r="W644" s="5"/>
      <c r="X644" s="5"/>
      <c r="Y644" s="5"/>
      <c r="Z644" s="5"/>
    </row>
    <row r="645" spans="1:26" ht="12.75" customHeight="1" x14ac:dyDescent="0.25">
      <c r="A645" s="55">
        <v>151</v>
      </c>
      <c r="B645" s="54">
        <v>644</v>
      </c>
      <c r="C645" s="54">
        <f>'PR-RAS'!D652</f>
        <v>6925.9800000000396</v>
      </c>
      <c r="D645" s="54">
        <f>'PR-RAS'!E652</f>
        <v>11169.570000000007</v>
      </c>
      <c r="E645" s="54">
        <v>0</v>
      </c>
      <c r="F645" s="54">
        <v>0</v>
      </c>
      <c r="G645" s="56">
        <f t="shared" si="20"/>
        <v>18846.737280000034</v>
      </c>
      <c r="H645" s="56">
        <f t="shared" si="21"/>
        <v>0.44999999995343387</v>
      </c>
      <c r="I645" s="57">
        <v>0</v>
      </c>
      <c r="J645" s="59"/>
      <c r="K645" s="58"/>
      <c r="L645" s="58"/>
      <c r="M645" s="5"/>
      <c r="N645" s="5"/>
      <c r="O645" s="5"/>
      <c r="P645" s="5"/>
      <c r="Q645" s="5"/>
      <c r="R645" s="5"/>
      <c r="S645" s="5"/>
      <c r="T645" s="5"/>
      <c r="U645" s="5"/>
      <c r="V645" s="5"/>
      <c r="W645" s="5"/>
      <c r="X645" s="5"/>
      <c r="Y645" s="5"/>
      <c r="Z645" s="5"/>
    </row>
    <row r="646" spans="1:26" ht="12.75" customHeight="1" x14ac:dyDescent="0.25">
      <c r="A646" s="55">
        <v>151</v>
      </c>
      <c r="B646" s="54">
        <v>645</v>
      </c>
      <c r="C646" s="54">
        <f>'PR-RAS'!D653</f>
        <v>0</v>
      </c>
      <c r="D646" s="54">
        <f>'PR-RAS'!E653</f>
        <v>0</v>
      </c>
      <c r="E646" s="54">
        <v>0</v>
      </c>
      <c r="F646" s="54">
        <v>0</v>
      </c>
      <c r="G646" s="56">
        <f t="shared" si="20"/>
        <v>0</v>
      </c>
      <c r="H646" s="56">
        <f t="shared" si="21"/>
        <v>0</v>
      </c>
      <c r="I646" s="57">
        <v>0</v>
      </c>
      <c r="J646" s="59"/>
      <c r="K646" s="58"/>
      <c r="L646" s="58"/>
      <c r="M646" s="5"/>
      <c r="N646" s="5"/>
      <c r="O646" s="5"/>
      <c r="P646" s="5"/>
      <c r="Q646" s="5"/>
      <c r="R646" s="5"/>
      <c r="S646" s="5"/>
      <c r="T646" s="5"/>
      <c r="U646" s="5"/>
      <c r="V646" s="5"/>
      <c r="W646" s="5"/>
      <c r="X646" s="5"/>
      <c r="Y646" s="5"/>
      <c r="Z646" s="5"/>
    </row>
    <row r="647" spans="1:26" ht="12.75" customHeight="1" x14ac:dyDescent="0.25">
      <c r="A647" s="55">
        <v>151</v>
      </c>
      <c r="B647" s="54">
        <v>646</v>
      </c>
      <c r="C647" s="54">
        <f>'PR-RAS'!D654</f>
        <v>22</v>
      </c>
      <c r="D647" s="54">
        <f>'PR-RAS'!E654</f>
        <v>22</v>
      </c>
      <c r="E647" s="54">
        <v>0</v>
      </c>
      <c r="F647" s="54">
        <v>0</v>
      </c>
      <c r="G647" s="56">
        <f t="shared" si="20"/>
        <v>42.636000000000003</v>
      </c>
      <c r="H647" s="56">
        <f t="shared" si="21"/>
        <v>0</v>
      </c>
      <c r="I647" s="57">
        <v>0</v>
      </c>
      <c r="J647" s="59"/>
      <c r="K647" s="58"/>
      <c r="L647" s="58"/>
      <c r="M647" s="5"/>
      <c r="N647" s="5"/>
      <c r="O647" s="5"/>
      <c r="P647" s="5"/>
      <c r="Q647" s="5"/>
      <c r="R647" s="5"/>
      <c r="S647" s="5"/>
      <c r="T647" s="5"/>
      <c r="U647" s="5"/>
      <c r="V647" s="5"/>
      <c r="W647" s="5"/>
      <c r="X647" s="5"/>
      <c r="Y647" s="5"/>
      <c r="Z647" s="5"/>
    </row>
    <row r="648" spans="1:26" ht="12.75" customHeight="1" x14ac:dyDescent="0.25">
      <c r="A648" s="55">
        <v>151</v>
      </c>
      <c r="B648" s="54">
        <v>647</v>
      </c>
      <c r="C648" s="54">
        <f>'PR-RAS'!D655</f>
        <v>0</v>
      </c>
      <c r="D648" s="54">
        <f>'PR-RAS'!E655</f>
        <v>0</v>
      </c>
      <c r="E648" s="54">
        <v>0</v>
      </c>
      <c r="F648" s="54">
        <v>0</v>
      </c>
      <c r="G648" s="56">
        <f t="shared" si="20"/>
        <v>0</v>
      </c>
      <c r="H648" s="56">
        <f t="shared" si="21"/>
        <v>0</v>
      </c>
      <c r="I648" s="57">
        <v>0</v>
      </c>
      <c r="J648" s="59"/>
      <c r="K648" s="58"/>
      <c r="L648" s="58"/>
      <c r="M648" s="5"/>
      <c r="N648" s="5"/>
      <c r="O648" s="5"/>
      <c r="P648" s="5"/>
      <c r="Q648" s="5"/>
      <c r="R648" s="5"/>
      <c r="S648" s="5"/>
      <c r="T648" s="5"/>
      <c r="U648" s="5"/>
      <c r="V648" s="5"/>
      <c r="W648" s="5"/>
      <c r="X648" s="5"/>
      <c r="Y648" s="5"/>
      <c r="Z648" s="5"/>
    </row>
    <row r="649" spans="1:26" ht="12.75" customHeight="1" x14ac:dyDescent="0.25">
      <c r="A649" s="55">
        <v>151</v>
      </c>
      <c r="B649" s="54">
        <v>648</v>
      </c>
      <c r="C649" s="54">
        <f>'PR-RAS'!D656</f>
        <v>14</v>
      </c>
      <c r="D649" s="54">
        <f>'PR-RAS'!E656</f>
        <v>13</v>
      </c>
      <c r="E649" s="54">
        <v>0</v>
      </c>
      <c r="F649" s="54">
        <v>0</v>
      </c>
      <c r="G649" s="56">
        <f t="shared" si="20"/>
        <v>25.92</v>
      </c>
      <c r="H649" s="56">
        <f t="shared" si="21"/>
        <v>0</v>
      </c>
      <c r="I649" s="57">
        <v>0</v>
      </c>
      <c r="J649" s="59"/>
      <c r="K649" s="58"/>
      <c r="L649" s="58"/>
      <c r="M649" s="5"/>
      <c r="N649" s="5"/>
      <c r="O649" s="5"/>
      <c r="P649" s="5"/>
      <c r="Q649" s="5"/>
      <c r="R649" s="5"/>
      <c r="S649" s="5"/>
      <c r="T649" s="5"/>
      <c r="U649" s="5"/>
      <c r="V649" s="5"/>
      <c r="W649" s="5"/>
      <c r="X649" s="5"/>
      <c r="Y649" s="5"/>
      <c r="Z649" s="5"/>
    </row>
    <row r="650" spans="1:26" ht="12.75" customHeight="1" x14ac:dyDescent="0.25">
      <c r="A650" s="55">
        <v>151</v>
      </c>
      <c r="B650" s="54">
        <v>649</v>
      </c>
      <c r="C650" s="54">
        <f>'PR-RAS'!D657</f>
        <v>0</v>
      </c>
      <c r="D650" s="54">
        <f>'PR-RAS'!E657</f>
        <v>0</v>
      </c>
      <c r="E650" s="54">
        <v>0</v>
      </c>
      <c r="F650" s="54">
        <v>0</v>
      </c>
      <c r="G650" s="56">
        <f t="shared" si="20"/>
        <v>0</v>
      </c>
      <c r="H650" s="56">
        <f t="shared" si="21"/>
        <v>0</v>
      </c>
      <c r="I650" s="57">
        <v>0</v>
      </c>
      <c r="J650" s="59"/>
      <c r="K650" s="58"/>
      <c r="L650" s="58"/>
      <c r="M650" s="5"/>
      <c r="N650" s="5"/>
      <c r="O650" s="5"/>
      <c r="P650" s="5"/>
      <c r="Q650" s="5"/>
      <c r="R650" s="5"/>
      <c r="S650" s="5"/>
      <c r="T650" s="5"/>
      <c r="U650" s="5"/>
      <c r="V650" s="5"/>
      <c r="W650" s="5"/>
      <c r="X650" s="5"/>
      <c r="Y650" s="5"/>
      <c r="Z650" s="5"/>
    </row>
    <row r="651" spans="1:26" ht="12.75" customHeight="1" x14ac:dyDescent="0.25">
      <c r="A651" s="55">
        <v>151</v>
      </c>
      <c r="B651" s="54">
        <v>650</v>
      </c>
      <c r="C651" s="54">
        <f>'PR-RAS'!D658</f>
        <v>0</v>
      </c>
      <c r="D651" s="54">
        <f>'PR-RAS'!E658</f>
        <v>0</v>
      </c>
      <c r="E651" s="54">
        <v>0</v>
      </c>
      <c r="F651" s="54">
        <v>0</v>
      </c>
      <c r="G651" s="56">
        <f t="shared" si="20"/>
        <v>0</v>
      </c>
      <c r="H651" s="56">
        <f t="shared" si="21"/>
        <v>0</v>
      </c>
      <c r="I651" s="57">
        <v>0</v>
      </c>
      <c r="J651" s="59"/>
      <c r="K651" s="58"/>
      <c r="L651" s="58"/>
      <c r="M651" s="5"/>
      <c r="N651" s="5"/>
      <c r="O651" s="5"/>
      <c r="P651" s="5"/>
      <c r="Q651" s="5"/>
      <c r="R651" s="5"/>
      <c r="S651" s="5"/>
      <c r="T651" s="5"/>
      <c r="U651" s="5"/>
      <c r="V651" s="5"/>
      <c r="W651" s="5"/>
      <c r="X651" s="5"/>
      <c r="Y651" s="5"/>
      <c r="Z651" s="5"/>
    </row>
    <row r="652" spans="1:26" ht="12.75" customHeight="1" x14ac:dyDescent="0.25">
      <c r="A652" s="55">
        <v>151</v>
      </c>
      <c r="B652" s="54">
        <v>651</v>
      </c>
      <c r="C652" s="54">
        <f>'PR-RAS'!D659</f>
        <v>0</v>
      </c>
      <c r="D652" s="54">
        <f>'PR-RAS'!E659</f>
        <v>0</v>
      </c>
      <c r="E652" s="54">
        <v>0</v>
      </c>
      <c r="F652" s="54">
        <v>0</v>
      </c>
      <c r="G652" s="56">
        <f t="shared" si="20"/>
        <v>0</v>
      </c>
      <c r="H652" s="56">
        <f t="shared" si="21"/>
        <v>0</v>
      </c>
      <c r="I652" s="57">
        <v>0</v>
      </c>
      <c r="J652" s="59"/>
      <c r="K652" s="58"/>
      <c r="L652" s="58"/>
      <c r="M652" s="5"/>
      <c r="N652" s="5"/>
      <c r="O652" s="5"/>
      <c r="P652" s="5"/>
      <c r="Q652" s="5"/>
      <c r="R652" s="5"/>
      <c r="S652" s="5"/>
      <c r="T652" s="5"/>
      <c r="U652" s="5"/>
      <c r="V652" s="5"/>
      <c r="W652" s="5"/>
      <c r="X652" s="5"/>
      <c r="Y652" s="5"/>
      <c r="Z652" s="5"/>
    </row>
    <row r="653" spans="1:26" ht="12.75" customHeight="1" x14ac:dyDescent="0.25">
      <c r="A653" s="55">
        <v>151</v>
      </c>
      <c r="B653" s="54">
        <v>652</v>
      </c>
      <c r="C653" s="54">
        <f>'PR-RAS'!D660</f>
        <v>0</v>
      </c>
      <c r="D653" s="54">
        <f>'PR-RAS'!E660</f>
        <v>0</v>
      </c>
      <c r="E653" s="54">
        <v>0</v>
      </c>
      <c r="F653" s="54">
        <v>0</v>
      </c>
      <c r="G653" s="56">
        <f t="shared" si="20"/>
        <v>0</v>
      </c>
      <c r="H653" s="56">
        <f t="shared" si="21"/>
        <v>0</v>
      </c>
      <c r="I653" s="57">
        <v>0</v>
      </c>
      <c r="J653" s="59"/>
      <c r="K653" s="58"/>
      <c r="L653" s="58"/>
      <c r="M653" s="5"/>
      <c r="N653" s="5"/>
      <c r="O653" s="5"/>
      <c r="P653" s="5"/>
      <c r="Q653" s="5"/>
      <c r="R653" s="5"/>
      <c r="S653" s="5"/>
      <c r="T653" s="5"/>
      <c r="U653" s="5"/>
      <c r="V653" s="5"/>
      <c r="W653" s="5"/>
      <c r="X653" s="5"/>
      <c r="Y653" s="5"/>
      <c r="Z653" s="5"/>
    </row>
    <row r="654" spans="1:26" ht="12.75" customHeight="1" x14ac:dyDescent="0.25">
      <c r="A654" s="55">
        <v>151</v>
      </c>
      <c r="B654" s="54">
        <v>653</v>
      </c>
      <c r="C654" s="54">
        <f>'PR-RAS'!D661</f>
        <v>0</v>
      </c>
      <c r="D654" s="54">
        <f>'PR-RAS'!E661</f>
        <v>0</v>
      </c>
      <c r="E654" s="54">
        <v>0</v>
      </c>
      <c r="F654" s="54">
        <v>0</v>
      </c>
      <c r="G654" s="56">
        <f t="shared" si="20"/>
        <v>0</v>
      </c>
      <c r="H654" s="56">
        <f t="shared" si="21"/>
        <v>0</v>
      </c>
      <c r="I654" s="57">
        <v>0</v>
      </c>
      <c r="J654" s="59"/>
      <c r="K654" s="58"/>
      <c r="L654" s="58"/>
      <c r="M654" s="5"/>
      <c r="N654" s="5"/>
      <c r="O654" s="5"/>
      <c r="P654" s="5"/>
      <c r="Q654" s="5"/>
      <c r="R654" s="5"/>
      <c r="S654" s="5"/>
      <c r="T654" s="5"/>
      <c r="U654" s="5"/>
      <c r="V654" s="5"/>
      <c r="W654" s="5"/>
      <c r="X654" s="5"/>
      <c r="Y654" s="5"/>
      <c r="Z654" s="5"/>
    </row>
    <row r="655" spans="1:26" ht="12.75" customHeight="1" x14ac:dyDescent="0.25">
      <c r="A655" s="55">
        <v>151</v>
      </c>
      <c r="B655" s="54">
        <v>654</v>
      </c>
      <c r="C655" s="54">
        <f>'PR-RAS'!D662</f>
        <v>0</v>
      </c>
      <c r="D655" s="54">
        <f>'PR-RAS'!E662</f>
        <v>0</v>
      </c>
      <c r="E655" s="54">
        <v>0</v>
      </c>
      <c r="F655" s="54">
        <v>0</v>
      </c>
      <c r="G655" s="56">
        <f t="shared" si="20"/>
        <v>0</v>
      </c>
      <c r="H655" s="56">
        <f t="shared" si="21"/>
        <v>0</v>
      </c>
      <c r="I655" s="57">
        <v>0</v>
      </c>
      <c r="J655" s="59"/>
      <c r="K655" s="58"/>
      <c r="L655" s="58"/>
      <c r="M655" s="5"/>
      <c r="N655" s="5"/>
      <c r="O655" s="5"/>
      <c r="P655" s="5"/>
      <c r="Q655" s="5"/>
      <c r="R655" s="5"/>
      <c r="S655" s="5"/>
      <c r="T655" s="5"/>
      <c r="U655" s="5"/>
      <c r="V655" s="5"/>
      <c r="W655" s="5"/>
      <c r="X655" s="5"/>
      <c r="Y655" s="5"/>
      <c r="Z655" s="5"/>
    </row>
    <row r="656" spans="1:26" ht="12.75" customHeight="1" x14ac:dyDescent="0.25">
      <c r="A656" s="55">
        <v>151</v>
      </c>
      <c r="B656" s="54">
        <v>655</v>
      </c>
      <c r="C656" s="54">
        <f>'PR-RAS'!D663</f>
        <v>0</v>
      </c>
      <c r="D656" s="54">
        <f>'PR-RAS'!E663</f>
        <v>0</v>
      </c>
      <c r="E656" s="54">
        <v>0</v>
      </c>
      <c r="F656" s="54">
        <v>0</v>
      </c>
      <c r="G656" s="56">
        <f t="shared" si="20"/>
        <v>0</v>
      </c>
      <c r="H656" s="56">
        <f t="shared" si="21"/>
        <v>0</v>
      </c>
      <c r="I656" s="57">
        <v>0</v>
      </c>
      <c r="J656" s="59"/>
      <c r="K656" s="58"/>
      <c r="L656" s="58"/>
      <c r="M656" s="5"/>
      <c r="N656" s="5"/>
      <c r="O656" s="5"/>
      <c r="P656" s="5"/>
      <c r="Q656" s="5"/>
      <c r="R656" s="5"/>
      <c r="S656" s="5"/>
      <c r="T656" s="5"/>
      <c r="U656" s="5"/>
      <c r="V656" s="5"/>
      <c r="W656" s="5"/>
      <c r="X656" s="5"/>
      <c r="Y656" s="5"/>
      <c r="Z656" s="5"/>
    </row>
    <row r="657" spans="1:26" ht="12.75" customHeight="1" x14ac:dyDescent="0.25">
      <c r="A657" s="55">
        <v>151</v>
      </c>
      <c r="B657" s="54">
        <v>656</v>
      </c>
      <c r="C657" s="54">
        <f>'PR-RAS'!D664</f>
        <v>0</v>
      </c>
      <c r="D657" s="54">
        <f>'PR-RAS'!E664</f>
        <v>0</v>
      </c>
      <c r="E657" s="54">
        <v>0</v>
      </c>
      <c r="F657" s="54">
        <v>0</v>
      </c>
      <c r="G657" s="56">
        <f t="shared" si="20"/>
        <v>0</v>
      </c>
      <c r="H657" s="56">
        <f t="shared" si="21"/>
        <v>0</v>
      </c>
      <c r="I657" s="57">
        <v>0</v>
      </c>
      <c r="J657" s="59"/>
      <c r="K657" s="58"/>
      <c r="L657" s="58"/>
      <c r="M657" s="5"/>
      <c r="N657" s="5"/>
      <c r="O657" s="5"/>
      <c r="P657" s="5"/>
      <c r="Q657" s="5"/>
      <c r="R657" s="5"/>
      <c r="S657" s="5"/>
      <c r="T657" s="5"/>
      <c r="U657" s="5"/>
      <c r="V657" s="5"/>
      <c r="W657" s="5"/>
      <c r="X657" s="5"/>
      <c r="Y657" s="5"/>
      <c r="Z657" s="5"/>
    </row>
    <row r="658" spans="1:26" ht="12.75" customHeight="1" x14ac:dyDescent="0.25">
      <c r="A658" s="55">
        <v>151</v>
      </c>
      <c r="B658" s="54">
        <v>657</v>
      </c>
      <c r="C658" s="54">
        <f>'PR-RAS'!D665</f>
        <v>0</v>
      </c>
      <c r="D658" s="54">
        <f>'PR-RAS'!E665</f>
        <v>0</v>
      </c>
      <c r="E658" s="54">
        <v>0</v>
      </c>
      <c r="F658" s="54">
        <v>0</v>
      </c>
      <c r="G658" s="56">
        <f t="shared" si="20"/>
        <v>0</v>
      </c>
      <c r="H658" s="56">
        <f t="shared" si="21"/>
        <v>0</v>
      </c>
      <c r="I658" s="57">
        <v>0</v>
      </c>
      <c r="J658" s="59"/>
      <c r="K658" s="58"/>
      <c r="L658" s="58"/>
      <c r="M658" s="5"/>
      <c r="N658" s="5"/>
      <c r="O658" s="5"/>
      <c r="P658" s="5"/>
      <c r="Q658" s="5"/>
      <c r="R658" s="5"/>
      <c r="S658" s="5"/>
      <c r="T658" s="5"/>
      <c r="U658" s="5"/>
      <c r="V658" s="5"/>
      <c r="W658" s="5"/>
      <c r="X658" s="5"/>
      <c r="Y658" s="5"/>
      <c r="Z658" s="5"/>
    </row>
    <row r="659" spans="1:26" ht="12.75" customHeight="1" x14ac:dyDescent="0.25">
      <c r="A659" s="55">
        <v>151</v>
      </c>
      <c r="B659" s="54">
        <v>658</v>
      </c>
      <c r="C659" s="54">
        <f>'PR-RAS'!D666</f>
        <v>0</v>
      </c>
      <c r="D659" s="54">
        <f>'PR-RAS'!E666</f>
        <v>0</v>
      </c>
      <c r="E659" s="54">
        <v>0</v>
      </c>
      <c r="F659" s="54">
        <v>0</v>
      </c>
      <c r="G659" s="56">
        <f t="shared" si="20"/>
        <v>0</v>
      </c>
      <c r="H659" s="56">
        <f t="shared" si="21"/>
        <v>0</v>
      </c>
      <c r="I659" s="57">
        <v>0</v>
      </c>
      <c r="J659" s="59"/>
      <c r="K659" s="58"/>
      <c r="L659" s="58"/>
      <c r="M659" s="5"/>
      <c r="N659" s="5"/>
      <c r="O659" s="5"/>
      <c r="P659" s="5"/>
      <c r="Q659" s="5"/>
      <c r="R659" s="5"/>
      <c r="S659" s="5"/>
      <c r="T659" s="5"/>
      <c r="U659" s="5"/>
      <c r="V659" s="5"/>
      <c r="W659" s="5"/>
      <c r="X659" s="5"/>
      <c r="Y659" s="5"/>
      <c r="Z659" s="5"/>
    </row>
    <row r="660" spans="1:26" ht="12.75" customHeight="1" x14ac:dyDescent="0.25">
      <c r="A660" s="55">
        <v>151</v>
      </c>
      <c r="B660" s="54">
        <v>659</v>
      </c>
      <c r="C660" s="54">
        <f>'PR-RAS'!D667</f>
        <v>0</v>
      </c>
      <c r="D660" s="54">
        <f>'PR-RAS'!E667</f>
        <v>0</v>
      </c>
      <c r="E660" s="54">
        <v>0</v>
      </c>
      <c r="F660" s="54">
        <v>0</v>
      </c>
      <c r="G660" s="56">
        <f t="shared" si="20"/>
        <v>0</v>
      </c>
      <c r="H660" s="56">
        <f t="shared" si="21"/>
        <v>0</v>
      </c>
      <c r="I660" s="57">
        <v>0</v>
      </c>
      <c r="J660" s="59"/>
      <c r="K660" s="58"/>
      <c r="L660" s="58"/>
      <c r="M660" s="5"/>
      <c r="N660" s="5"/>
      <c r="O660" s="5"/>
      <c r="P660" s="5"/>
      <c r="Q660" s="5"/>
      <c r="R660" s="5"/>
      <c r="S660" s="5"/>
      <c r="T660" s="5"/>
      <c r="U660" s="5"/>
      <c r="V660" s="5"/>
      <c r="W660" s="5"/>
      <c r="X660" s="5"/>
      <c r="Y660" s="5"/>
      <c r="Z660" s="5"/>
    </row>
    <row r="661" spans="1:26" ht="12.75" customHeight="1" x14ac:dyDescent="0.25">
      <c r="A661" s="55">
        <v>151</v>
      </c>
      <c r="B661" s="54">
        <v>660</v>
      </c>
      <c r="C661" s="54">
        <f>'PR-RAS'!D668</f>
        <v>0</v>
      </c>
      <c r="D661" s="54">
        <f>'PR-RAS'!E668</f>
        <v>0</v>
      </c>
      <c r="E661" s="54">
        <v>0</v>
      </c>
      <c r="F661" s="54">
        <v>0</v>
      </c>
      <c r="G661" s="56">
        <f t="shared" si="20"/>
        <v>0</v>
      </c>
      <c r="H661" s="56">
        <f t="shared" si="21"/>
        <v>0</v>
      </c>
      <c r="I661" s="57">
        <v>0</v>
      </c>
      <c r="J661" s="59"/>
      <c r="K661" s="58"/>
      <c r="L661" s="58"/>
      <c r="M661" s="5"/>
      <c r="N661" s="5"/>
      <c r="O661" s="5"/>
      <c r="P661" s="5"/>
      <c r="Q661" s="5"/>
      <c r="R661" s="5"/>
      <c r="S661" s="5"/>
      <c r="T661" s="5"/>
      <c r="U661" s="5"/>
      <c r="V661" s="5"/>
      <c r="W661" s="5"/>
      <c r="X661" s="5"/>
      <c r="Y661" s="5"/>
      <c r="Z661" s="5"/>
    </row>
    <row r="662" spans="1:26" ht="12.75" customHeight="1" x14ac:dyDescent="0.25">
      <c r="A662" s="55">
        <v>151</v>
      </c>
      <c r="B662" s="54">
        <v>661</v>
      </c>
      <c r="C662" s="54">
        <f>'PR-RAS'!D669</f>
        <v>0</v>
      </c>
      <c r="D662" s="54">
        <f>'PR-RAS'!E669</f>
        <v>0</v>
      </c>
      <c r="E662" s="54">
        <v>0</v>
      </c>
      <c r="F662" s="54">
        <v>0</v>
      </c>
      <c r="G662" s="56">
        <f t="shared" si="20"/>
        <v>0</v>
      </c>
      <c r="H662" s="56">
        <f t="shared" si="21"/>
        <v>0</v>
      </c>
      <c r="I662" s="57">
        <v>0</v>
      </c>
      <c r="J662" s="59"/>
      <c r="K662" s="58"/>
      <c r="L662" s="58"/>
      <c r="M662" s="5"/>
      <c r="N662" s="5"/>
      <c r="O662" s="5"/>
      <c r="P662" s="5"/>
      <c r="Q662" s="5"/>
      <c r="R662" s="5"/>
      <c r="S662" s="5"/>
      <c r="T662" s="5"/>
      <c r="U662" s="5"/>
      <c r="V662" s="5"/>
      <c r="W662" s="5"/>
      <c r="X662" s="5"/>
      <c r="Y662" s="5"/>
      <c r="Z662" s="5"/>
    </row>
    <row r="663" spans="1:26" ht="12.75" customHeight="1" x14ac:dyDescent="0.25">
      <c r="A663" s="55">
        <v>151</v>
      </c>
      <c r="B663" s="54">
        <v>662</v>
      </c>
      <c r="C663" s="54">
        <f>'PR-RAS'!D670</f>
        <v>0</v>
      </c>
      <c r="D663" s="54">
        <f>'PR-RAS'!E670</f>
        <v>0</v>
      </c>
      <c r="E663" s="54">
        <v>0</v>
      </c>
      <c r="F663" s="54">
        <v>0</v>
      </c>
      <c r="G663" s="56">
        <f t="shared" si="20"/>
        <v>0</v>
      </c>
      <c r="H663" s="56">
        <f t="shared" si="21"/>
        <v>0</v>
      </c>
      <c r="I663" s="57">
        <v>0</v>
      </c>
      <c r="J663" s="59"/>
      <c r="K663" s="58"/>
      <c r="L663" s="58"/>
      <c r="M663" s="5"/>
      <c r="N663" s="5"/>
      <c r="O663" s="5"/>
      <c r="P663" s="5"/>
      <c r="Q663" s="5"/>
      <c r="R663" s="5"/>
      <c r="S663" s="5"/>
      <c r="T663" s="5"/>
      <c r="U663" s="5"/>
      <c r="V663" s="5"/>
      <c r="W663" s="5"/>
      <c r="X663" s="5"/>
      <c r="Y663" s="5"/>
      <c r="Z663" s="5"/>
    </row>
    <row r="664" spans="1:26" ht="12.75" customHeight="1" x14ac:dyDescent="0.25">
      <c r="A664" s="55">
        <v>151</v>
      </c>
      <c r="B664" s="54">
        <v>663</v>
      </c>
      <c r="C664" s="54">
        <f>'PR-RAS'!D671</f>
        <v>0</v>
      </c>
      <c r="D664" s="54">
        <f>'PR-RAS'!E671</f>
        <v>0</v>
      </c>
      <c r="E664" s="54">
        <v>0</v>
      </c>
      <c r="F664" s="54">
        <v>0</v>
      </c>
      <c r="G664" s="56">
        <f t="shared" si="20"/>
        <v>0</v>
      </c>
      <c r="H664" s="56">
        <f t="shared" si="21"/>
        <v>0</v>
      </c>
      <c r="I664" s="57">
        <v>0</v>
      </c>
      <c r="J664" s="59"/>
      <c r="K664" s="58"/>
      <c r="L664" s="58"/>
      <c r="M664" s="5"/>
      <c r="N664" s="5"/>
      <c r="O664" s="5"/>
      <c r="P664" s="5"/>
      <c r="Q664" s="5"/>
      <c r="R664" s="5"/>
      <c r="S664" s="5"/>
      <c r="T664" s="5"/>
      <c r="U664" s="5"/>
      <c r="V664" s="5"/>
      <c r="W664" s="5"/>
      <c r="X664" s="5"/>
      <c r="Y664" s="5"/>
      <c r="Z664" s="5"/>
    </row>
    <row r="665" spans="1:26" ht="12.75" customHeight="1" x14ac:dyDescent="0.25">
      <c r="A665" s="55">
        <v>151</v>
      </c>
      <c r="B665" s="54">
        <v>664</v>
      </c>
      <c r="C665" s="54">
        <f>'PR-RAS'!D672</f>
        <v>0</v>
      </c>
      <c r="D665" s="54">
        <f>'PR-RAS'!E672</f>
        <v>0</v>
      </c>
      <c r="E665" s="54">
        <v>0</v>
      </c>
      <c r="F665" s="54">
        <v>0</v>
      </c>
      <c r="G665" s="56">
        <f t="shared" si="20"/>
        <v>0</v>
      </c>
      <c r="H665" s="56">
        <f t="shared" si="21"/>
        <v>0</v>
      </c>
      <c r="I665" s="57">
        <v>0</v>
      </c>
      <c r="J665" s="59"/>
      <c r="K665" s="58"/>
      <c r="L665" s="58"/>
      <c r="M665" s="5"/>
      <c r="N665" s="5"/>
      <c r="O665" s="5"/>
      <c r="P665" s="5"/>
      <c r="Q665" s="5"/>
      <c r="R665" s="5"/>
      <c r="S665" s="5"/>
      <c r="T665" s="5"/>
      <c r="U665" s="5"/>
      <c r="V665" s="5"/>
      <c r="W665" s="5"/>
      <c r="X665" s="5"/>
      <c r="Y665" s="5"/>
      <c r="Z665" s="5"/>
    </row>
    <row r="666" spans="1:26" ht="12.75" customHeight="1" x14ac:dyDescent="0.25">
      <c r="A666" s="55">
        <v>151</v>
      </c>
      <c r="B666" s="54">
        <v>665</v>
      </c>
      <c r="C666" s="54">
        <f>'PR-RAS'!D673</f>
        <v>0</v>
      </c>
      <c r="D666" s="54">
        <f>'PR-RAS'!E673</f>
        <v>0</v>
      </c>
      <c r="E666" s="54">
        <v>0</v>
      </c>
      <c r="F666" s="54">
        <v>0</v>
      </c>
      <c r="G666" s="56">
        <f t="shared" si="20"/>
        <v>0</v>
      </c>
      <c r="H666" s="56">
        <f t="shared" si="21"/>
        <v>0</v>
      </c>
      <c r="I666" s="57">
        <v>0</v>
      </c>
      <c r="J666" s="59"/>
      <c r="K666" s="58"/>
      <c r="L666" s="58"/>
      <c r="M666" s="5"/>
      <c r="N666" s="5"/>
      <c r="O666" s="5"/>
      <c r="P666" s="5"/>
      <c r="Q666" s="5"/>
      <c r="R666" s="5"/>
      <c r="S666" s="5"/>
      <c r="T666" s="5"/>
      <c r="U666" s="5"/>
      <c r="V666" s="5"/>
      <c r="W666" s="5"/>
      <c r="X666" s="5"/>
      <c r="Y666" s="5"/>
      <c r="Z666" s="5"/>
    </row>
    <row r="667" spans="1:26" ht="12.75" customHeight="1" x14ac:dyDescent="0.25">
      <c r="A667" s="55">
        <v>151</v>
      </c>
      <c r="B667" s="54">
        <v>666</v>
      </c>
      <c r="C667" s="54">
        <f>'PR-RAS'!D674</f>
        <v>0</v>
      </c>
      <c r="D667" s="54">
        <f>'PR-RAS'!E674</f>
        <v>0</v>
      </c>
      <c r="E667" s="54">
        <v>0</v>
      </c>
      <c r="F667" s="54">
        <v>0</v>
      </c>
      <c r="G667" s="56">
        <f t="shared" si="20"/>
        <v>0</v>
      </c>
      <c r="H667" s="56">
        <f t="shared" si="21"/>
        <v>0</v>
      </c>
      <c r="I667" s="57">
        <v>0</v>
      </c>
      <c r="J667" s="59"/>
      <c r="K667" s="58"/>
      <c r="L667" s="58"/>
      <c r="M667" s="5"/>
      <c r="N667" s="5"/>
      <c r="O667" s="5"/>
      <c r="P667" s="5"/>
      <c r="Q667" s="5"/>
      <c r="R667" s="5"/>
      <c r="S667" s="5"/>
      <c r="T667" s="5"/>
      <c r="U667" s="5"/>
      <c r="V667" s="5"/>
      <c r="W667" s="5"/>
      <c r="X667" s="5"/>
      <c r="Y667" s="5"/>
      <c r="Z667" s="5"/>
    </row>
    <row r="668" spans="1:26" ht="12.75" customHeight="1" x14ac:dyDescent="0.25">
      <c r="A668" s="55">
        <v>151</v>
      </c>
      <c r="B668" s="54">
        <v>667</v>
      </c>
      <c r="C668" s="54">
        <f>'PR-RAS'!D675</f>
        <v>836.15</v>
      </c>
      <c r="D668" s="54">
        <f>'PR-RAS'!E675</f>
        <v>1107.2</v>
      </c>
      <c r="E668" s="54">
        <v>0</v>
      </c>
      <c r="F668" s="54">
        <v>0</v>
      </c>
      <c r="G668" s="56">
        <f t="shared" si="20"/>
        <v>2034.7168500000002</v>
      </c>
      <c r="H668" s="56">
        <f t="shared" si="21"/>
        <v>0.35000000000002274</v>
      </c>
      <c r="I668" s="57">
        <v>0</v>
      </c>
      <c r="J668" s="59"/>
      <c r="K668" s="58"/>
      <c r="L668" s="58"/>
      <c r="M668" s="5"/>
      <c r="N668" s="5"/>
      <c r="O668" s="5"/>
      <c r="P668" s="5"/>
      <c r="Q668" s="5"/>
      <c r="R668" s="5"/>
      <c r="S668" s="5"/>
      <c r="T668" s="5"/>
      <c r="U668" s="5"/>
      <c r="V668" s="5"/>
      <c r="W668" s="5"/>
      <c r="X668" s="5"/>
      <c r="Y668" s="5"/>
      <c r="Z668" s="5"/>
    </row>
    <row r="669" spans="1:26" ht="12.75" customHeight="1" x14ac:dyDescent="0.25">
      <c r="A669" s="55">
        <v>151</v>
      </c>
      <c r="B669" s="54">
        <v>668</v>
      </c>
      <c r="C669" s="54">
        <f>'PR-RAS'!D676</f>
        <v>2070.48</v>
      </c>
      <c r="D669" s="54">
        <f>'PR-RAS'!E676</f>
        <v>1937.77</v>
      </c>
      <c r="E669" s="54">
        <v>0</v>
      </c>
      <c r="F669" s="54">
        <v>0</v>
      </c>
      <c r="G669" s="56">
        <f t="shared" si="20"/>
        <v>3971.9413600000007</v>
      </c>
      <c r="H669" s="56">
        <f t="shared" si="21"/>
        <v>0.71000000000003638</v>
      </c>
      <c r="I669" s="57">
        <v>0</v>
      </c>
      <c r="J669" s="59"/>
      <c r="K669" s="58"/>
      <c r="L669" s="58"/>
      <c r="M669" s="5"/>
      <c r="N669" s="5"/>
      <c r="O669" s="5"/>
      <c r="P669" s="5"/>
      <c r="Q669" s="5"/>
      <c r="R669" s="5"/>
      <c r="S669" s="5"/>
      <c r="T669" s="5"/>
      <c r="U669" s="5"/>
      <c r="V669" s="5"/>
      <c r="W669" s="5"/>
      <c r="X669" s="5"/>
      <c r="Y669" s="5"/>
      <c r="Z669" s="5"/>
    </row>
    <row r="670" spans="1:26" ht="12.75" customHeight="1" x14ac:dyDescent="0.25">
      <c r="A670" s="55">
        <v>151</v>
      </c>
      <c r="B670" s="54">
        <v>669</v>
      </c>
      <c r="C670" s="54">
        <f>'PR-RAS'!D677</f>
        <v>0</v>
      </c>
      <c r="D670" s="54">
        <f>'PR-RAS'!E677</f>
        <v>0</v>
      </c>
      <c r="E670" s="54">
        <v>0</v>
      </c>
      <c r="F670" s="54">
        <v>0</v>
      </c>
      <c r="G670" s="56">
        <f t="shared" si="20"/>
        <v>0</v>
      </c>
      <c r="H670" s="56">
        <f t="shared" si="21"/>
        <v>0</v>
      </c>
      <c r="I670" s="57">
        <v>0</v>
      </c>
      <c r="J670" s="59"/>
      <c r="K670" s="58"/>
      <c r="L670" s="58"/>
      <c r="M670" s="5"/>
      <c r="N670" s="5"/>
      <c r="O670" s="5"/>
      <c r="P670" s="5"/>
      <c r="Q670" s="5"/>
      <c r="R670" s="5"/>
      <c r="S670" s="5"/>
      <c r="T670" s="5"/>
      <c r="U670" s="5"/>
      <c r="V670" s="5"/>
      <c r="W670" s="5"/>
      <c r="X670" s="5"/>
      <c r="Y670" s="5"/>
      <c r="Z670" s="5"/>
    </row>
    <row r="671" spans="1:26" ht="12.75" customHeight="1" x14ac:dyDescent="0.25">
      <c r="A671" s="55">
        <v>151</v>
      </c>
      <c r="B671" s="54">
        <v>670</v>
      </c>
      <c r="C671" s="54">
        <f>'PR-RAS'!D678</f>
        <v>0</v>
      </c>
      <c r="D671" s="54">
        <f>'PR-RAS'!E678</f>
        <v>0</v>
      </c>
      <c r="E671" s="54">
        <v>0</v>
      </c>
      <c r="F671" s="54">
        <v>0</v>
      </c>
      <c r="G671" s="56">
        <f t="shared" si="20"/>
        <v>0</v>
      </c>
      <c r="H671" s="56">
        <f t="shared" si="21"/>
        <v>0</v>
      </c>
      <c r="I671" s="57">
        <v>0</v>
      </c>
      <c r="J671" s="59"/>
      <c r="K671" s="58"/>
      <c r="L671" s="58"/>
      <c r="M671" s="5"/>
      <c r="N671" s="5"/>
      <c r="O671" s="5"/>
      <c r="P671" s="5"/>
      <c r="Q671" s="5"/>
      <c r="R671" s="5"/>
      <c r="S671" s="5"/>
      <c r="T671" s="5"/>
      <c r="U671" s="5"/>
      <c r="V671" s="5"/>
      <c r="W671" s="5"/>
      <c r="X671" s="5"/>
      <c r="Y671" s="5"/>
      <c r="Z671" s="5"/>
    </row>
    <row r="672" spans="1:26" ht="12.75" customHeight="1" x14ac:dyDescent="0.25">
      <c r="A672" s="55">
        <v>151</v>
      </c>
      <c r="B672" s="54">
        <v>671</v>
      </c>
      <c r="C672" s="54">
        <f>'PR-RAS'!D679</f>
        <v>0</v>
      </c>
      <c r="D672" s="54">
        <f>'PR-RAS'!E679</f>
        <v>0</v>
      </c>
      <c r="E672" s="54">
        <v>0</v>
      </c>
      <c r="F672" s="54">
        <v>0</v>
      </c>
      <c r="G672" s="56">
        <f t="shared" si="20"/>
        <v>0</v>
      </c>
      <c r="H672" s="56">
        <f t="shared" si="21"/>
        <v>0</v>
      </c>
      <c r="I672" s="57">
        <v>0</v>
      </c>
      <c r="J672" s="59"/>
      <c r="K672" s="58"/>
      <c r="L672" s="58"/>
      <c r="M672" s="5"/>
      <c r="N672" s="5"/>
      <c r="O672" s="5"/>
      <c r="P672" s="5"/>
      <c r="Q672" s="5"/>
      <c r="R672" s="5"/>
      <c r="S672" s="5"/>
      <c r="T672" s="5"/>
      <c r="U672" s="5"/>
      <c r="V672" s="5"/>
      <c r="W672" s="5"/>
      <c r="X672" s="5"/>
      <c r="Y672" s="5"/>
      <c r="Z672" s="5"/>
    </row>
    <row r="673" spans="1:26" ht="12.75" customHeight="1" x14ac:dyDescent="0.25">
      <c r="A673" s="55">
        <v>151</v>
      </c>
      <c r="B673" s="54">
        <v>672</v>
      </c>
      <c r="C673" s="54">
        <f>'PR-RAS'!D680</f>
        <v>0</v>
      </c>
      <c r="D673" s="54">
        <f>'PR-RAS'!E680</f>
        <v>0</v>
      </c>
      <c r="E673" s="54">
        <v>0</v>
      </c>
      <c r="F673" s="54">
        <v>0</v>
      </c>
      <c r="G673" s="56">
        <f t="shared" si="20"/>
        <v>0</v>
      </c>
      <c r="H673" s="56">
        <f t="shared" si="21"/>
        <v>0</v>
      </c>
      <c r="I673" s="57">
        <v>0</v>
      </c>
      <c r="J673" s="59"/>
      <c r="K673" s="58"/>
      <c r="L673" s="58"/>
      <c r="M673" s="5"/>
      <c r="N673" s="5"/>
      <c r="O673" s="5"/>
      <c r="P673" s="5"/>
      <c r="Q673" s="5"/>
      <c r="R673" s="5"/>
      <c r="S673" s="5"/>
      <c r="T673" s="5"/>
      <c r="U673" s="5"/>
      <c r="V673" s="5"/>
      <c r="W673" s="5"/>
      <c r="X673" s="5"/>
      <c r="Y673" s="5"/>
      <c r="Z673" s="5"/>
    </row>
    <row r="674" spans="1:26" ht="12.75" customHeight="1" x14ac:dyDescent="0.25">
      <c r="A674" s="55">
        <v>151</v>
      </c>
      <c r="B674" s="54">
        <v>673</v>
      </c>
      <c r="C674" s="54">
        <f>'PR-RAS'!D681</f>
        <v>0</v>
      </c>
      <c r="D674" s="54">
        <f>'PR-RAS'!E681</f>
        <v>0</v>
      </c>
      <c r="E674" s="54">
        <v>0</v>
      </c>
      <c r="F674" s="54">
        <v>0</v>
      </c>
      <c r="G674" s="56">
        <f t="shared" si="20"/>
        <v>0</v>
      </c>
      <c r="H674" s="56">
        <f t="shared" si="21"/>
        <v>0</v>
      </c>
      <c r="I674" s="57">
        <v>0</v>
      </c>
      <c r="J674" s="59"/>
      <c r="K674" s="58"/>
      <c r="L674" s="58"/>
      <c r="M674" s="5"/>
      <c r="N674" s="5"/>
      <c r="O674" s="5"/>
      <c r="P674" s="5"/>
      <c r="Q674" s="5"/>
      <c r="R674" s="5"/>
      <c r="S674" s="5"/>
      <c r="T674" s="5"/>
      <c r="U674" s="5"/>
      <c r="V674" s="5"/>
      <c r="W674" s="5"/>
      <c r="X674" s="5"/>
      <c r="Y674" s="5"/>
      <c r="Z674" s="5"/>
    </row>
    <row r="675" spans="1:26" ht="12.75" customHeight="1" x14ac:dyDescent="0.25">
      <c r="A675" s="55">
        <v>151</v>
      </c>
      <c r="B675" s="54">
        <v>674</v>
      </c>
      <c r="C675" s="54">
        <f>'PR-RAS'!D682</f>
        <v>0</v>
      </c>
      <c r="D675" s="54">
        <f>'PR-RAS'!E682</f>
        <v>0</v>
      </c>
      <c r="E675" s="54">
        <v>0</v>
      </c>
      <c r="F675" s="54">
        <v>0</v>
      </c>
      <c r="G675" s="56">
        <f t="shared" si="20"/>
        <v>0</v>
      </c>
      <c r="H675" s="56">
        <f t="shared" si="21"/>
        <v>0</v>
      </c>
      <c r="I675" s="57">
        <v>0</v>
      </c>
      <c r="J675" s="59"/>
      <c r="K675" s="58"/>
      <c r="L675" s="58"/>
      <c r="M675" s="5"/>
      <c r="N675" s="5"/>
      <c r="O675" s="5"/>
      <c r="P675" s="5"/>
      <c r="Q675" s="5"/>
      <c r="R675" s="5"/>
      <c r="S675" s="5"/>
      <c r="T675" s="5"/>
      <c r="U675" s="5"/>
      <c r="V675" s="5"/>
      <c r="W675" s="5"/>
      <c r="X675" s="5"/>
      <c r="Y675" s="5"/>
      <c r="Z675" s="5"/>
    </row>
    <row r="676" spans="1:26" ht="12.75" customHeight="1" x14ac:dyDescent="0.25">
      <c r="A676" s="55">
        <v>151</v>
      </c>
      <c r="B676" s="54">
        <v>675</v>
      </c>
      <c r="C676" s="54">
        <f>'PR-RAS'!D683</f>
        <v>0</v>
      </c>
      <c r="D676" s="54">
        <f>'PR-RAS'!E683</f>
        <v>0</v>
      </c>
      <c r="E676" s="54">
        <v>0</v>
      </c>
      <c r="F676" s="54">
        <v>0</v>
      </c>
      <c r="G676" s="56">
        <f t="shared" si="20"/>
        <v>0</v>
      </c>
      <c r="H676" s="56">
        <f t="shared" si="21"/>
        <v>0</v>
      </c>
      <c r="I676" s="57">
        <v>0</v>
      </c>
      <c r="J676" s="59"/>
      <c r="K676" s="58"/>
      <c r="L676" s="58"/>
      <c r="M676" s="5"/>
      <c r="N676" s="5"/>
      <c r="O676" s="5"/>
      <c r="P676" s="5"/>
      <c r="Q676" s="5"/>
      <c r="R676" s="5"/>
      <c r="S676" s="5"/>
      <c r="T676" s="5"/>
      <c r="U676" s="5"/>
      <c r="V676" s="5"/>
      <c r="W676" s="5"/>
      <c r="X676" s="5"/>
      <c r="Y676" s="5"/>
      <c r="Z676" s="5"/>
    </row>
    <row r="677" spans="1:26" ht="12.75" customHeight="1" x14ac:dyDescent="0.25">
      <c r="A677" s="55">
        <v>151</v>
      </c>
      <c r="B677" s="54">
        <v>676</v>
      </c>
      <c r="C677" s="54">
        <f>'PR-RAS'!D684</f>
        <v>0</v>
      </c>
      <c r="D677" s="54">
        <f>'PR-RAS'!E684</f>
        <v>0</v>
      </c>
      <c r="E677" s="54">
        <v>0</v>
      </c>
      <c r="F677" s="54">
        <v>0</v>
      </c>
      <c r="G677" s="56">
        <f t="shared" si="20"/>
        <v>0</v>
      </c>
      <c r="H677" s="56">
        <f t="shared" si="21"/>
        <v>0</v>
      </c>
      <c r="I677" s="57">
        <v>0</v>
      </c>
      <c r="J677" s="59"/>
      <c r="K677" s="58"/>
      <c r="L677" s="58"/>
      <c r="M677" s="5"/>
      <c r="N677" s="5"/>
      <c r="O677" s="5"/>
      <c r="P677" s="5"/>
      <c r="Q677" s="5"/>
      <c r="R677" s="5"/>
      <c r="S677" s="5"/>
      <c r="T677" s="5"/>
      <c r="U677" s="5"/>
      <c r="V677" s="5"/>
      <c r="W677" s="5"/>
      <c r="X677" s="5"/>
      <c r="Y677" s="5"/>
      <c r="Z677" s="5"/>
    </row>
    <row r="678" spans="1:26" ht="12.75" customHeight="1" x14ac:dyDescent="0.25">
      <c r="A678" s="55">
        <v>151</v>
      </c>
      <c r="B678" s="54">
        <v>677</v>
      </c>
      <c r="C678" s="54">
        <f>'PR-RAS'!D685</f>
        <v>0</v>
      </c>
      <c r="D678" s="54">
        <f>'PR-RAS'!E685</f>
        <v>0</v>
      </c>
      <c r="E678" s="54">
        <v>0</v>
      </c>
      <c r="F678" s="54">
        <v>0</v>
      </c>
      <c r="G678" s="56">
        <f t="shared" si="20"/>
        <v>0</v>
      </c>
      <c r="H678" s="56">
        <f t="shared" si="21"/>
        <v>0</v>
      </c>
      <c r="I678" s="57">
        <v>0</v>
      </c>
      <c r="J678" s="59"/>
      <c r="K678" s="58"/>
      <c r="L678" s="58"/>
      <c r="M678" s="5"/>
      <c r="N678" s="5"/>
      <c r="O678" s="5"/>
      <c r="P678" s="5"/>
      <c r="Q678" s="5"/>
      <c r="R678" s="5"/>
      <c r="S678" s="5"/>
      <c r="T678" s="5"/>
      <c r="U678" s="5"/>
      <c r="V678" s="5"/>
      <c r="W678" s="5"/>
      <c r="X678" s="5"/>
      <c r="Y678" s="5"/>
      <c r="Z678" s="5"/>
    </row>
    <row r="679" spans="1:26" ht="12.75" customHeight="1" x14ac:dyDescent="0.25">
      <c r="A679" s="55">
        <v>151</v>
      </c>
      <c r="B679" s="54">
        <v>678</v>
      </c>
      <c r="C679" s="54">
        <f>'PR-RAS'!D686</f>
        <v>0</v>
      </c>
      <c r="D679" s="54">
        <f>'PR-RAS'!E686</f>
        <v>0</v>
      </c>
      <c r="E679" s="54">
        <v>0</v>
      </c>
      <c r="F679" s="54">
        <v>0</v>
      </c>
      <c r="G679" s="56">
        <f t="shared" si="20"/>
        <v>0</v>
      </c>
      <c r="H679" s="56">
        <f t="shared" si="21"/>
        <v>0</v>
      </c>
      <c r="I679" s="57">
        <v>0</v>
      </c>
      <c r="J679" s="59"/>
      <c r="K679" s="58"/>
      <c r="L679" s="58"/>
      <c r="M679" s="5"/>
      <c r="N679" s="5"/>
      <c r="O679" s="5"/>
      <c r="P679" s="5"/>
      <c r="Q679" s="5"/>
      <c r="R679" s="5"/>
      <c r="S679" s="5"/>
      <c r="T679" s="5"/>
      <c r="U679" s="5"/>
      <c r="V679" s="5"/>
      <c r="W679" s="5"/>
      <c r="X679" s="5"/>
      <c r="Y679" s="5"/>
      <c r="Z679" s="5"/>
    </row>
    <row r="680" spans="1:26" ht="12.75" customHeight="1" x14ac:dyDescent="0.25">
      <c r="A680" s="55">
        <v>151</v>
      </c>
      <c r="B680" s="54">
        <v>679</v>
      </c>
      <c r="C680" s="54">
        <f>'PR-RAS'!D687</f>
        <v>0</v>
      </c>
      <c r="D680" s="54">
        <f>'PR-RAS'!E687</f>
        <v>0</v>
      </c>
      <c r="E680" s="54">
        <v>0</v>
      </c>
      <c r="F680" s="54">
        <v>0</v>
      </c>
      <c r="G680" s="56">
        <f t="shared" si="20"/>
        <v>0</v>
      </c>
      <c r="H680" s="56">
        <f t="shared" si="21"/>
        <v>0</v>
      </c>
      <c r="I680" s="57">
        <v>0</v>
      </c>
      <c r="J680" s="59"/>
      <c r="K680" s="58"/>
      <c r="L680" s="58"/>
      <c r="M680" s="5"/>
      <c r="N680" s="5"/>
      <c r="O680" s="5"/>
      <c r="P680" s="5"/>
      <c r="Q680" s="5"/>
      <c r="R680" s="5"/>
      <c r="S680" s="5"/>
      <c r="T680" s="5"/>
      <c r="U680" s="5"/>
      <c r="V680" s="5"/>
      <c r="W680" s="5"/>
      <c r="X680" s="5"/>
      <c r="Y680" s="5"/>
      <c r="Z680" s="5"/>
    </row>
    <row r="681" spans="1:26" ht="12.75" customHeight="1" x14ac:dyDescent="0.25">
      <c r="A681" s="55">
        <v>151</v>
      </c>
      <c r="B681" s="54">
        <v>680</v>
      </c>
      <c r="C681" s="54">
        <f>'PR-RAS'!D688</f>
        <v>0</v>
      </c>
      <c r="D681" s="54">
        <f>'PR-RAS'!E688</f>
        <v>0</v>
      </c>
      <c r="E681" s="54">
        <v>0</v>
      </c>
      <c r="F681" s="54">
        <v>0</v>
      </c>
      <c r="G681" s="56">
        <f t="shared" si="20"/>
        <v>0</v>
      </c>
      <c r="H681" s="56">
        <f t="shared" si="21"/>
        <v>0</v>
      </c>
      <c r="I681" s="57">
        <v>0</v>
      </c>
      <c r="J681" s="59"/>
      <c r="K681" s="58"/>
      <c r="L681" s="58"/>
      <c r="M681" s="5"/>
      <c r="N681" s="5"/>
      <c r="O681" s="5"/>
      <c r="P681" s="5"/>
      <c r="Q681" s="5"/>
      <c r="R681" s="5"/>
      <c r="S681" s="5"/>
      <c r="T681" s="5"/>
      <c r="U681" s="5"/>
      <c r="V681" s="5"/>
      <c r="W681" s="5"/>
      <c r="X681" s="5"/>
      <c r="Y681" s="5"/>
      <c r="Z681" s="5"/>
    </row>
    <row r="682" spans="1:26" ht="12.75" customHeight="1" x14ac:dyDescent="0.25">
      <c r="A682" s="55">
        <v>151</v>
      </c>
      <c r="B682" s="54">
        <v>681</v>
      </c>
      <c r="C682" s="54">
        <f>'PR-RAS'!D689</f>
        <v>0</v>
      </c>
      <c r="D682" s="54">
        <f>'PR-RAS'!E689</f>
        <v>0</v>
      </c>
      <c r="E682" s="54">
        <v>0</v>
      </c>
      <c r="F682" s="54">
        <v>0</v>
      </c>
      <c r="G682" s="56">
        <f t="shared" si="20"/>
        <v>0</v>
      </c>
      <c r="H682" s="56">
        <f t="shared" si="21"/>
        <v>0</v>
      </c>
      <c r="I682" s="57">
        <v>0</v>
      </c>
      <c r="J682" s="59"/>
      <c r="K682" s="58"/>
      <c r="L682" s="58"/>
      <c r="M682" s="5"/>
      <c r="N682" s="5"/>
      <c r="O682" s="5"/>
      <c r="P682" s="5"/>
      <c r="Q682" s="5"/>
      <c r="R682" s="5"/>
      <c r="S682" s="5"/>
      <c r="T682" s="5"/>
      <c r="U682" s="5"/>
      <c r="V682" s="5"/>
      <c r="W682" s="5"/>
      <c r="X682" s="5"/>
      <c r="Y682" s="5"/>
      <c r="Z682" s="5"/>
    </row>
    <row r="683" spans="1:26" ht="12.75" customHeight="1" x14ac:dyDescent="0.25">
      <c r="A683" s="55">
        <v>151</v>
      </c>
      <c r="B683" s="54">
        <v>682</v>
      </c>
      <c r="C683" s="54">
        <f>'PR-RAS'!D690</f>
        <v>0</v>
      </c>
      <c r="D683" s="54">
        <f>'PR-RAS'!E690</f>
        <v>0</v>
      </c>
      <c r="E683" s="54">
        <v>0</v>
      </c>
      <c r="F683" s="54">
        <v>0</v>
      </c>
      <c r="G683" s="56">
        <f t="shared" si="20"/>
        <v>0</v>
      </c>
      <c r="H683" s="56">
        <f t="shared" si="21"/>
        <v>0</v>
      </c>
      <c r="I683" s="57">
        <v>0</v>
      </c>
      <c r="J683" s="59"/>
      <c r="K683" s="58"/>
      <c r="L683" s="58"/>
      <c r="M683" s="5"/>
      <c r="N683" s="5"/>
      <c r="O683" s="5"/>
      <c r="P683" s="5"/>
      <c r="Q683" s="5"/>
      <c r="R683" s="5"/>
      <c r="S683" s="5"/>
      <c r="T683" s="5"/>
      <c r="U683" s="5"/>
      <c r="V683" s="5"/>
      <c r="W683" s="5"/>
      <c r="X683" s="5"/>
      <c r="Y683" s="5"/>
      <c r="Z683" s="5"/>
    </row>
    <row r="684" spans="1:26" ht="12.75" customHeight="1" x14ac:dyDescent="0.25">
      <c r="A684" s="55">
        <v>151</v>
      </c>
      <c r="B684" s="54">
        <v>683</v>
      </c>
      <c r="C684" s="54">
        <f>'PR-RAS'!D691</f>
        <v>0</v>
      </c>
      <c r="D684" s="54">
        <f>'PR-RAS'!E691</f>
        <v>0</v>
      </c>
      <c r="E684" s="54">
        <v>0</v>
      </c>
      <c r="F684" s="54">
        <v>0</v>
      </c>
      <c r="G684" s="56">
        <f t="shared" si="20"/>
        <v>0</v>
      </c>
      <c r="H684" s="56">
        <f t="shared" si="21"/>
        <v>0</v>
      </c>
      <c r="I684" s="57">
        <v>0</v>
      </c>
      <c r="J684" s="59"/>
      <c r="K684" s="58"/>
      <c r="L684" s="58"/>
      <c r="M684" s="5"/>
      <c r="N684" s="5"/>
      <c r="O684" s="5"/>
      <c r="P684" s="5"/>
      <c r="Q684" s="5"/>
      <c r="R684" s="5"/>
      <c r="S684" s="5"/>
      <c r="T684" s="5"/>
      <c r="U684" s="5"/>
      <c r="V684" s="5"/>
      <c r="W684" s="5"/>
      <c r="X684" s="5"/>
      <c r="Y684" s="5"/>
      <c r="Z684" s="5"/>
    </row>
    <row r="685" spans="1:26" ht="12.75" customHeight="1" x14ac:dyDescent="0.25">
      <c r="A685" s="55">
        <v>151</v>
      </c>
      <c r="B685" s="54">
        <v>684</v>
      </c>
      <c r="C685" s="54">
        <f>'PR-RAS'!D692</f>
        <v>0</v>
      </c>
      <c r="D685" s="54">
        <f>'PR-RAS'!E692</f>
        <v>0</v>
      </c>
      <c r="E685" s="54">
        <v>0</v>
      </c>
      <c r="F685" s="54">
        <v>0</v>
      </c>
      <c r="G685" s="56">
        <f t="shared" si="20"/>
        <v>0</v>
      </c>
      <c r="H685" s="56">
        <f t="shared" si="21"/>
        <v>0</v>
      </c>
      <c r="I685" s="57">
        <v>0</v>
      </c>
      <c r="J685" s="59"/>
      <c r="K685" s="58"/>
      <c r="L685" s="58"/>
      <c r="M685" s="5"/>
      <c r="N685" s="5"/>
      <c r="O685" s="5"/>
      <c r="P685" s="5"/>
      <c r="Q685" s="5"/>
      <c r="R685" s="5"/>
      <c r="S685" s="5"/>
      <c r="T685" s="5"/>
      <c r="U685" s="5"/>
      <c r="V685" s="5"/>
      <c r="W685" s="5"/>
      <c r="X685" s="5"/>
      <c r="Y685" s="5"/>
      <c r="Z685" s="5"/>
    </row>
    <row r="686" spans="1:26" ht="12.75" customHeight="1" x14ac:dyDescent="0.25">
      <c r="A686" s="55">
        <v>151</v>
      </c>
      <c r="B686" s="54">
        <v>685</v>
      </c>
      <c r="C686" s="54">
        <f>'PR-RAS'!D693</f>
        <v>0</v>
      </c>
      <c r="D686" s="54">
        <f>'PR-RAS'!E693</f>
        <v>0</v>
      </c>
      <c r="E686" s="54">
        <v>0</v>
      </c>
      <c r="F686" s="54">
        <v>0</v>
      </c>
      <c r="G686" s="56">
        <f t="shared" si="20"/>
        <v>0</v>
      </c>
      <c r="H686" s="56">
        <f t="shared" si="21"/>
        <v>0</v>
      </c>
      <c r="I686" s="57">
        <v>0</v>
      </c>
      <c r="J686" s="59"/>
      <c r="K686" s="58"/>
      <c r="L686" s="58"/>
      <c r="M686" s="5"/>
      <c r="N686" s="5"/>
      <c r="O686" s="5"/>
      <c r="P686" s="5"/>
      <c r="Q686" s="5"/>
      <c r="R686" s="5"/>
      <c r="S686" s="5"/>
      <c r="T686" s="5"/>
      <c r="U686" s="5"/>
      <c r="V686" s="5"/>
      <c r="W686" s="5"/>
      <c r="X686" s="5"/>
      <c r="Y686" s="5"/>
      <c r="Z686" s="5"/>
    </row>
    <row r="687" spans="1:26" ht="12.75" customHeight="1" x14ac:dyDescent="0.25">
      <c r="A687" s="55">
        <v>151</v>
      </c>
      <c r="B687" s="54">
        <v>686</v>
      </c>
      <c r="C687" s="54">
        <f>'PR-RAS'!D694</f>
        <v>0</v>
      </c>
      <c r="D687" s="54">
        <f>'PR-RAS'!E694</f>
        <v>0</v>
      </c>
      <c r="E687" s="54">
        <v>0</v>
      </c>
      <c r="F687" s="54">
        <v>0</v>
      </c>
      <c r="G687" s="56">
        <f t="shared" si="20"/>
        <v>0</v>
      </c>
      <c r="H687" s="56">
        <f t="shared" si="21"/>
        <v>0</v>
      </c>
      <c r="I687" s="57">
        <v>0</v>
      </c>
      <c r="J687" s="59"/>
      <c r="K687" s="58"/>
      <c r="L687" s="58"/>
      <c r="M687" s="5"/>
      <c r="N687" s="5"/>
      <c r="O687" s="5"/>
      <c r="P687" s="5"/>
      <c r="Q687" s="5"/>
      <c r="R687" s="5"/>
      <c r="S687" s="5"/>
      <c r="T687" s="5"/>
      <c r="U687" s="5"/>
      <c r="V687" s="5"/>
      <c r="W687" s="5"/>
      <c r="X687" s="5"/>
      <c r="Y687" s="5"/>
      <c r="Z687" s="5"/>
    </row>
    <row r="688" spans="1:26" ht="12.75" customHeight="1" x14ac:dyDescent="0.25">
      <c r="A688" s="55">
        <v>151</v>
      </c>
      <c r="B688" s="54">
        <v>687</v>
      </c>
      <c r="C688" s="54">
        <f>'PR-RAS'!D695</f>
        <v>0</v>
      </c>
      <c r="D688" s="54">
        <f>'PR-RAS'!E695</f>
        <v>0</v>
      </c>
      <c r="E688" s="54">
        <v>0</v>
      </c>
      <c r="F688" s="54">
        <v>0</v>
      </c>
      <c r="G688" s="56">
        <f t="shared" si="20"/>
        <v>0</v>
      </c>
      <c r="H688" s="56">
        <f t="shared" si="21"/>
        <v>0</v>
      </c>
      <c r="I688" s="57">
        <v>0</v>
      </c>
      <c r="J688" s="59"/>
      <c r="K688" s="58"/>
      <c r="L688" s="58"/>
      <c r="M688" s="5"/>
      <c r="N688" s="5"/>
      <c r="O688" s="5"/>
      <c r="P688" s="5"/>
      <c r="Q688" s="5"/>
      <c r="R688" s="5"/>
      <c r="S688" s="5"/>
      <c r="T688" s="5"/>
      <c r="U688" s="5"/>
      <c r="V688" s="5"/>
      <c r="W688" s="5"/>
      <c r="X688" s="5"/>
      <c r="Y688" s="5"/>
      <c r="Z688" s="5"/>
    </row>
    <row r="689" spans="1:26" ht="12.75" customHeight="1" x14ac:dyDescent="0.25">
      <c r="A689" s="55">
        <v>151</v>
      </c>
      <c r="B689" s="54">
        <v>688</v>
      </c>
      <c r="C689" s="54">
        <f>'PR-RAS'!D696</f>
        <v>0</v>
      </c>
      <c r="D689" s="54">
        <f>'PR-RAS'!E696</f>
        <v>0</v>
      </c>
      <c r="E689" s="54">
        <v>0</v>
      </c>
      <c r="F689" s="54">
        <v>0</v>
      </c>
      <c r="G689" s="56">
        <f t="shared" si="20"/>
        <v>0</v>
      </c>
      <c r="H689" s="56">
        <f t="shared" si="21"/>
        <v>0</v>
      </c>
      <c r="I689" s="57">
        <v>0</v>
      </c>
      <c r="J689" s="59"/>
      <c r="K689" s="58"/>
      <c r="L689" s="58"/>
      <c r="M689" s="5"/>
      <c r="N689" s="5"/>
      <c r="O689" s="5"/>
      <c r="P689" s="5"/>
      <c r="Q689" s="5"/>
      <c r="R689" s="5"/>
      <c r="S689" s="5"/>
      <c r="T689" s="5"/>
      <c r="U689" s="5"/>
      <c r="V689" s="5"/>
      <c r="W689" s="5"/>
      <c r="X689" s="5"/>
      <c r="Y689" s="5"/>
      <c r="Z689" s="5"/>
    </row>
    <row r="690" spans="1:26" ht="12.75" customHeight="1" x14ac:dyDescent="0.25">
      <c r="A690" s="55">
        <v>151</v>
      </c>
      <c r="B690" s="54">
        <v>689</v>
      </c>
      <c r="C690" s="54">
        <f>'PR-RAS'!D697</f>
        <v>0</v>
      </c>
      <c r="D690" s="54">
        <f>'PR-RAS'!E697</f>
        <v>0</v>
      </c>
      <c r="E690" s="54">
        <v>0</v>
      </c>
      <c r="F690" s="54">
        <v>0</v>
      </c>
      <c r="G690" s="56">
        <f t="shared" si="20"/>
        <v>0</v>
      </c>
      <c r="H690" s="56">
        <f t="shared" si="21"/>
        <v>0</v>
      </c>
      <c r="I690" s="57">
        <v>0</v>
      </c>
      <c r="J690" s="59"/>
      <c r="K690" s="58"/>
      <c r="L690" s="58"/>
      <c r="M690" s="5"/>
      <c r="N690" s="5"/>
      <c r="O690" s="5"/>
      <c r="P690" s="5"/>
      <c r="Q690" s="5"/>
      <c r="R690" s="5"/>
      <c r="S690" s="5"/>
      <c r="T690" s="5"/>
      <c r="U690" s="5"/>
      <c r="V690" s="5"/>
      <c r="W690" s="5"/>
      <c r="X690" s="5"/>
      <c r="Y690" s="5"/>
      <c r="Z690" s="5"/>
    </row>
    <row r="691" spans="1:26" ht="12.75" customHeight="1" x14ac:dyDescent="0.25">
      <c r="A691" s="55">
        <v>151</v>
      </c>
      <c r="B691" s="54">
        <v>690</v>
      </c>
      <c r="C691" s="54">
        <f>'PR-RAS'!D698</f>
        <v>0</v>
      </c>
      <c r="D691" s="54">
        <f>'PR-RAS'!E698</f>
        <v>0</v>
      </c>
      <c r="E691" s="54">
        <v>0</v>
      </c>
      <c r="F691" s="54">
        <v>0</v>
      </c>
      <c r="G691" s="56">
        <f t="shared" si="20"/>
        <v>0</v>
      </c>
      <c r="H691" s="56">
        <f t="shared" si="21"/>
        <v>0</v>
      </c>
      <c r="I691" s="57">
        <v>0</v>
      </c>
      <c r="J691" s="59"/>
      <c r="K691" s="58"/>
      <c r="L691" s="58"/>
      <c r="M691" s="5"/>
      <c r="N691" s="5"/>
      <c r="O691" s="5"/>
      <c r="P691" s="5"/>
      <c r="Q691" s="5"/>
      <c r="R691" s="5"/>
      <c r="S691" s="5"/>
      <c r="T691" s="5"/>
      <c r="U691" s="5"/>
      <c r="V691" s="5"/>
      <c r="W691" s="5"/>
      <c r="X691" s="5"/>
      <c r="Y691" s="5"/>
      <c r="Z691" s="5"/>
    </row>
    <row r="692" spans="1:26" ht="12.75" customHeight="1" x14ac:dyDescent="0.25">
      <c r="A692" s="55">
        <v>151</v>
      </c>
      <c r="B692" s="54">
        <v>691</v>
      </c>
      <c r="C692" s="54">
        <f>'PR-RAS'!D699</f>
        <v>0</v>
      </c>
      <c r="D692" s="54">
        <f>'PR-RAS'!E699</f>
        <v>0</v>
      </c>
      <c r="E692" s="54">
        <v>0</v>
      </c>
      <c r="F692" s="54">
        <v>0</v>
      </c>
      <c r="G692" s="56">
        <f t="shared" si="20"/>
        <v>0</v>
      </c>
      <c r="H692" s="56">
        <f t="shared" si="21"/>
        <v>0</v>
      </c>
      <c r="I692" s="57">
        <v>0</v>
      </c>
      <c r="J692" s="59"/>
      <c r="K692" s="58"/>
      <c r="L692" s="58"/>
      <c r="M692" s="5"/>
      <c r="N692" s="5"/>
      <c r="O692" s="5"/>
      <c r="P692" s="5"/>
      <c r="Q692" s="5"/>
      <c r="R692" s="5"/>
      <c r="S692" s="5"/>
      <c r="T692" s="5"/>
      <c r="U692" s="5"/>
      <c r="V692" s="5"/>
      <c r="W692" s="5"/>
      <c r="X692" s="5"/>
      <c r="Y692" s="5"/>
      <c r="Z692" s="5"/>
    </row>
    <row r="693" spans="1:26" ht="12.75" customHeight="1" x14ac:dyDescent="0.25">
      <c r="A693" s="55">
        <v>151</v>
      </c>
      <c r="B693" s="54">
        <v>692</v>
      </c>
      <c r="C693" s="54">
        <f>'PR-RAS'!D700</f>
        <v>0</v>
      </c>
      <c r="D693" s="54">
        <f>'PR-RAS'!E700</f>
        <v>0</v>
      </c>
      <c r="E693" s="54">
        <v>0</v>
      </c>
      <c r="F693" s="54">
        <v>0</v>
      </c>
      <c r="G693" s="56">
        <f t="shared" si="20"/>
        <v>0</v>
      </c>
      <c r="H693" s="56">
        <f t="shared" si="21"/>
        <v>0</v>
      </c>
      <c r="I693" s="57">
        <v>0</v>
      </c>
      <c r="J693" s="59"/>
      <c r="K693" s="58"/>
      <c r="L693" s="58"/>
      <c r="M693" s="5"/>
      <c r="N693" s="5"/>
      <c r="O693" s="5"/>
      <c r="P693" s="5"/>
      <c r="Q693" s="5"/>
      <c r="R693" s="5"/>
      <c r="S693" s="5"/>
      <c r="T693" s="5"/>
      <c r="U693" s="5"/>
      <c r="V693" s="5"/>
      <c r="W693" s="5"/>
      <c r="X693" s="5"/>
      <c r="Y693" s="5"/>
      <c r="Z693" s="5"/>
    </row>
    <row r="694" spans="1:26" ht="12.75" customHeight="1" x14ac:dyDescent="0.25">
      <c r="A694" s="55">
        <v>151</v>
      </c>
      <c r="B694" s="54">
        <v>693</v>
      </c>
      <c r="C694" s="54">
        <f>'PR-RAS'!D701</f>
        <v>0</v>
      </c>
      <c r="D694" s="54">
        <f>'PR-RAS'!E701</f>
        <v>0</v>
      </c>
      <c r="E694" s="54">
        <v>0</v>
      </c>
      <c r="F694" s="54">
        <v>0</v>
      </c>
      <c r="G694" s="56">
        <f t="shared" si="20"/>
        <v>0</v>
      </c>
      <c r="H694" s="56">
        <f t="shared" si="21"/>
        <v>0</v>
      </c>
      <c r="I694" s="57">
        <v>0</v>
      </c>
      <c r="J694" s="59"/>
      <c r="K694" s="58"/>
      <c r="L694" s="58"/>
      <c r="M694" s="5"/>
      <c r="N694" s="5"/>
      <c r="O694" s="5"/>
      <c r="P694" s="5"/>
      <c r="Q694" s="5"/>
      <c r="R694" s="5"/>
      <c r="S694" s="5"/>
      <c r="T694" s="5"/>
      <c r="U694" s="5"/>
      <c r="V694" s="5"/>
      <c r="W694" s="5"/>
      <c r="X694" s="5"/>
      <c r="Y694" s="5"/>
      <c r="Z694" s="5"/>
    </row>
    <row r="695" spans="1:26" ht="12.75" customHeight="1" x14ac:dyDescent="0.25">
      <c r="A695" s="55">
        <v>151</v>
      </c>
      <c r="B695" s="54">
        <v>694</v>
      </c>
      <c r="C695" s="54">
        <f>'PR-RAS'!D702</f>
        <v>0</v>
      </c>
      <c r="D695" s="54">
        <f>'PR-RAS'!E702</f>
        <v>0</v>
      </c>
      <c r="E695" s="54">
        <v>0</v>
      </c>
      <c r="F695" s="54">
        <v>0</v>
      </c>
      <c r="G695" s="56">
        <f t="shared" si="20"/>
        <v>0</v>
      </c>
      <c r="H695" s="56">
        <f t="shared" si="21"/>
        <v>0</v>
      </c>
      <c r="I695" s="57">
        <v>0</v>
      </c>
      <c r="J695" s="59"/>
      <c r="K695" s="58"/>
      <c r="L695" s="58"/>
      <c r="M695" s="5"/>
      <c r="N695" s="5"/>
      <c r="O695" s="5"/>
      <c r="P695" s="5"/>
      <c r="Q695" s="5"/>
      <c r="R695" s="5"/>
      <c r="S695" s="5"/>
      <c r="T695" s="5"/>
      <c r="U695" s="5"/>
      <c r="V695" s="5"/>
      <c r="W695" s="5"/>
      <c r="X695" s="5"/>
      <c r="Y695" s="5"/>
      <c r="Z695" s="5"/>
    </row>
    <row r="696" spans="1:26" ht="12.75" customHeight="1" x14ac:dyDescent="0.25">
      <c r="A696" s="55">
        <v>151</v>
      </c>
      <c r="B696" s="54">
        <v>695</v>
      </c>
      <c r="C696" s="54">
        <f>'PR-RAS'!D703</f>
        <v>0</v>
      </c>
      <c r="D696" s="54">
        <f>'PR-RAS'!E703</f>
        <v>0</v>
      </c>
      <c r="E696" s="54">
        <v>0</v>
      </c>
      <c r="F696" s="54">
        <v>0</v>
      </c>
      <c r="G696" s="56">
        <f t="shared" si="20"/>
        <v>0</v>
      </c>
      <c r="H696" s="56">
        <f t="shared" si="21"/>
        <v>0</v>
      </c>
      <c r="I696" s="57">
        <v>0</v>
      </c>
      <c r="J696" s="59"/>
      <c r="K696" s="58"/>
      <c r="L696" s="58"/>
      <c r="M696" s="5"/>
      <c r="N696" s="5"/>
      <c r="O696" s="5"/>
      <c r="P696" s="5"/>
      <c r="Q696" s="5"/>
      <c r="R696" s="5"/>
      <c r="S696" s="5"/>
      <c r="T696" s="5"/>
      <c r="U696" s="5"/>
      <c r="V696" s="5"/>
      <c r="W696" s="5"/>
      <c r="X696" s="5"/>
      <c r="Y696" s="5"/>
      <c r="Z696" s="5"/>
    </row>
    <row r="697" spans="1:26" ht="12.75" customHeight="1" x14ac:dyDescent="0.25">
      <c r="A697" s="55">
        <v>151</v>
      </c>
      <c r="B697" s="54">
        <v>696</v>
      </c>
      <c r="C697" s="54">
        <f>'PR-RAS'!D704</f>
        <v>0</v>
      </c>
      <c r="D697" s="54">
        <f>'PR-RAS'!E704</f>
        <v>0</v>
      </c>
      <c r="E697" s="54">
        <v>0</v>
      </c>
      <c r="F697" s="54">
        <v>0</v>
      </c>
      <c r="G697" s="56">
        <f t="shared" si="20"/>
        <v>0</v>
      </c>
      <c r="H697" s="56">
        <f t="shared" si="21"/>
        <v>0</v>
      </c>
      <c r="I697" s="57">
        <v>0</v>
      </c>
      <c r="J697" s="59"/>
      <c r="K697" s="58"/>
      <c r="L697" s="58"/>
      <c r="M697" s="5"/>
      <c r="N697" s="5"/>
      <c r="O697" s="5"/>
      <c r="P697" s="5"/>
      <c r="Q697" s="5"/>
      <c r="R697" s="5"/>
      <c r="S697" s="5"/>
      <c r="T697" s="5"/>
      <c r="U697" s="5"/>
      <c r="V697" s="5"/>
      <c r="W697" s="5"/>
      <c r="X697" s="5"/>
      <c r="Y697" s="5"/>
      <c r="Z697" s="5"/>
    </row>
    <row r="698" spans="1:26" ht="12.75" customHeight="1" x14ac:dyDescent="0.25">
      <c r="A698" s="55">
        <v>151</v>
      </c>
      <c r="B698" s="54">
        <v>697</v>
      </c>
      <c r="C698" s="54">
        <f>'PR-RAS'!D705</f>
        <v>0</v>
      </c>
      <c r="D698" s="54">
        <f>'PR-RAS'!E705</f>
        <v>0</v>
      </c>
      <c r="E698" s="54">
        <v>0</v>
      </c>
      <c r="F698" s="54">
        <v>0</v>
      </c>
      <c r="G698" s="56">
        <f t="shared" si="20"/>
        <v>0</v>
      </c>
      <c r="H698" s="56">
        <f t="shared" si="21"/>
        <v>0</v>
      </c>
      <c r="I698" s="57">
        <v>0</v>
      </c>
      <c r="J698" s="59"/>
      <c r="K698" s="58"/>
      <c r="L698" s="58"/>
      <c r="M698" s="5"/>
      <c r="N698" s="5"/>
      <c r="O698" s="5"/>
      <c r="P698" s="5"/>
      <c r="Q698" s="5"/>
      <c r="R698" s="5"/>
      <c r="S698" s="5"/>
      <c r="T698" s="5"/>
      <c r="U698" s="5"/>
      <c r="V698" s="5"/>
      <c r="W698" s="5"/>
      <c r="X698" s="5"/>
      <c r="Y698" s="5"/>
      <c r="Z698" s="5"/>
    </row>
    <row r="699" spans="1:26" ht="12.75" customHeight="1" x14ac:dyDescent="0.25">
      <c r="A699" s="55">
        <v>151</v>
      </c>
      <c r="B699" s="54">
        <v>698</v>
      </c>
      <c r="C699" s="54">
        <f>'PR-RAS'!D706</f>
        <v>0</v>
      </c>
      <c r="D699" s="54">
        <f>'PR-RAS'!E706</f>
        <v>0</v>
      </c>
      <c r="E699" s="54">
        <v>0</v>
      </c>
      <c r="F699" s="54">
        <v>0</v>
      </c>
      <c r="G699" s="56">
        <f t="shared" si="20"/>
        <v>0</v>
      </c>
      <c r="H699" s="56">
        <f t="shared" si="21"/>
        <v>0</v>
      </c>
      <c r="I699" s="57">
        <v>0</v>
      </c>
      <c r="J699" s="59"/>
      <c r="K699" s="58"/>
      <c r="L699" s="58"/>
      <c r="M699" s="5"/>
      <c r="N699" s="5"/>
      <c r="O699" s="5"/>
      <c r="P699" s="5"/>
      <c r="Q699" s="5"/>
      <c r="R699" s="5"/>
      <c r="S699" s="5"/>
      <c r="T699" s="5"/>
      <c r="U699" s="5"/>
      <c r="V699" s="5"/>
      <c r="W699" s="5"/>
      <c r="X699" s="5"/>
      <c r="Y699" s="5"/>
      <c r="Z699" s="5"/>
    </row>
    <row r="700" spans="1:26" ht="12.75" customHeight="1" x14ac:dyDescent="0.25">
      <c r="A700" s="55">
        <v>151</v>
      </c>
      <c r="B700" s="54">
        <v>699</v>
      </c>
      <c r="C700" s="54">
        <f>'PR-RAS'!D707</f>
        <v>0</v>
      </c>
      <c r="D700" s="54">
        <f>'PR-RAS'!E707</f>
        <v>0</v>
      </c>
      <c r="E700" s="54">
        <v>0</v>
      </c>
      <c r="F700" s="54">
        <v>0</v>
      </c>
      <c r="G700" s="56">
        <f t="shared" si="20"/>
        <v>0</v>
      </c>
      <c r="H700" s="56">
        <f t="shared" si="21"/>
        <v>0</v>
      </c>
      <c r="I700" s="57">
        <v>0</v>
      </c>
      <c r="J700" s="59"/>
      <c r="K700" s="58"/>
      <c r="L700" s="58"/>
      <c r="M700" s="5"/>
      <c r="N700" s="5"/>
      <c r="O700" s="5"/>
      <c r="P700" s="5"/>
      <c r="Q700" s="5"/>
      <c r="R700" s="5"/>
      <c r="S700" s="5"/>
      <c r="T700" s="5"/>
      <c r="U700" s="5"/>
      <c r="V700" s="5"/>
      <c r="W700" s="5"/>
      <c r="X700" s="5"/>
      <c r="Y700" s="5"/>
      <c r="Z700" s="5"/>
    </row>
    <row r="701" spans="1:26" ht="12.75" customHeight="1" x14ac:dyDescent="0.25">
      <c r="A701" s="55">
        <v>151</v>
      </c>
      <c r="B701" s="54">
        <v>700</v>
      </c>
      <c r="C701" s="54">
        <f>'PR-RAS'!D708</f>
        <v>0</v>
      </c>
      <c r="D701" s="54">
        <f>'PR-RAS'!E708</f>
        <v>0</v>
      </c>
      <c r="E701" s="54">
        <v>0</v>
      </c>
      <c r="F701" s="54">
        <v>0</v>
      </c>
      <c r="G701" s="56">
        <f t="shared" si="20"/>
        <v>0</v>
      </c>
      <c r="H701" s="56">
        <f t="shared" si="21"/>
        <v>0</v>
      </c>
      <c r="I701" s="57">
        <v>0</v>
      </c>
      <c r="J701" s="59"/>
      <c r="K701" s="58"/>
      <c r="L701" s="58"/>
      <c r="M701" s="5"/>
      <c r="N701" s="5"/>
      <c r="O701" s="5"/>
      <c r="P701" s="5"/>
      <c r="Q701" s="5"/>
      <c r="R701" s="5"/>
      <c r="S701" s="5"/>
      <c r="T701" s="5"/>
      <c r="U701" s="5"/>
      <c r="V701" s="5"/>
      <c r="W701" s="5"/>
      <c r="X701" s="5"/>
      <c r="Y701" s="5"/>
      <c r="Z701" s="5"/>
    </row>
    <row r="702" spans="1:26" ht="12.75" customHeight="1" x14ac:dyDescent="0.25">
      <c r="A702" s="55">
        <v>151</v>
      </c>
      <c r="B702" s="54">
        <v>701</v>
      </c>
      <c r="C702" s="54">
        <f>'PR-RAS'!D709</f>
        <v>0</v>
      </c>
      <c r="D702" s="54">
        <f>'PR-RAS'!E709</f>
        <v>0</v>
      </c>
      <c r="E702" s="54">
        <v>0</v>
      </c>
      <c r="F702" s="54">
        <v>0</v>
      </c>
      <c r="G702" s="56">
        <f t="shared" si="20"/>
        <v>0</v>
      </c>
      <c r="H702" s="56">
        <f t="shared" si="21"/>
        <v>0</v>
      </c>
      <c r="I702" s="57">
        <v>0</v>
      </c>
      <c r="J702" s="59"/>
      <c r="K702" s="58"/>
      <c r="L702" s="58"/>
      <c r="M702" s="5"/>
      <c r="N702" s="5"/>
      <c r="O702" s="5"/>
      <c r="P702" s="5"/>
      <c r="Q702" s="5"/>
      <c r="R702" s="5"/>
      <c r="S702" s="5"/>
      <c r="T702" s="5"/>
      <c r="U702" s="5"/>
      <c r="V702" s="5"/>
      <c r="W702" s="5"/>
      <c r="X702" s="5"/>
      <c r="Y702" s="5"/>
      <c r="Z702" s="5"/>
    </row>
    <row r="703" spans="1:26" ht="12.75" customHeight="1" x14ac:dyDescent="0.25">
      <c r="A703" s="55">
        <v>151</v>
      </c>
      <c r="B703" s="54">
        <v>702</v>
      </c>
      <c r="C703" s="54">
        <f>'PR-RAS'!D710</f>
        <v>66817.039999999994</v>
      </c>
      <c r="D703" s="54">
        <f>'PR-RAS'!E710</f>
        <v>65059.39</v>
      </c>
      <c r="E703" s="54">
        <v>0</v>
      </c>
      <c r="F703" s="54">
        <v>0</v>
      </c>
      <c r="G703" s="56">
        <f t="shared" si="20"/>
        <v>138248.94563999999</v>
      </c>
      <c r="H703" s="56">
        <f t="shared" si="21"/>
        <v>0.42999999999301508</v>
      </c>
      <c r="I703" s="57">
        <v>0</v>
      </c>
      <c r="J703" s="59"/>
      <c r="K703" s="58"/>
      <c r="L703" s="58"/>
      <c r="M703" s="5"/>
      <c r="N703" s="5"/>
      <c r="O703" s="5"/>
      <c r="P703" s="5"/>
      <c r="Q703" s="5"/>
      <c r="R703" s="5"/>
      <c r="S703" s="5"/>
      <c r="T703" s="5"/>
      <c r="U703" s="5"/>
      <c r="V703" s="5"/>
      <c r="W703" s="5"/>
      <c r="X703" s="5"/>
      <c r="Y703" s="5"/>
      <c r="Z703" s="5"/>
    </row>
    <row r="704" spans="1:26" ht="12.75" customHeight="1" x14ac:dyDescent="0.25">
      <c r="A704" s="55">
        <v>151</v>
      </c>
      <c r="B704" s="54">
        <v>703</v>
      </c>
      <c r="C704" s="54">
        <f>'PR-RAS'!D711</f>
        <v>0</v>
      </c>
      <c r="D704" s="54">
        <f>'PR-RAS'!E711</f>
        <v>0</v>
      </c>
      <c r="E704" s="54">
        <v>0</v>
      </c>
      <c r="F704" s="54">
        <v>0</v>
      </c>
      <c r="G704" s="56">
        <f t="shared" si="20"/>
        <v>0</v>
      </c>
      <c r="H704" s="56">
        <f t="shared" si="21"/>
        <v>0</v>
      </c>
      <c r="I704" s="57">
        <v>0</v>
      </c>
      <c r="J704" s="59"/>
      <c r="K704" s="58"/>
      <c r="L704" s="58"/>
      <c r="M704" s="5"/>
      <c r="N704" s="5"/>
      <c r="O704" s="5"/>
      <c r="P704" s="5"/>
      <c r="Q704" s="5"/>
      <c r="R704" s="5"/>
      <c r="S704" s="5"/>
      <c r="T704" s="5"/>
      <c r="U704" s="5"/>
      <c r="V704" s="5"/>
      <c r="W704" s="5"/>
      <c r="X704" s="5"/>
      <c r="Y704" s="5"/>
      <c r="Z704" s="5"/>
    </row>
    <row r="705" spans="1:26" ht="12.75" customHeight="1" x14ac:dyDescent="0.25">
      <c r="A705" s="55">
        <v>151</v>
      </c>
      <c r="B705" s="54">
        <v>704</v>
      </c>
      <c r="C705" s="54">
        <f>'PR-RAS'!D712</f>
        <v>0</v>
      </c>
      <c r="D705" s="54">
        <f>'PR-RAS'!E712</f>
        <v>0</v>
      </c>
      <c r="E705" s="54">
        <v>0</v>
      </c>
      <c r="F705" s="54">
        <v>0</v>
      </c>
      <c r="G705" s="56">
        <f t="shared" si="20"/>
        <v>0</v>
      </c>
      <c r="H705" s="56">
        <f t="shared" si="21"/>
        <v>0</v>
      </c>
      <c r="I705" s="57">
        <v>0</v>
      </c>
      <c r="J705" s="59"/>
      <c r="K705" s="58"/>
      <c r="L705" s="58"/>
      <c r="M705" s="5"/>
      <c r="N705" s="5"/>
      <c r="O705" s="5"/>
      <c r="P705" s="5"/>
      <c r="Q705" s="5"/>
      <c r="R705" s="5"/>
      <c r="S705" s="5"/>
      <c r="T705" s="5"/>
      <c r="U705" s="5"/>
      <c r="V705" s="5"/>
      <c r="W705" s="5"/>
      <c r="X705" s="5"/>
      <c r="Y705" s="5"/>
      <c r="Z705" s="5"/>
    </row>
    <row r="706" spans="1:26" ht="12.75" customHeight="1" x14ac:dyDescent="0.25">
      <c r="A706" s="55">
        <v>151</v>
      </c>
      <c r="B706" s="54">
        <v>705</v>
      </c>
      <c r="C706" s="54">
        <f>'PR-RAS'!D713</f>
        <v>0</v>
      </c>
      <c r="D706" s="54">
        <f>'PR-RAS'!E713</f>
        <v>0</v>
      </c>
      <c r="E706" s="54">
        <v>0</v>
      </c>
      <c r="F706" s="54">
        <v>0</v>
      </c>
      <c r="G706" s="56">
        <f t="shared" ref="G706:G769" si="22">(B706/1000)*(C706*1+D706*2)</f>
        <v>0</v>
      </c>
      <c r="H706" s="56">
        <f t="shared" ref="H706:H769" si="23">ABS(C706-ROUND(C706,0))+ABS(D706-ROUND(D706,0))</f>
        <v>0</v>
      </c>
      <c r="I706" s="57">
        <v>0</v>
      </c>
      <c r="J706" s="59"/>
      <c r="K706" s="58"/>
      <c r="L706" s="58"/>
      <c r="M706" s="5"/>
      <c r="N706" s="5"/>
      <c r="O706" s="5"/>
      <c r="P706" s="5"/>
      <c r="Q706" s="5"/>
      <c r="R706" s="5"/>
      <c r="S706" s="5"/>
      <c r="T706" s="5"/>
      <c r="U706" s="5"/>
      <c r="V706" s="5"/>
      <c r="W706" s="5"/>
      <c r="X706" s="5"/>
      <c r="Y706" s="5"/>
      <c r="Z706" s="5"/>
    </row>
    <row r="707" spans="1:26" ht="12.75" customHeight="1" x14ac:dyDescent="0.25">
      <c r="A707" s="55">
        <v>151</v>
      </c>
      <c r="B707" s="54">
        <v>706</v>
      </c>
      <c r="C707" s="54">
        <f>'PR-RAS'!D714</f>
        <v>0</v>
      </c>
      <c r="D707" s="54">
        <f>'PR-RAS'!E714</f>
        <v>0</v>
      </c>
      <c r="E707" s="54">
        <v>0</v>
      </c>
      <c r="F707" s="54">
        <v>0</v>
      </c>
      <c r="G707" s="56">
        <f t="shared" si="22"/>
        <v>0</v>
      </c>
      <c r="H707" s="56">
        <f t="shared" si="23"/>
        <v>0</v>
      </c>
      <c r="I707" s="57">
        <v>0</v>
      </c>
      <c r="J707" s="59"/>
      <c r="K707" s="58"/>
      <c r="L707" s="58"/>
      <c r="M707" s="5"/>
      <c r="N707" s="5"/>
      <c r="O707" s="5"/>
      <c r="P707" s="5"/>
      <c r="Q707" s="5"/>
      <c r="R707" s="5"/>
      <c r="S707" s="5"/>
      <c r="T707" s="5"/>
      <c r="U707" s="5"/>
      <c r="V707" s="5"/>
      <c r="W707" s="5"/>
      <c r="X707" s="5"/>
      <c r="Y707" s="5"/>
      <c r="Z707" s="5"/>
    </row>
    <row r="708" spans="1:26" ht="12.75" customHeight="1" x14ac:dyDescent="0.25">
      <c r="A708" s="55">
        <v>151</v>
      </c>
      <c r="B708" s="54">
        <v>707</v>
      </c>
      <c r="C708" s="54">
        <f>'PR-RAS'!D715</f>
        <v>0</v>
      </c>
      <c r="D708" s="54">
        <f>'PR-RAS'!E715</f>
        <v>0</v>
      </c>
      <c r="E708" s="54">
        <v>0</v>
      </c>
      <c r="F708" s="54">
        <v>0</v>
      </c>
      <c r="G708" s="56">
        <f t="shared" si="22"/>
        <v>0</v>
      </c>
      <c r="H708" s="56">
        <f t="shared" si="23"/>
        <v>0</v>
      </c>
      <c r="I708" s="57">
        <v>0</v>
      </c>
      <c r="J708" s="59"/>
      <c r="K708" s="58"/>
      <c r="L708" s="58"/>
      <c r="M708" s="5"/>
      <c r="N708" s="5"/>
      <c r="O708" s="5"/>
      <c r="P708" s="5"/>
      <c r="Q708" s="5"/>
      <c r="R708" s="5"/>
      <c r="S708" s="5"/>
      <c r="T708" s="5"/>
      <c r="U708" s="5"/>
      <c r="V708" s="5"/>
      <c r="W708" s="5"/>
      <c r="X708" s="5"/>
      <c r="Y708" s="5"/>
      <c r="Z708" s="5"/>
    </row>
    <row r="709" spans="1:26" ht="12.75" customHeight="1" x14ac:dyDescent="0.25">
      <c r="A709" s="55">
        <v>151</v>
      </c>
      <c r="B709" s="54">
        <v>708</v>
      </c>
      <c r="C709" s="54">
        <f>'PR-RAS'!D716</f>
        <v>0</v>
      </c>
      <c r="D709" s="54">
        <f>'PR-RAS'!E716</f>
        <v>0</v>
      </c>
      <c r="E709" s="54">
        <v>0</v>
      </c>
      <c r="F709" s="54">
        <v>0</v>
      </c>
      <c r="G709" s="56">
        <f t="shared" si="22"/>
        <v>0</v>
      </c>
      <c r="H709" s="56">
        <f t="shared" si="23"/>
        <v>0</v>
      </c>
      <c r="I709" s="57">
        <v>0</v>
      </c>
      <c r="J709" s="59"/>
      <c r="K709" s="58"/>
      <c r="L709" s="58"/>
      <c r="M709" s="5"/>
      <c r="N709" s="5"/>
      <c r="O709" s="5"/>
      <c r="P709" s="5"/>
      <c r="Q709" s="5"/>
      <c r="R709" s="5"/>
      <c r="S709" s="5"/>
      <c r="T709" s="5"/>
      <c r="U709" s="5"/>
      <c r="V709" s="5"/>
      <c r="W709" s="5"/>
      <c r="X709" s="5"/>
      <c r="Y709" s="5"/>
      <c r="Z709" s="5"/>
    </row>
    <row r="710" spans="1:26" ht="12.75" customHeight="1" x14ac:dyDescent="0.25">
      <c r="A710" s="55">
        <v>151</v>
      </c>
      <c r="B710" s="54">
        <v>709</v>
      </c>
      <c r="C710" s="54">
        <f>'PR-RAS'!D717</f>
        <v>995.42</v>
      </c>
      <c r="D710" s="54">
        <f>'PR-RAS'!E717</f>
        <v>663.62</v>
      </c>
      <c r="E710" s="54">
        <v>0</v>
      </c>
      <c r="F710" s="54">
        <v>0</v>
      </c>
      <c r="G710" s="56">
        <f t="shared" si="22"/>
        <v>1646.7659399999998</v>
      </c>
      <c r="H710" s="56">
        <f t="shared" si="23"/>
        <v>0.79999999999995453</v>
      </c>
      <c r="I710" s="57">
        <v>0</v>
      </c>
      <c r="J710" s="59"/>
      <c r="K710" s="58"/>
      <c r="L710" s="58"/>
      <c r="M710" s="5"/>
      <c r="N710" s="5"/>
      <c r="O710" s="5"/>
      <c r="P710" s="5"/>
      <c r="Q710" s="5"/>
      <c r="R710" s="5"/>
      <c r="S710" s="5"/>
      <c r="T710" s="5"/>
      <c r="U710" s="5"/>
      <c r="V710" s="5"/>
      <c r="W710" s="5"/>
      <c r="X710" s="5"/>
      <c r="Y710" s="5"/>
      <c r="Z710" s="5"/>
    </row>
    <row r="711" spans="1:26" ht="12.75" customHeight="1" x14ac:dyDescent="0.25">
      <c r="A711" s="55">
        <v>151</v>
      </c>
      <c r="B711" s="54">
        <v>710</v>
      </c>
      <c r="C711" s="54">
        <f>'PR-RAS'!D718</f>
        <v>15650.04</v>
      </c>
      <c r="D711" s="54">
        <f>'PR-RAS'!E718</f>
        <v>18756.689999999999</v>
      </c>
      <c r="E711" s="54">
        <v>0</v>
      </c>
      <c r="F711" s="54">
        <v>0</v>
      </c>
      <c r="G711" s="56">
        <f t="shared" si="22"/>
        <v>37746.028199999993</v>
      </c>
      <c r="H711" s="56">
        <f t="shared" si="23"/>
        <v>0.35000000000218279</v>
      </c>
      <c r="I711" s="57">
        <v>0</v>
      </c>
      <c r="J711" s="59"/>
      <c r="K711" s="58"/>
      <c r="L711" s="58"/>
      <c r="M711" s="5"/>
      <c r="N711" s="5"/>
      <c r="O711" s="5"/>
      <c r="P711" s="5"/>
      <c r="Q711" s="5"/>
      <c r="R711" s="5"/>
      <c r="S711" s="5"/>
      <c r="T711" s="5"/>
      <c r="U711" s="5"/>
      <c r="V711" s="5"/>
      <c r="W711" s="5"/>
      <c r="X711" s="5"/>
      <c r="Y711" s="5"/>
      <c r="Z711" s="5"/>
    </row>
    <row r="712" spans="1:26" ht="12.75" customHeight="1" x14ac:dyDescent="0.25">
      <c r="A712" s="55">
        <v>151</v>
      </c>
      <c r="B712" s="54">
        <v>711</v>
      </c>
      <c r="C712" s="54">
        <f>'PR-RAS'!D719</f>
        <v>0</v>
      </c>
      <c r="D712" s="54">
        <f>'PR-RAS'!E719</f>
        <v>0</v>
      </c>
      <c r="E712" s="54">
        <v>0</v>
      </c>
      <c r="F712" s="54">
        <v>0</v>
      </c>
      <c r="G712" s="56">
        <f t="shared" si="22"/>
        <v>0</v>
      </c>
      <c r="H712" s="56">
        <f t="shared" si="23"/>
        <v>0</v>
      </c>
      <c r="I712" s="57">
        <v>0</v>
      </c>
      <c r="J712" s="59"/>
      <c r="K712" s="58"/>
      <c r="L712" s="58"/>
      <c r="M712" s="5"/>
      <c r="N712" s="5"/>
      <c r="O712" s="5"/>
      <c r="P712" s="5"/>
      <c r="Q712" s="5"/>
      <c r="R712" s="5"/>
      <c r="S712" s="5"/>
      <c r="T712" s="5"/>
      <c r="U712" s="5"/>
      <c r="V712" s="5"/>
      <c r="W712" s="5"/>
      <c r="X712" s="5"/>
      <c r="Y712" s="5"/>
      <c r="Z712" s="5"/>
    </row>
    <row r="713" spans="1:26" ht="12.75" customHeight="1" x14ac:dyDescent="0.25">
      <c r="A713" s="55">
        <v>151</v>
      </c>
      <c r="B713" s="54">
        <v>712</v>
      </c>
      <c r="C713" s="54">
        <f>'PR-RAS'!D720</f>
        <v>828.85</v>
      </c>
      <c r="D713" s="54">
        <f>'PR-RAS'!E720</f>
        <v>859.06</v>
      </c>
      <c r="E713" s="54">
        <v>0</v>
      </c>
      <c r="F713" s="54">
        <v>0</v>
      </c>
      <c r="G713" s="56">
        <f t="shared" si="22"/>
        <v>1813.4426399999998</v>
      </c>
      <c r="H713" s="56">
        <f t="shared" si="23"/>
        <v>0.20999999999992269</v>
      </c>
      <c r="I713" s="57">
        <v>0</v>
      </c>
      <c r="J713" s="59"/>
      <c r="K713" s="58"/>
      <c r="L713" s="58"/>
      <c r="M713" s="5"/>
      <c r="N713" s="5"/>
      <c r="O713" s="5"/>
      <c r="P713" s="5"/>
      <c r="Q713" s="5"/>
      <c r="R713" s="5"/>
      <c r="S713" s="5"/>
      <c r="T713" s="5"/>
      <c r="U713" s="5"/>
      <c r="V713" s="5"/>
      <c r="W713" s="5"/>
      <c r="X713" s="5"/>
      <c r="Y713" s="5"/>
      <c r="Z713" s="5"/>
    </row>
    <row r="714" spans="1:26" ht="12.75" customHeight="1" x14ac:dyDescent="0.25">
      <c r="A714" s="55">
        <v>151</v>
      </c>
      <c r="B714" s="54">
        <v>713</v>
      </c>
      <c r="C714" s="54">
        <f>'PR-RAS'!D721</f>
        <v>0</v>
      </c>
      <c r="D714" s="54">
        <f>'PR-RAS'!E721</f>
        <v>0</v>
      </c>
      <c r="E714" s="54">
        <v>0</v>
      </c>
      <c r="F714" s="54">
        <v>0</v>
      </c>
      <c r="G714" s="56">
        <f t="shared" si="22"/>
        <v>0</v>
      </c>
      <c r="H714" s="56">
        <f t="shared" si="23"/>
        <v>0</v>
      </c>
      <c r="I714" s="57">
        <v>0</v>
      </c>
      <c r="J714" s="59"/>
      <c r="K714" s="58"/>
      <c r="L714" s="58"/>
      <c r="M714" s="5"/>
      <c r="N714" s="5"/>
      <c r="O714" s="5"/>
      <c r="P714" s="5"/>
      <c r="Q714" s="5"/>
      <c r="R714" s="5"/>
      <c r="S714" s="5"/>
      <c r="T714" s="5"/>
      <c r="U714" s="5"/>
      <c r="V714" s="5"/>
      <c r="W714" s="5"/>
      <c r="X714" s="5"/>
      <c r="Y714" s="5"/>
      <c r="Z714" s="5"/>
    </row>
    <row r="715" spans="1:26" ht="12.75" customHeight="1" x14ac:dyDescent="0.25">
      <c r="A715" s="55">
        <v>151</v>
      </c>
      <c r="B715" s="54">
        <v>714</v>
      </c>
      <c r="C715" s="54">
        <f>'PR-RAS'!D722</f>
        <v>0</v>
      </c>
      <c r="D715" s="54">
        <f>'PR-RAS'!E722</f>
        <v>380.32</v>
      </c>
      <c r="E715" s="54">
        <v>0</v>
      </c>
      <c r="F715" s="54">
        <v>0</v>
      </c>
      <c r="G715" s="56">
        <f t="shared" si="22"/>
        <v>543.09695999999997</v>
      </c>
      <c r="H715" s="56">
        <f t="shared" si="23"/>
        <v>0.31999999999999318</v>
      </c>
      <c r="I715" s="57">
        <v>0</v>
      </c>
      <c r="J715" s="59"/>
      <c r="K715" s="58"/>
      <c r="L715" s="58"/>
      <c r="M715" s="5"/>
      <c r="N715" s="5"/>
      <c r="O715" s="5"/>
      <c r="P715" s="5"/>
      <c r="Q715" s="5"/>
      <c r="R715" s="5"/>
      <c r="S715" s="5"/>
      <c r="T715" s="5"/>
      <c r="U715" s="5"/>
      <c r="V715" s="5"/>
      <c r="W715" s="5"/>
      <c r="X715" s="5"/>
      <c r="Y715" s="5"/>
      <c r="Z715" s="5"/>
    </row>
    <row r="716" spans="1:26" ht="12.75" customHeight="1" x14ac:dyDescent="0.25">
      <c r="A716" s="55">
        <v>151</v>
      </c>
      <c r="B716" s="54">
        <v>715</v>
      </c>
      <c r="C716" s="54">
        <f>'PR-RAS'!D723</f>
        <v>234.77</v>
      </c>
      <c r="D716" s="54">
        <f>'PR-RAS'!E723</f>
        <v>1868.77</v>
      </c>
      <c r="E716" s="54">
        <v>0</v>
      </c>
      <c r="F716" s="54">
        <v>0</v>
      </c>
      <c r="G716" s="56">
        <f t="shared" si="22"/>
        <v>2840.20165</v>
      </c>
      <c r="H716" s="56">
        <f t="shared" si="23"/>
        <v>0.46000000000000796</v>
      </c>
      <c r="I716" s="57">
        <v>0</v>
      </c>
      <c r="J716" s="59"/>
      <c r="K716" s="58"/>
      <c r="L716" s="58"/>
      <c r="M716" s="5"/>
      <c r="N716" s="5"/>
      <c r="O716" s="5"/>
      <c r="P716" s="5"/>
      <c r="Q716" s="5"/>
      <c r="R716" s="5"/>
      <c r="S716" s="5"/>
      <c r="T716" s="5"/>
      <c r="U716" s="5"/>
      <c r="V716" s="5"/>
      <c r="W716" s="5"/>
      <c r="X716" s="5"/>
      <c r="Y716" s="5"/>
      <c r="Z716" s="5"/>
    </row>
    <row r="717" spans="1:26" ht="12.75" customHeight="1" x14ac:dyDescent="0.25">
      <c r="A717" s="55">
        <v>151</v>
      </c>
      <c r="B717" s="54">
        <v>716</v>
      </c>
      <c r="C717" s="54">
        <f>'PR-RAS'!D724</f>
        <v>0</v>
      </c>
      <c r="D717" s="54">
        <f>'PR-RAS'!E724</f>
        <v>0</v>
      </c>
      <c r="E717" s="54">
        <v>0</v>
      </c>
      <c r="F717" s="54">
        <v>0</v>
      </c>
      <c r="G717" s="56">
        <f t="shared" si="22"/>
        <v>0</v>
      </c>
      <c r="H717" s="56">
        <f t="shared" si="23"/>
        <v>0</v>
      </c>
      <c r="I717" s="57">
        <v>0</v>
      </c>
      <c r="J717" s="59"/>
      <c r="K717" s="58"/>
      <c r="L717" s="58"/>
      <c r="M717" s="5"/>
      <c r="N717" s="5"/>
      <c r="O717" s="5"/>
      <c r="P717" s="5"/>
      <c r="Q717" s="5"/>
      <c r="R717" s="5"/>
      <c r="S717" s="5"/>
      <c r="T717" s="5"/>
      <c r="U717" s="5"/>
      <c r="V717" s="5"/>
      <c r="W717" s="5"/>
      <c r="X717" s="5"/>
      <c r="Y717" s="5"/>
      <c r="Z717" s="5"/>
    </row>
    <row r="718" spans="1:26" ht="12.75" customHeight="1" x14ac:dyDescent="0.25">
      <c r="A718" s="55">
        <v>151</v>
      </c>
      <c r="B718" s="54">
        <v>717</v>
      </c>
      <c r="C718" s="54">
        <f>'PR-RAS'!D725</f>
        <v>0</v>
      </c>
      <c r="D718" s="54">
        <f>'PR-RAS'!E725</f>
        <v>0</v>
      </c>
      <c r="E718" s="54">
        <v>0</v>
      </c>
      <c r="F718" s="54">
        <v>0</v>
      </c>
      <c r="G718" s="56">
        <f t="shared" si="22"/>
        <v>0</v>
      </c>
      <c r="H718" s="56">
        <f t="shared" si="23"/>
        <v>0</v>
      </c>
      <c r="I718" s="57">
        <v>0</v>
      </c>
      <c r="J718" s="59"/>
      <c r="K718" s="58"/>
      <c r="L718" s="58"/>
      <c r="M718" s="5"/>
      <c r="N718" s="5"/>
      <c r="O718" s="5"/>
      <c r="P718" s="5"/>
      <c r="Q718" s="5"/>
      <c r="R718" s="5"/>
      <c r="S718" s="5"/>
      <c r="T718" s="5"/>
      <c r="U718" s="5"/>
      <c r="V718" s="5"/>
      <c r="W718" s="5"/>
      <c r="X718" s="5"/>
      <c r="Y718" s="5"/>
      <c r="Z718" s="5"/>
    </row>
    <row r="719" spans="1:26" ht="12.75" customHeight="1" x14ac:dyDescent="0.25">
      <c r="A719" s="55">
        <v>151</v>
      </c>
      <c r="B719" s="54">
        <v>718</v>
      </c>
      <c r="C719" s="54">
        <f>'PR-RAS'!D726</f>
        <v>26.17</v>
      </c>
      <c r="D719" s="54">
        <f>'PR-RAS'!E726</f>
        <v>232.52</v>
      </c>
      <c r="E719" s="54">
        <v>0</v>
      </c>
      <c r="F719" s="54">
        <v>0</v>
      </c>
      <c r="G719" s="56">
        <f t="shared" si="22"/>
        <v>352.68878000000001</v>
      </c>
      <c r="H719" s="56">
        <f t="shared" si="23"/>
        <v>0.64999999999999147</v>
      </c>
      <c r="I719" s="57">
        <v>0</v>
      </c>
      <c r="J719" s="59"/>
      <c r="K719" s="58"/>
      <c r="L719" s="58"/>
      <c r="M719" s="5"/>
      <c r="N719" s="5"/>
      <c r="O719" s="5"/>
      <c r="P719" s="5"/>
      <c r="Q719" s="5"/>
      <c r="R719" s="5"/>
      <c r="S719" s="5"/>
      <c r="T719" s="5"/>
      <c r="U719" s="5"/>
      <c r="V719" s="5"/>
      <c r="W719" s="5"/>
      <c r="X719" s="5"/>
      <c r="Y719" s="5"/>
      <c r="Z719" s="5"/>
    </row>
    <row r="720" spans="1:26" ht="12.75" customHeight="1" x14ac:dyDescent="0.25">
      <c r="A720" s="55">
        <v>151</v>
      </c>
      <c r="B720" s="54">
        <v>719</v>
      </c>
      <c r="C720" s="54">
        <f>'PR-RAS'!D727</f>
        <v>0</v>
      </c>
      <c r="D720" s="54">
        <f>'PR-RAS'!E727</f>
        <v>0</v>
      </c>
      <c r="E720" s="54">
        <v>0</v>
      </c>
      <c r="F720" s="54">
        <v>0</v>
      </c>
      <c r="G720" s="56">
        <f t="shared" si="22"/>
        <v>0</v>
      </c>
      <c r="H720" s="56">
        <f t="shared" si="23"/>
        <v>0</v>
      </c>
      <c r="I720" s="57">
        <v>0</v>
      </c>
      <c r="J720" s="59"/>
      <c r="K720" s="58"/>
      <c r="L720" s="58"/>
      <c r="M720" s="5"/>
      <c r="N720" s="5"/>
      <c r="O720" s="5"/>
      <c r="P720" s="5"/>
      <c r="Q720" s="5"/>
      <c r="R720" s="5"/>
      <c r="S720" s="5"/>
      <c r="T720" s="5"/>
      <c r="U720" s="5"/>
      <c r="V720" s="5"/>
      <c r="W720" s="5"/>
      <c r="X720" s="5"/>
      <c r="Y720" s="5"/>
      <c r="Z720" s="5"/>
    </row>
    <row r="721" spans="1:26" ht="12.75" customHeight="1" x14ac:dyDescent="0.25">
      <c r="A721" s="55">
        <v>151</v>
      </c>
      <c r="B721" s="54">
        <v>720</v>
      </c>
      <c r="C721" s="54">
        <f>'PR-RAS'!D728</f>
        <v>0</v>
      </c>
      <c r="D721" s="54">
        <f>'PR-RAS'!E728</f>
        <v>0</v>
      </c>
      <c r="E721" s="54">
        <v>0</v>
      </c>
      <c r="F721" s="54">
        <v>0</v>
      </c>
      <c r="G721" s="56">
        <f t="shared" si="22"/>
        <v>0</v>
      </c>
      <c r="H721" s="56">
        <f t="shared" si="23"/>
        <v>0</v>
      </c>
      <c r="I721" s="57">
        <v>0</v>
      </c>
      <c r="J721" s="59"/>
      <c r="K721" s="58"/>
      <c r="L721" s="58"/>
      <c r="M721" s="5"/>
      <c r="N721" s="5"/>
      <c r="O721" s="5"/>
      <c r="P721" s="5"/>
      <c r="Q721" s="5"/>
      <c r="R721" s="5"/>
      <c r="S721" s="5"/>
      <c r="T721" s="5"/>
      <c r="U721" s="5"/>
      <c r="V721" s="5"/>
      <c r="W721" s="5"/>
      <c r="X721" s="5"/>
      <c r="Y721" s="5"/>
      <c r="Z721" s="5"/>
    </row>
    <row r="722" spans="1:26" ht="12.75" customHeight="1" x14ac:dyDescent="0.25">
      <c r="A722" s="55">
        <v>151</v>
      </c>
      <c r="B722" s="54">
        <v>721</v>
      </c>
      <c r="C722" s="54">
        <f>'PR-RAS'!D729</f>
        <v>0</v>
      </c>
      <c r="D722" s="54">
        <f>'PR-RAS'!E729</f>
        <v>0</v>
      </c>
      <c r="E722" s="54">
        <v>0</v>
      </c>
      <c r="F722" s="54">
        <v>0</v>
      </c>
      <c r="G722" s="56">
        <f t="shared" si="22"/>
        <v>0</v>
      </c>
      <c r="H722" s="56">
        <f t="shared" si="23"/>
        <v>0</v>
      </c>
      <c r="I722" s="57">
        <v>0</v>
      </c>
      <c r="J722" s="59"/>
      <c r="K722" s="58"/>
      <c r="L722" s="58"/>
      <c r="M722" s="5"/>
      <c r="N722" s="5"/>
      <c r="O722" s="5"/>
      <c r="P722" s="5"/>
      <c r="Q722" s="5"/>
      <c r="R722" s="5"/>
      <c r="S722" s="5"/>
      <c r="T722" s="5"/>
      <c r="U722" s="5"/>
      <c r="V722" s="5"/>
      <c r="W722" s="5"/>
      <c r="X722" s="5"/>
      <c r="Y722" s="5"/>
      <c r="Z722" s="5"/>
    </row>
    <row r="723" spans="1:26" ht="12.75" customHeight="1" x14ac:dyDescent="0.25">
      <c r="A723" s="55">
        <v>151</v>
      </c>
      <c r="B723" s="54">
        <v>722</v>
      </c>
      <c r="C723" s="54">
        <f>'PR-RAS'!D730</f>
        <v>0</v>
      </c>
      <c r="D723" s="54">
        <f>'PR-RAS'!E730</f>
        <v>0</v>
      </c>
      <c r="E723" s="54">
        <v>0</v>
      </c>
      <c r="F723" s="54">
        <v>0</v>
      </c>
      <c r="G723" s="56">
        <f t="shared" si="22"/>
        <v>0</v>
      </c>
      <c r="H723" s="56">
        <f t="shared" si="23"/>
        <v>0</v>
      </c>
      <c r="I723" s="57">
        <v>0</v>
      </c>
      <c r="J723" s="59"/>
      <c r="K723" s="58"/>
      <c r="L723" s="58"/>
      <c r="M723" s="5"/>
      <c r="N723" s="5"/>
      <c r="O723" s="5"/>
      <c r="P723" s="5"/>
      <c r="Q723" s="5"/>
      <c r="R723" s="5"/>
      <c r="S723" s="5"/>
      <c r="T723" s="5"/>
      <c r="U723" s="5"/>
      <c r="V723" s="5"/>
      <c r="W723" s="5"/>
      <c r="X723" s="5"/>
      <c r="Y723" s="5"/>
      <c r="Z723" s="5"/>
    </row>
    <row r="724" spans="1:26" ht="12.75" customHeight="1" x14ac:dyDescent="0.25">
      <c r="A724" s="55">
        <v>151</v>
      </c>
      <c r="B724" s="54">
        <v>723</v>
      </c>
      <c r="C724" s="54">
        <f>'PR-RAS'!D731</f>
        <v>0</v>
      </c>
      <c r="D724" s="54">
        <f>'PR-RAS'!E731</f>
        <v>0</v>
      </c>
      <c r="E724" s="54">
        <v>0</v>
      </c>
      <c r="F724" s="54">
        <v>0</v>
      </c>
      <c r="G724" s="56">
        <f t="shared" si="22"/>
        <v>0</v>
      </c>
      <c r="H724" s="56">
        <f t="shared" si="23"/>
        <v>0</v>
      </c>
      <c r="I724" s="57">
        <v>0</v>
      </c>
      <c r="J724" s="59"/>
      <c r="K724" s="58"/>
      <c r="L724" s="58"/>
      <c r="M724" s="5"/>
      <c r="N724" s="5"/>
      <c r="O724" s="5"/>
      <c r="P724" s="5"/>
      <c r="Q724" s="5"/>
      <c r="R724" s="5"/>
      <c r="S724" s="5"/>
      <c r="T724" s="5"/>
      <c r="U724" s="5"/>
      <c r="V724" s="5"/>
      <c r="W724" s="5"/>
      <c r="X724" s="5"/>
      <c r="Y724" s="5"/>
      <c r="Z724" s="5"/>
    </row>
    <row r="725" spans="1:26" ht="12.75" customHeight="1" x14ac:dyDescent="0.25">
      <c r="A725" s="55">
        <v>151</v>
      </c>
      <c r="B725" s="54">
        <v>724</v>
      </c>
      <c r="C725" s="54">
        <f>'PR-RAS'!D732</f>
        <v>0</v>
      </c>
      <c r="D725" s="54">
        <f>'PR-RAS'!E732</f>
        <v>0</v>
      </c>
      <c r="E725" s="54">
        <v>0</v>
      </c>
      <c r="F725" s="54">
        <v>0</v>
      </c>
      <c r="G725" s="56">
        <f t="shared" si="22"/>
        <v>0</v>
      </c>
      <c r="H725" s="56">
        <f t="shared" si="23"/>
        <v>0</v>
      </c>
      <c r="I725" s="57">
        <v>0</v>
      </c>
      <c r="J725" s="59"/>
      <c r="K725" s="58"/>
      <c r="L725" s="58"/>
      <c r="M725" s="5"/>
      <c r="N725" s="5"/>
      <c r="O725" s="5"/>
      <c r="P725" s="5"/>
      <c r="Q725" s="5"/>
      <c r="R725" s="5"/>
      <c r="S725" s="5"/>
      <c r="T725" s="5"/>
      <c r="U725" s="5"/>
      <c r="V725" s="5"/>
      <c r="W725" s="5"/>
      <c r="X725" s="5"/>
      <c r="Y725" s="5"/>
      <c r="Z725" s="5"/>
    </row>
    <row r="726" spans="1:26" ht="12.75" customHeight="1" x14ac:dyDescent="0.25">
      <c r="A726" s="55">
        <v>151</v>
      </c>
      <c r="B726" s="54">
        <v>725</v>
      </c>
      <c r="C726" s="54">
        <f>'PR-RAS'!D733</f>
        <v>0</v>
      </c>
      <c r="D726" s="54">
        <f>'PR-RAS'!E733</f>
        <v>0</v>
      </c>
      <c r="E726" s="54">
        <v>0</v>
      </c>
      <c r="F726" s="54">
        <v>0</v>
      </c>
      <c r="G726" s="56">
        <f t="shared" si="22"/>
        <v>0</v>
      </c>
      <c r="H726" s="56">
        <f t="shared" si="23"/>
        <v>0</v>
      </c>
      <c r="I726" s="57">
        <v>0</v>
      </c>
      <c r="J726" s="59"/>
      <c r="K726" s="58"/>
      <c r="L726" s="58"/>
      <c r="M726" s="5"/>
      <c r="N726" s="5"/>
      <c r="O726" s="5"/>
      <c r="P726" s="5"/>
      <c r="Q726" s="5"/>
      <c r="R726" s="5"/>
      <c r="S726" s="5"/>
      <c r="T726" s="5"/>
      <c r="U726" s="5"/>
      <c r="V726" s="5"/>
      <c r="W726" s="5"/>
      <c r="X726" s="5"/>
      <c r="Y726" s="5"/>
      <c r="Z726" s="5"/>
    </row>
    <row r="727" spans="1:26" ht="12.75" customHeight="1" x14ac:dyDescent="0.25">
      <c r="A727" s="55">
        <v>151</v>
      </c>
      <c r="B727" s="54">
        <v>726</v>
      </c>
      <c r="C727" s="54">
        <f>'PR-RAS'!D734</f>
        <v>0</v>
      </c>
      <c r="D727" s="54">
        <f>'PR-RAS'!E734</f>
        <v>0</v>
      </c>
      <c r="E727" s="54">
        <v>0</v>
      </c>
      <c r="F727" s="54">
        <v>0</v>
      </c>
      <c r="G727" s="56">
        <f t="shared" si="22"/>
        <v>0</v>
      </c>
      <c r="H727" s="56">
        <f t="shared" si="23"/>
        <v>0</v>
      </c>
      <c r="I727" s="57">
        <v>0</v>
      </c>
      <c r="J727" s="59"/>
      <c r="K727" s="58"/>
      <c r="L727" s="58"/>
      <c r="M727" s="5"/>
      <c r="N727" s="5"/>
      <c r="O727" s="5"/>
      <c r="P727" s="5"/>
      <c r="Q727" s="5"/>
      <c r="R727" s="5"/>
      <c r="S727" s="5"/>
      <c r="T727" s="5"/>
      <c r="U727" s="5"/>
      <c r="V727" s="5"/>
      <c r="W727" s="5"/>
      <c r="X727" s="5"/>
      <c r="Y727" s="5"/>
      <c r="Z727" s="5"/>
    </row>
    <row r="728" spans="1:26" ht="12.75" customHeight="1" x14ac:dyDescent="0.25">
      <c r="A728" s="55">
        <v>151</v>
      </c>
      <c r="B728" s="54">
        <v>727</v>
      </c>
      <c r="C728" s="54">
        <f>'PR-RAS'!D735</f>
        <v>0</v>
      </c>
      <c r="D728" s="54">
        <f>'PR-RAS'!E735</f>
        <v>0</v>
      </c>
      <c r="E728" s="54">
        <v>0</v>
      </c>
      <c r="F728" s="54">
        <v>0</v>
      </c>
      <c r="G728" s="56">
        <f t="shared" si="22"/>
        <v>0</v>
      </c>
      <c r="H728" s="56">
        <f t="shared" si="23"/>
        <v>0</v>
      </c>
      <c r="I728" s="57">
        <v>0</v>
      </c>
      <c r="J728" s="59"/>
      <c r="K728" s="58"/>
      <c r="L728" s="58"/>
      <c r="M728" s="5"/>
      <c r="N728" s="5"/>
      <c r="O728" s="5"/>
      <c r="P728" s="5"/>
      <c r="Q728" s="5"/>
      <c r="R728" s="5"/>
      <c r="S728" s="5"/>
      <c r="T728" s="5"/>
      <c r="U728" s="5"/>
      <c r="V728" s="5"/>
      <c r="W728" s="5"/>
      <c r="X728" s="5"/>
      <c r="Y728" s="5"/>
      <c r="Z728" s="5"/>
    </row>
    <row r="729" spans="1:26" ht="12.75" customHeight="1" x14ac:dyDescent="0.25">
      <c r="A729" s="55">
        <v>151</v>
      </c>
      <c r="B729" s="54">
        <v>728</v>
      </c>
      <c r="C729" s="54">
        <f>'PR-RAS'!D736</f>
        <v>0</v>
      </c>
      <c r="D729" s="54">
        <f>'PR-RAS'!E736</f>
        <v>0</v>
      </c>
      <c r="E729" s="54">
        <v>0</v>
      </c>
      <c r="F729" s="54">
        <v>0</v>
      </c>
      <c r="G729" s="56">
        <f t="shared" si="22"/>
        <v>0</v>
      </c>
      <c r="H729" s="56">
        <f t="shared" si="23"/>
        <v>0</v>
      </c>
      <c r="I729" s="57">
        <v>0</v>
      </c>
      <c r="J729" s="59"/>
      <c r="K729" s="58"/>
      <c r="L729" s="58"/>
      <c r="M729" s="5"/>
      <c r="N729" s="5"/>
      <c r="O729" s="5"/>
      <c r="P729" s="5"/>
      <c r="Q729" s="5"/>
      <c r="R729" s="5"/>
      <c r="S729" s="5"/>
      <c r="T729" s="5"/>
      <c r="U729" s="5"/>
      <c r="V729" s="5"/>
      <c r="W729" s="5"/>
      <c r="X729" s="5"/>
      <c r="Y729" s="5"/>
      <c r="Z729" s="5"/>
    </row>
    <row r="730" spans="1:26" ht="12.75" customHeight="1" x14ac:dyDescent="0.25">
      <c r="A730" s="55">
        <v>151</v>
      </c>
      <c r="B730" s="54">
        <v>729</v>
      </c>
      <c r="C730" s="54">
        <f>'PR-RAS'!D737</f>
        <v>0</v>
      </c>
      <c r="D730" s="54">
        <f>'PR-RAS'!E737</f>
        <v>0</v>
      </c>
      <c r="E730" s="54">
        <v>0</v>
      </c>
      <c r="F730" s="54">
        <v>0</v>
      </c>
      <c r="G730" s="56">
        <f t="shared" si="22"/>
        <v>0</v>
      </c>
      <c r="H730" s="56">
        <f t="shared" si="23"/>
        <v>0</v>
      </c>
      <c r="I730" s="57">
        <v>0</v>
      </c>
      <c r="J730" s="59"/>
      <c r="K730" s="58"/>
      <c r="L730" s="58"/>
      <c r="M730" s="5"/>
      <c r="N730" s="5"/>
      <c r="O730" s="5"/>
      <c r="P730" s="5"/>
      <c r="Q730" s="5"/>
      <c r="R730" s="5"/>
      <c r="S730" s="5"/>
      <c r="T730" s="5"/>
      <c r="U730" s="5"/>
      <c r="V730" s="5"/>
      <c r="W730" s="5"/>
      <c r="X730" s="5"/>
      <c r="Y730" s="5"/>
      <c r="Z730" s="5"/>
    </row>
    <row r="731" spans="1:26" ht="12.75" customHeight="1" x14ac:dyDescent="0.25">
      <c r="A731" s="55">
        <v>151</v>
      </c>
      <c r="B731" s="54">
        <v>730</v>
      </c>
      <c r="C731" s="54">
        <f>'PR-RAS'!D738</f>
        <v>0</v>
      </c>
      <c r="D731" s="54">
        <f>'PR-RAS'!E738</f>
        <v>0</v>
      </c>
      <c r="E731" s="54">
        <v>0</v>
      </c>
      <c r="F731" s="54">
        <v>0</v>
      </c>
      <c r="G731" s="56">
        <f t="shared" si="22"/>
        <v>0</v>
      </c>
      <c r="H731" s="56">
        <f t="shared" si="23"/>
        <v>0</v>
      </c>
      <c r="I731" s="57">
        <v>0</v>
      </c>
      <c r="J731" s="59"/>
      <c r="K731" s="58"/>
      <c r="L731" s="58"/>
      <c r="M731" s="5"/>
      <c r="N731" s="5"/>
      <c r="O731" s="5"/>
      <c r="P731" s="5"/>
      <c r="Q731" s="5"/>
      <c r="R731" s="5"/>
      <c r="S731" s="5"/>
      <c r="T731" s="5"/>
      <c r="U731" s="5"/>
      <c r="V731" s="5"/>
      <c r="W731" s="5"/>
      <c r="X731" s="5"/>
      <c r="Y731" s="5"/>
      <c r="Z731" s="5"/>
    </row>
    <row r="732" spans="1:26" ht="12.75" customHeight="1" x14ac:dyDescent="0.25">
      <c r="A732" s="55">
        <v>151</v>
      </c>
      <c r="B732" s="54">
        <v>731</v>
      </c>
      <c r="C732" s="54">
        <f>'PR-RAS'!D739</f>
        <v>0</v>
      </c>
      <c r="D732" s="54">
        <f>'PR-RAS'!E739</f>
        <v>0</v>
      </c>
      <c r="E732" s="54">
        <v>0</v>
      </c>
      <c r="F732" s="54">
        <v>0</v>
      </c>
      <c r="G732" s="56">
        <f t="shared" si="22"/>
        <v>0</v>
      </c>
      <c r="H732" s="56">
        <f t="shared" si="23"/>
        <v>0</v>
      </c>
      <c r="I732" s="57">
        <v>0</v>
      </c>
      <c r="J732" s="59"/>
      <c r="K732" s="58"/>
      <c r="L732" s="58"/>
      <c r="M732" s="5"/>
      <c r="N732" s="5"/>
      <c r="O732" s="5"/>
      <c r="P732" s="5"/>
      <c r="Q732" s="5"/>
      <c r="R732" s="5"/>
      <c r="S732" s="5"/>
      <c r="T732" s="5"/>
      <c r="U732" s="5"/>
      <c r="V732" s="5"/>
      <c r="W732" s="5"/>
      <c r="X732" s="5"/>
      <c r="Y732" s="5"/>
      <c r="Z732" s="5"/>
    </row>
    <row r="733" spans="1:26" ht="12.75" customHeight="1" x14ac:dyDescent="0.25">
      <c r="A733" s="55">
        <v>151</v>
      </c>
      <c r="B733" s="54">
        <v>732</v>
      </c>
      <c r="C733" s="54">
        <f>'PR-RAS'!D740</f>
        <v>0</v>
      </c>
      <c r="D733" s="54">
        <f>'PR-RAS'!E740</f>
        <v>0</v>
      </c>
      <c r="E733" s="54">
        <v>0</v>
      </c>
      <c r="F733" s="54">
        <v>0</v>
      </c>
      <c r="G733" s="56">
        <f t="shared" si="22"/>
        <v>0</v>
      </c>
      <c r="H733" s="56">
        <f t="shared" si="23"/>
        <v>0</v>
      </c>
      <c r="I733" s="57">
        <v>0</v>
      </c>
      <c r="J733" s="59"/>
      <c r="K733" s="58"/>
      <c r="L733" s="58"/>
      <c r="M733" s="5"/>
      <c r="N733" s="5"/>
      <c r="O733" s="5"/>
      <c r="P733" s="5"/>
      <c r="Q733" s="5"/>
      <c r="R733" s="5"/>
      <c r="S733" s="5"/>
      <c r="T733" s="5"/>
      <c r="U733" s="5"/>
      <c r="V733" s="5"/>
      <c r="W733" s="5"/>
      <c r="X733" s="5"/>
      <c r="Y733" s="5"/>
      <c r="Z733" s="5"/>
    </row>
    <row r="734" spans="1:26" ht="12.75" customHeight="1" x14ac:dyDescent="0.25">
      <c r="A734" s="55">
        <v>151</v>
      </c>
      <c r="B734" s="54">
        <v>733</v>
      </c>
      <c r="C734" s="54">
        <f>'PR-RAS'!D741</f>
        <v>0</v>
      </c>
      <c r="D734" s="54">
        <f>'PR-RAS'!E741</f>
        <v>0</v>
      </c>
      <c r="E734" s="54">
        <v>0</v>
      </c>
      <c r="F734" s="54">
        <v>0</v>
      </c>
      <c r="G734" s="56">
        <f t="shared" si="22"/>
        <v>0</v>
      </c>
      <c r="H734" s="56">
        <f t="shared" si="23"/>
        <v>0</v>
      </c>
      <c r="I734" s="57">
        <v>0</v>
      </c>
      <c r="J734" s="59"/>
      <c r="K734" s="58"/>
      <c r="L734" s="58"/>
      <c r="M734" s="5"/>
      <c r="N734" s="5"/>
      <c r="O734" s="5"/>
      <c r="P734" s="5"/>
      <c r="Q734" s="5"/>
      <c r="R734" s="5"/>
      <c r="S734" s="5"/>
      <c r="T734" s="5"/>
      <c r="U734" s="5"/>
      <c r="V734" s="5"/>
      <c r="W734" s="5"/>
      <c r="X734" s="5"/>
      <c r="Y734" s="5"/>
      <c r="Z734" s="5"/>
    </row>
    <row r="735" spans="1:26" ht="12.75" customHeight="1" x14ac:dyDescent="0.25">
      <c r="A735" s="55">
        <v>151</v>
      </c>
      <c r="B735" s="54">
        <v>734</v>
      </c>
      <c r="C735" s="54">
        <f>'PR-RAS'!D742</f>
        <v>0</v>
      </c>
      <c r="D735" s="54">
        <f>'PR-RAS'!E742</f>
        <v>0</v>
      </c>
      <c r="E735" s="54">
        <v>0</v>
      </c>
      <c r="F735" s="54">
        <v>0</v>
      </c>
      <c r="G735" s="56">
        <f t="shared" si="22"/>
        <v>0</v>
      </c>
      <c r="H735" s="56">
        <f t="shared" si="23"/>
        <v>0</v>
      </c>
      <c r="I735" s="57">
        <v>0</v>
      </c>
      <c r="J735" s="59"/>
      <c r="K735" s="58"/>
      <c r="L735" s="58"/>
      <c r="M735" s="5"/>
      <c r="N735" s="5"/>
      <c r="O735" s="5"/>
      <c r="P735" s="5"/>
      <c r="Q735" s="5"/>
      <c r="R735" s="5"/>
      <c r="S735" s="5"/>
      <c r="T735" s="5"/>
      <c r="U735" s="5"/>
      <c r="V735" s="5"/>
      <c r="W735" s="5"/>
      <c r="X735" s="5"/>
      <c r="Y735" s="5"/>
      <c r="Z735" s="5"/>
    </row>
    <row r="736" spans="1:26" ht="12.75" customHeight="1" x14ac:dyDescent="0.25">
      <c r="A736" s="55">
        <v>151</v>
      </c>
      <c r="B736" s="54">
        <v>735</v>
      </c>
      <c r="C736" s="54">
        <f>'PR-RAS'!D743</f>
        <v>0</v>
      </c>
      <c r="D736" s="54">
        <f>'PR-RAS'!E743</f>
        <v>0</v>
      </c>
      <c r="E736" s="54">
        <v>0</v>
      </c>
      <c r="F736" s="54">
        <v>0</v>
      </c>
      <c r="G736" s="56">
        <f t="shared" si="22"/>
        <v>0</v>
      </c>
      <c r="H736" s="56">
        <f t="shared" si="23"/>
        <v>0</v>
      </c>
      <c r="I736" s="57">
        <v>0</v>
      </c>
      <c r="J736" s="59"/>
      <c r="K736" s="58"/>
      <c r="L736" s="58"/>
      <c r="M736" s="5"/>
      <c r="N736" s="5"/>
      <c r="O736" s="5"/>
      <c r="P736" s="5"/>
      <c r="Q736" s="5"/>
      <c r="R736" s="5"/>
      <c r="S736" s="5"/>
      <c r="T736" s="5"/>
      <c r="U736" s="5"/>
      <c r="V736" s="5"/>
      <c r="W736" s="5"/>
      <c r="X736" s="5"/>
      <c r="Y736" s="5"/>
      <c r="Z736" s="5"/>
    </row>
    <row r="737" spans="1:26" ht="12.75" customHeight="1" x14ac:dyDescent="0.25">
      <c r="A737" s="55">
        <v>151</v>
      </c>
      <c r="B737" s="54">
        <v>736</v>
      </c>
      <c r="C737" s="54">
        <f>'PR-RAS'!D744</f>
        <v>0</v>
      </c>
      <c r="D737" s="54">
        <f>'PR-RAS'!E744</f>
        <v>0</v>
      </c>
      <c r="E737" s="54">
        <v>0</v>
      </c>
      <c r="F737" s="54">
        <v>0</v>
      </c>
      <c r="G737" s="56">
        <f t="shared" si="22"/>
        <v>0</v>
      </c>
      <c r="H737" s="56">
        <f t="shared" si="23"/>
        <v>0</v>
      </c>
      <c r="I737" s="57">
        <v>0</v>
      </c>
      <c r="J737" s="59"/>
      <c r="K737" s="58"/>
      <c r="L737" s="58"/>
      <c r="M737" s="5"/>
      <c r="N737" s="5"/>
      <c r="O737" s="5"/>
      <c r="P737" s="5"/>
      <c r="Q737" s="5"/>
      <c r="R737" s="5"/>
      <c r="S737" s="5"/>
      <c r="T737" s="5"/>
      <c r="U737" s="5"/>
      <c r="V737" s="5"/>
      <c r="W737" s="5"/>
      <c r="X737" s="5"/>
      <c r="Y737" s="5"/>
      <c r="Z737" s="5"/>
    </row>
    <row r="738" spans="1:26" ht="12.75" customHeight="1" x14ac:dyDescent="0.25">
      <c r="A738" s="55">
        <v>151</v>
      </c>
      <c r="B738" s="54">
        <v>737</v>
      </c>
      <c r="C738" s="54">
        <f>'PR-RAS'!D745</f>
        <v>0</v>
      </c>
      <c r="D738" s="54">
        <f>'PR-RAS'!E745</f>
        <v>0</v>
      </c>
      <c r="E738" s="54">
        <v>0</v>
      </c>
      <c r="F738" s="54">
        <v>0</v>
      </c>
      <c r="G738" s="56">
        <f t="shared" si="22"/>
        <v>0</v>
      </c>
      <c r="H738" s="56">
        <f t="shared" si="23"/>
        <v>0</v>
      </c>
      <c r="I738" s="57">
        <v>0</v>
      </c>
      <c r="J738" s="59"/>
      <c r="K738" s="58"/>
      <c r="L738" s="58"/>
      <c r="M738" s="5"/>
      <c r="N738" s="5"/>
      <c r="O738" s="5"/>
      <c r="P738" s="5"/>
      <c r="Q738" s="5"/>
      <c r="R738" s="5"/>
      <c r="S738" s="5"/>
      <c r="T738" s="5"/>
      <c r="U738" s="5"/>
      <c r="V738" s="5"/>
      <c r="W738" s="5"/>
      <c r="X738" s="5"/>
      <c r="Y738" s="5"/>
      <c r="Z738" s="5"/>
    </row>
    <row r="739" spans="1:26" ht="12.75" customHeight="1" x14ac:dyDescent="0.25">
      <c r="A739" s="55">
        <v>151</v>
      </c>
      <c r="B739" s="54">
        <v>738</v>
      </c>
      <c r="C739" s="54">
        <f>'PR-RAS'!D746</f>
        <v>0</v>
      </c>
      <c r="D739" s="54">
        <f>'PR-RAS'!E746</f>
        <v>0</v>
      </c>
      <c r="E739" s="54">
        <v>0</v>
      </c>
      <c r="F739" s="54">
        <v>0</v>
      </c>
      <c r="G739" s="56">
        <f t="shared" si="22"/>
        <v>0</v>
      </c>
      <c r="H739" s="56">
        <f t="shared" si="23"/>
        <v>0</v>
      </c>
      <c r="I739" s="57">
        <v>0</v>
      </c>
      <c r="J739" s="59"/>
      <c r="K739" s="58"/>
      <c r="L739" s="58"/>
      <c r="M739" s="5"/>
      <c r="N739" s="5"/>
      <c r="O739" s="5"/>
      <c r="P739" s="5"/>
      <c r="Q739" s="5"/>
      <c r="R739" s="5"/>
      <c r="S739" s="5"/>
      <c r="T739" s="5"/>
      <c r="U739" s="5"/>
      <c r="V739" s="5"/>
      <c r="W739" s="5"/>
      <c r="X739" s="5"/>
      <c r="Y739" s="5"/>
      <c r="Z739" s="5"/>
    </row>
    <row r="740" spans="1:26" ht="12.75" customHeight="1" x14ac:dyDescent="0.25">
      <c r="A740" s="55">
        <v>151</v>
      </c>
      <c r="B740" s="54">
        <v>739</v>
      </c>
      <c r="C740" s="54">
        <f>'PR-RAS'!D747</f>
        <v>0</v>
      </c>
      <c r="D740" s="54">
        <f>'PR-RAS'!E747</f>
        <v>0</v>
      </c>
      <c r="E740" s="54">
        <v>0</v>
      </c>
      <c r="F740" s="54">
        <v>0</v>
      </c>
      <c r="G740" s="56">
        <f t="shared" si="22"/>
        <v>0</v>
      </c>
      <c r="H740" s="56">
        <f t="shared" si="23"/>
        <v>0</v>
      </c>
      <c r="I740" s="57">
        <v>0</v>
      </c>
      <c r="J740" s="59"/>
      <c r="K740" s="58"/>
      <c r="L740" s="58"/>
      <c r="M740" s="5"/>
      <c r="N740" s="5"/>
      <c r="O740" s="5"/>
      <c r="P740" s="5"/>
      <c r="Q740" s="5"/>
      <c r="R740" s="5"/>
      <c r="S740" s="5"/>
      <c r="T740" s="5"/>
      <c r="U740" s="5"/>
      <c r="V740" s="5"/>
      <c r="W740" s="5"/>
      <c r="X740" s="5"/>
      <c r="Y740" s="5"/>
      <c r="Z740" s="5"/>
    </row>
    <row r="741" spans="1:26" ht="12.75" customHeight="1" x14ac:dyDescent="0.25">
      <c r="A741" s="55">
        <v>151</v>
      </c>
      <c r="B741" s="54">
        <v>740</v>
      </c>
      <c r="C741" s="54">
        <f>'PR-RAS'!D748</f>
        <v>0</v>
      </c>
      <c r="D741" s="54">
        <f>'PR-RAS'!E748</f>
        <v>0</v>
      </c>
      <c r="E741" s="54">
        <v>0</v>
      </c>
      <c r="F741" s="54">
        <v>0</v>
      </c>
      <c r="G741" s="56">
        <f t="shared" si="22"/>
        <v>0</v>
      </c>
      <c r="H741" s="56">
        <f t="shared" si="23"/>
        <v>0</v>
      </c>
      <c r="I741" s="57">
        <v>0</v>
      </c>
      <c r="J741" s="59"/>
      <c r="K741" s="58"/>
      <c r="L741" s="58"/>
      <c r="M741" s="5"/>
      <c r="N741" s="5"/>
      <c r="O741" s="5"/>
      <c r="P741" s="5"/>
      <c r="Q741" s="5"/>
      <c r="R741" s="5"/>
      <c r="S741" s="5"/>
      <c r="T741" s="5"/>
      <c r="U741" s="5"/>
      <c r="V741" s="5"/>
      <c r="W741" s="5"/>
      <c r="X741" s="5"/>
      <c r="Y741" s="5"/>
      <c r="Z741" s="5"/>
    </row>
    <row r="742" spans="1:26" ht="12.75" customHeight="1" x14ac:dyDescent="0.25">
      <c r="A742" s="55">
        <v>151</v>
      </c>
      <c r="B742" s="54">
        <v>741</v>
      </c>
      <c r="C742" s="54">
        <f>'PR-RAS'!D749</f>
        <v>0</v>
      </c>
      <c r="D742" s="54">
        <f>'PR-RAS'!E749</f>
        <v>0</v>
      </c>
      <c r="E742" s="54">
        <v>0</v>
      </c>
      <c r="F742" s="54">
        <v>0</v>
      </c>
      <c r="G742" s="56">
        <f t="shared" si="22"/>
        <v>0</v>
      </c>
      <c r="H742" s="56">
        <f t="shared" si="23"/>
        <v>0</v>
      </c>
      <c r="I742" s="57">
        <v>0</v>
      </c>
      <c r="J742" s="59"/>
      <c r="K742" s="58"/>
      <c r="L742" s="58"/>
      <c r="M742" s="5"/>
      <c r="N742" s="5"/>
      <c r="O742" s="5"/>
      <c r="P742" s="5"/>
      <c r="Q742" s="5"/>
      <c r="R742" s="5"/>
      <c r="S742" s="5"/>
      <c r="T742" s="5"/>
      <c r="U742" s="5"/>
      <c r="V742" s="5"/>
      <c r="W742" s="5"/>
      <c r="X742" s="5"/>
      <c r="Y742" s="5"/>
      <c r="Z742" s="5"/>
    </row>
    <row r="743" spans="1:26" ht="12.75" customHeight="1" x14ac:dyDescent="0.25">
      <c r="A743" s="55">
        <v>151</v>
      </c>
      <c r="B743" s="54">
        <v>742</v>
      </c>
      <c r="C743" s="54">
        <f>'PR-RAS'!D750</f>
        <v>0</v>
      </c>
      <c r="D743" s="54">
        <f>'PR-RAS'!E750</f>
        <v>0</v>
      </c>
      <c r="E743" s="54">
        <v>0</v>
      </c>
      <c r="F743" s="54">
        <v>0</v>
      </c>
      <c r="G743" s="56">
        <f t="shared" si="22"/>
        <v>0</v>
      </c>
      <c r="H743" s="56">
        <f t="shared" si="23"/>
        <v>0</v>
      </c>
      <c r="I743" s="57">
        <v>0</v>
      </c>
      <c r="J743" s="59"/>
      <c r="K743" s="58"/>
      <c r="L743" s="58"/>
      <c r="M743" s="5"/>
      <c r="N743" s="5"/>
      <c r="O743" s="5"/>
      <c r="P743" s="5"/>
      <c r="Q743" s="5"/>
      <c r="R743" s="5"/>
      <c r="S743" s="5"/>
      <c r="T743" s="5"/>
      <c r="U743" s="5"/>
      <c r="V743" s="5"/>
      <c r="W743" s="5"/>
      <c r="X743" s="5"/>
      <c r="Y743" s="5"/>
      <c r="Z743" s="5"/>
    </row>
    <row r="744" spans="1:26" ht="12.75" customHeight="1" x14ac:dyDescent="0.25">
      <c r="A744" s="55">
        <v>151</v>
      </c>
      <c r="B744" s="54">
        <v>743</v>
      </c>
      <c r="C744" s="54">
        <f>'PR-RAS'!D751</f>
        <v>0</v>
      </c>
      <c r="D744" s="54">
        <f>'PR-RAS'!E751</f>
        <v>0</v>
      </c>
      <c r="E744" s="54">
        <v>0</v>
      </c>
      <c r="F744" s="54">
        <v>0</v>
      </c>
      <c r="G744" s="56">
        <f t="shared" si="22"/>
        <v>0</v>
      </c>
      <c r="H744" s="56">
        <f t="shared" si="23"/>
        <v>0</v>
      </c>
      <c r="I744" s="57">
        <v>0</v>
      </c>
      <c r="J744" s="59"/>
      <c r="K744" s="58"/>
      <c r="L744" s="58"/>
      <c r="M744" s="5"/>
      <c r="N744" s="5"/>
      <c r="O744" s="5"/>
      <c r="P744" s="5"/>
      <c r="Q744" s="5"/>
      <c r="R744" s="5"/>
      <c r="S744" s="5"/>
      <c r="T744" s="5"/>
      <c r="U744" s="5"/>
      <c r="V744" s="5"/>
      <c r="W744" s="5"/>
      <c r="X744" s="5"/>
      <c r="Y744" s="5"/>
      <c r="Z744" s="5"/>
    </row>
    <row r="745" spans="1:26" ht="12.75" customHeight="1" x14ac:dyDescent="0.25">
      <c r="A745" s="55">
        <v>151</v>
      </c>
      <c r="B745" s="54">
        <v>744</v>
      </c>
      <c r="C745" s="54">
        <f>'PR-RAS'!D752</f>
        <v>0</v>
      </c>
      <c r="D745" s="54">
        <f>'PR-RAS'!E752</f>
        <v>0</v>
      </c>
      <c r="E745" s="54">
        <v>0</v>
      </c>
      <c r="F745" s="54">
        <v>0</v>
      </c>
      <c r="G745" s="56">
        <f t="shared" si="22"/>
        <v>0</v>
      </c>
      <c r="H745" s="56">
        <f t="shared" si="23"/>
        <v>0</v>
      </c>
      <c r="I745" s="57">
        <v>0</v>
      </c>
      <c r="J745" s="59"/>
      <c r="K745" s="58"/>
      <c r="L745" s="58"/>
      <c r="M745" s="5"/>
      <c r="N745" s="5"/>
      <c r="O745" s="5"/>
      <c r="P745" s="5"/>
      <c r="Q745" s="5"/>
      <c r="R745" s="5"/>
      <c r="S745" s="5"/>
      <c r="T745" s="5"/>
      <c r="U745" s="5"/>
      <c r="V745" s="5"/>
      <c r="W745" s="5"/>
      <c r="X745" s="5"/>
      <c r="Y745" s="5"/>
      <c r="Z745" s="5"/>
    </row>
    <row r="746" spans="1:26" ht="12.75" customHeight="1" x14ac:dyDescent="0.25">
      <c r="A746" s="55">
        <v>151</v>
      </c>
      <c r="B746" s="54">
        <v>745</v>
      </c>
      <c r="C746" s="54">
        <f>'PR-RAS'!D753</f>
        <v>0</v>
      </c>
      <c r="D746" s="54">
        <f>'PR-RAS'!E753</f>
        <v>0</v>
      </c>
      <c r="E746" s="54">
        <v>0</v>
      </c>
      <c r="F746" s="54">
        <v>0</v>
      </c>
      <c r="G746" s="56">
        <f t="shared" si="22"/>
        <v>0</v>
      </c>
      <c r="H746" s="56">
        <f t="shared" si="23"/>
        <v>0</v>
      </c>
      <c r="I746" s="57">
        <v>0</v>
      </c>
      <c r="J746" s="59"/>
      <c r="K746" s="58"/>
      <c r="L746" s="58"/>
      <c r="M746" s="5"/>
      <c r="N746" s="5"/>
      <c r="O746" s="5"/>
      <c r="P746" s="5"/>
      <c r="Q746" s="5"/>
      <c r="R746" s="5"/>
      <c r="S746" s="5"/>
      <c r="T746" s="5"/>
      <c r="U746" s="5"/>
      <c r="V746" s="5"/>
      <c r="W746" s="5"/>
      <c r="X746" s="5"/>
      <c r="Y746" s="5"/>
      <c r="Z746" s="5"/>
    </row>
    <row r="747" spans="1:26" ht="12.75" customHeight="1" x14ac:dyDescent="0.25">
      <c r="A747" s="55">
        <v>151</v>
      </c>
      <c r="B747" s="54">
        <v>746</v>
      </c>
      <c r="C747" s="54">
        <f>'PR-RAS'!D754</f>
        <v>0</v>
      </c>
      <c r="D747" s="54">
        <f>'PR-RAS'!E754</f>
        <v>0</v>
      </c>
      <c r="E747" s="54">
        <v>0</v>
      </c>
      <c r="F747" s="54">
        <v>0</v>
      </c>
      <c r="G747" s="56">
        <f t="shared" si="22"/>
        <v>0</v>
      </c>
      <c r="H747" s="56">
        <f t="shared" si="23"/>
        <v>0</v>
      </c>
      <c r="I747" s="57">
        <v>0</v>
      </c>
      <c r="J747" s="59"/>
      <c r="K747" s="58"/>
      <c r="L747" s="58"/>
      <c r="M747" s="5"/>
      <c r="N747" s="5"/>
      <c r="O747" s="5"/>
      <c r="P747" s="5"/>
      <c r="Q747" s="5"/>
      <c r="R747" s="5"/>
      <c r="S747" s="5"/>
      <c r="T747" s="5"/>
      <c r="U747" s="5"/>
      <c r="V747" s="5"/>
      <c r="W747" s="5"/>
      <c r="X747" s="5"/>
      <c r="Y747" s="5"/>
      <c r="Z747" s="5"/>
    </row>
    <row r="748" spans="1:26" ht="12.75" customHeight="1" x14ac:dyDescent="0.25">
      <c r="A748" s="55">
        <v>151</v>
      </c>
      <c r="B748" s="54">
        <v>747</v>
      </c>
      <c r="C748" s="54">
        <f>'PR-RAS'!D755</f>
        <v>0</v>
      </c>
      <c r="D748" s="54">
        <f>'PR-RAS'!E755</f>
        <v>0</v>
      </c>
      <c r="E748" s="54">
        <v>0</v>
      </c>
      <c r="F748" s="54">
        <v>0</v>
      </c>
      <c r="G748" s="56">
        <f t="shared" si="22"/>
        <v>0</v>
      </c>
      <c r="H748" s="56">
        <f t="shared" si="23"/>
        <v>0</v>
      </c>
      <c r="I748" s="57">
        <v>0</v>
      </c>
      <c r="J748" s="59"/>
      <c r="K748" s="58"/>
      <c r="L748" s="58"/>
      <c r="M748" s="5"/>
      <c r="N748" s="5"/>
      <c r="O748" s="5"/>
      <c r="P748" s="5"/>
      <c r="Q748" s="5"/>
      <c r="R748" s="5"/>
      <c r="S748" s="5"/>
      <c r="T748" s="5"/>
      <c r="U748" s="5"/>
      <c r="V748" s="5"/>
      <c r="W748" s="5"/>
      <c r="X748" s="5"/>
      <c r="Y748" s="5"/>
      <c r="Z748" s="5"/>
    </row>
    <row r="749" spans="1:26" ht="12.75" customHeight="1" x14ac:dyDescent="0.25">
      <c r="A749" s="55">
        <v>151</v>
      </c>
      <c r="B749" s="54">
        <v>748</v>
      </c>
      <c r="C749" s="54">
        <f>'PR-RAS'!D756</f>
        <v>0</v>
      </c>
      <c r="D749" s="54">
        <f>'PR-RAS'!E756</f>
        <v>0</v>
      </c>
      <c r="E749" s="54">
        <v>0</v>
      </c>
      <c r="F749" s="54">
        <v>0</v>
      </c>
      <c r="G749" s="56">
        <f t="shared" si="22"/>
        <v>0</v>
      </c>
      <c r="H749" s="56">
        <f t="shared" si="23"/>
        <v>0</v>
      </c>
      <c r="I749" s="57">
        <v>0</v>
      </c>
      <c r="J749" s="59"/>
      <c r="K749" s="58"/>
      <c r="L749" s="58"/>
      <c r="M749" s="5"/>
      <c r="N749" s="5"/>
      <c r="O749" s="5"/>
      <c r="P749" s="5"/>
      <c r="Q749" s="5"/>
      <c r="R749" s="5"/>
      <c r="S749" s="5"/>
      <c r="T749" s="5"/>
      <c r="U749" s="5"/>
      <c r="V749" s="5"/>
      <c r="W749" s="5"/>
      <c r="X749" s="5"/>
      <c r="Y749" s="5"/>
      <c r="Z749" s="5"/>
    </row>
    <row r="750" spans="1:26" ht="12.75" customHeight="1" x14ac:dyDescent="0.25">
      <c r="A750" s="55">
        <v>151</v>
      </c>
      <c r="B750" s="54">
        <v>749</v>
      </c>
      <c r="C750" s="54">
        <f>'PR-RAS'!D757</f>
        <v>0</v>
      </c>
      <c r="D750" s="54">
        <f>'PR-RAS'!E757</f>
        <v>0</v>
      </c>
      <c r="E750" s="54">
        <v>0</v>
      </c>
      <c r="F750" s="54">
        <v>0</v>
      </c>
      <c r="G750" s="56">
        <f t="shared" si="22"/>
        <v>0</v>
      </c>
      <c r="H750" s="56">
        <f t="shared" si="23"/>
        <v>0</v>
      </c>
      <c r="I750" s="57">
        <v>0</v>
      </c>
      <c r="J750" s="59"/>
      <c r="K750" s="58"/>
      <c r="L750" s="58"/>
      <c r="M750" s="5"/>
      <c r="N750" s="5"/>
      <c r="O750" s="5"/>
      <c r="P750" s="5"/>
      <c r="Q750" s="5"/>
      <c r="R750" s="5"/>
      <c r="S750" s="5"/>
      <c r="T750" s="5"/>
      <c r="U750" s="5"/>
      <c r="V750" s="5"/>
      <c r="W750" s="5"/>
      <c r="X750" s="5"/>
      <c r="Y750" s="5"/>
      <c r="Z750" s="5"/>
    </row>
    <row r="751" spans="1:26" ht="12.75" customHeight="1" x14ac:dyDescent="0.25">
      <c r="A751" s="55">
        <v>151</v>
      </c>
      <c r="B751" s="54">
        <v>750</v>
      </c>
      <c r="C751" s="54">
        <f>'PR-RAS'!D758</f>
        <v>0</v>
      </c>
      <c r="D751" s="54">
        <f>'PR-RAS'!E758</f>
        <v>0</v>
      </c>
      <c r="E751" s="54">
        <v>0</v>
      </c>
      <c r="F751" s="54">
        <v>0</v>
      </c>
      <c r="G751" s="56">
        <f t="shared" si="22"/>
        <v>0</v>
      </c>
      <c r="H751" s="56">
        <f t="shared" si="23"/>
        <v>0</v>
      </c>
      <c r="I751" s="57">
        <v>0</v>
      </c>
      <c r="J751" s="59"/>
      <c r="K751" s="58"/>
      <c r="L751" s="58"/>
      <c r="M751" s="5"/>
      <c r="N751" s="5"/>
      <c r="O751" s="5"/>
      <c r="P751" s="5"/>
      <c r="Q751" s="5"/>
      <c r="R751" s="5"/>
      <c r="S751" s="5"/>
      <c r="T751" s="5"/>
      <c r="U751" s="5"/>
      <c r="V751" s="5"/>
      <c r="W751" s="5"/>
      <c r="X751" s="5"/>
      <c r="Y751" s="5"/>
      <c r="Z751" s="5"/>
    </row>
    <row r="752" spans="1:26" ht="12.75" customHeight="1" x14ac:dyDescent="0.25">
      <c r="A752" s="55">
        <v>151</v>
      </c>
      <c r="B752" s="54">
        <v>751</v>
      </c>
      <c r="C752" s="54">
        <f>'PR-RAS'!D759</f>
        <v>0</v>
      </c>
      <c r="D752" s="54">
        <f>'PR-RAS'!E759</f>
        <v>0</v>
      </c>
      <c r="E752" s="54">
        <v>0</v>
      </c>
      <c r="F752" s="54">
        <v>0</v>
      </c>
      <c r="G752" s="56">
        <f t="shared" si="22"/>
        <v>0</v>
      </c>
      <c r="H752" s="56">
        <f t="shared" si="23"/>
        <v>0</v>
      </c>
      <c r="I752" s="57">
        <v>0</v>
      </c>
      <c r="J752" s="59"/>
      <c r="K752" s="58"/>
      <c r="L752" s="58"/>
      <c r="M752" s="5"/>
      <c r="N752" s="5"/>
      <c r="O752" s="5"/>
      <c r="P752" s="5"/>
      <c r="Q752" s="5"/>
      <c r="R752" s="5"/>
      <c r="S752" s="5"/>
      <c r="T752" s="5"/>
      <c r="U752" s="5"/>
      <c r="V752" s="5"/>
      <c r="W752" s="5"/>
      <c r="X752" s="5"/>
      <c r="Y752" s="5"/>
      <c r="Z752" s="5"/>
    </row>
    <row r="753" spans="1:26" ht="12.75" customHeight="1" x14ac:dyDescent="0.25">
      <c r="A753" s="55">
        <v>151</v>
      </c>
      <c r="B753" s="54">
        <v>752</v>
      </c>
      <c r="C753" s="54">
        <f>'PR-RAS'!D760</f>
        <v>0</v>
      </c>
      <c r="D753" s="54">
        <f>'PR-RAS'!E760</f>
        <v>0</v>
      </c>
      <c r="E753" s="54">
        <v>0</v>
      </c>
      <c r="F753" s="54">
        <v>0</v>
      </c>
      <c r="G753" s="56">
        <f t="shared" si="22"/>
        <v>0</v>
      </c>
      <c r="H753" s="56">
        <f t="shared" si="23"/>
        <v>0</v>
      </c>
      <c r="I753" s="57">
        <v>0</v>
      </c>
      <c r="J753" s="59"/>
      <c r="K753" s="58"/>
      <c r="L753" s="58"/>
      <c r="M753" s="5"/>
      <c r="N753" s="5"/>
      <c r="O753" s="5"/>
      <c r="P753" s="5"/>
      <c r="Q753" s="5"/>
      <c r="R753" s="5"/>
      <c r="S753" s="5"/>
      <c r="T753" s="5"/>
      <c r="U753" s="5"/>
      <c r="V753" s="5"/>
      <c r="W753" s="5"/>
      <c r="X753" s="5"/>
      <c r="Y753" s="5"/>
      <c r="Z753" s="5"/>
    </row>
    <row r="754" spans="1:26" ht="12.75" customHeight="1" x14ac:dyDescent="0.25">
      <c r="A754" s="55">
        <v>151</v>
      </c>
      <c r="B754" s="54">
        <v>753</v>
      </c>
      <c r="C754" s="54">
        <f>'PR-RAS'!D761</f>
        <v>0</v>
      </c>
      <c r="D754" s="54">
        <f>'PR-RAS'!E761</f>
        <v>0</v>
      </c>
      <c r="E754" s="54">
        <v>0</v>
      </c>
      <c r="F754" s="54">
        <v>0</v>
      </c>
      <c r="G754" s="56">
        <f t="shared" si="22"/>
        <v>0</v>
      </c>
      <c r="H754" s="56">
        <f t="shared" si="23"/>
        <v>0</v>
      </c>
      <c r="I754" s="57">
        <v>0</v>
      </c>
      <c r="J754" s="59"/>
      <c r="K754" s="58"/>
      <c r="L754" s="58"/>
      <c r="M754" s="5"/>
      <c r="N754" s="5"/>
      <c r="O754" s="5"/>
      <c r="P754" s="5"/>
      <c r="Q754" s="5"/>
      <c r="R754" s="5"/>
      <c r="S754" s="5"/>
      <c r="T754" s="5"/>
      <c r="U754" s="5"/>
      <c r="V754" s="5"/>
      <c r="W754" s="5"/>
      <c r="X754" s="5"/>
      <c r="Y754" s="5"/>
      <c r="Z754" s="5"/>
    </row>
    <row r="755" spans="1:26" ht="12.75" customHeight="1" x14ac:dyDescent="0.25">
      <c r="A755" s="55">
        <v>151</v>
      </c>
      <c r="B755" s="54">
        <v>754</v>
      </c>
      <c r="C755" s="54">
        <f>'PR-RAS'!D762</f>
        <v>0</v>
      </c>
      <c r="D755" s="54">
        <f>'PR-RAS'!E762</f>
        <v>0</v>
      </c>
      <c r="E755" s="54">
        <v>0</v>
      </c>
      <c r="F755" s="54">
        <v>0</v>
      </c>
      <c r="G755" s="56">
        <f t="shared" si="22"/>
        <v>0</v>
      </c>
      <c r="H755" s="56">
        <f t="shared" si="23"/>
        <v>0</v>
      </c>
      <c r="I755" s="57">
        <v>0</v>
      </c>
      <c r="J755" s="59"/>
      <c r="K755" s="58"/>
      <c r="L755" s="58"/>
      <c r="M755" s="5"/>
      <c r="N755" s="5"/>
      <c r="O755" s="5"/>
      <c r="P755" s="5"/>
      <c r="Q755" s="5"/>
      <c r="R755" s="5"/>
      <c r="S755" s="5"/>
      <c r="T755" s="5"/>
      <c r="U755" s="5"/>
      <c r="V755" s="5"/>
      <c r="W755" s="5"/>
      <c r="X755" s="5"/>
      <c r="Y755" s="5"/>
      <c r="Z755" s="5"/>
    </row>
    <row r="756" spans="1:26" ht="12.75" customHeight="1" x14ac:dyDescent="0.25">
      <c r="A756" s="55">
        <v>151</v>
      </c>
      <c r="B756" s="54">
        <v>755</v>
      </c>
      <c r="C756" s="54">
        <f>'PR-RAS'!D763</f>
        <v>0</v>
      </c>
      <c r="D756" s="54">
        <f>'PR-RAS'!E763</f>
        <v>0</v>
      </c>
      <c r="E756" s="54">
        <v>0</v>
      </c>
      <c r="F756" s="54">
        <v>0</v>
      </c>
      <c r="G756" s="56">
        <f t="shared" si="22"/>
        <v>0</v>
      </c>
      <c r="H756" s="56">
        <f t="shared" si="23"/>
        <v>0</v>
      </c>
      <c r="I756" s="57">
        <v>0</v>
      </c>
      <c r="J756" s="59"/>
      <c r="K756" s="58"/>
      <c r="L756" s="58"/>
      <c r="M756" s="5"/>
      <c r="N756" s="5"/>
      <c r="O756" s="5"/>
      <c r="P756" s="5"/>
      <c r="Q756" s="5"/>
      <c r="R756" s="5"/>
      <c r="S756" s="5"/>
      <c r="T756" s="5"/>
      <c r="U756" s="5"/>
      <c r="V756" s="5"/>
      <c r="W756" s="5"/>
      <c r="X756" s="5"/>
      <c r="Y756" s="5"/>
      <c r="Z756" s="5"/>
    </row>
    <row r="757" spans="1:26" ht="12.75" customHeight="1" x14ac:dyDescent="0.25">
      <c r="A757" s="55">
        <v>151</v>
      </c>
      <c r="B757" s="54">
        <v>756</v>
      </c>
      <c r="C757" s="54">
        <f>'PR-RAS'!D764</f>
        <v>0</v>
      </c>
      <c r="D757" s="54">
        <f>'PR-RAS'!E764</f>
        <v>0</v>
      </c>
      <c r="E757" s="54">
        <v>0</v>
      </c>
      <c r="F757" s="54">
        <v>0</v>
      </c>
      <c r="G757" s="56">
        <f t="shared" si="22"/>
        <v>0</v>
      </c>
      <c r="H757" s="56">
        <f t="shared" si="23"/>
        <v>0</v>
      </c>
      <c r="I757" s="57">
        <v>0</v>
      </c>
      <c r="J757" s="59"/>
      <c r="K757" s="58"/>
      <c r="L757" s="58"/>
      <c r="M757" s="5"/>
      <c r="N757" s="5"/>
      <c r="O757" s="5"/>
      <c r="P757" s="5"/>
      <c r="Q757" s="5"/>
      <c r="R757" s="5"/>
      <c r="S757" s="5"/>
      <c r="T757" s="5"/>
      <c r="U757" s="5"/>
      <c r="V757" s="5"/>
      <c r="W757" s="5"/>
      <c r="X757" s="5"/>
      <c r="Y757" s="5"/>
      <c r="Z757" s="5"/>
    </row>
    <row r="758" spans="1:26" ht="12.75" customHeight="1" x14ac:dyDescent="0.25">
      <c r="A758" s="55">
        <v>151</v>
      </c>
      <c r="B758" s="54">
        <v>757</v>
      </c>
      <c r="C758" s="54">
        <f>'PR-RAS'!D765</f>
        <v>0</v>
      </c>
      <c r="D758" s="54">
        <f>'PR-RAS'!E765</f>
        <v>0</v>
      </c>
      <c r="E758" s="54">
        <v>0</v>
      </c>
      <c r="F758" s="54">
        <v>0</v>
      </c>
      <c r="G758" s="56">
        <f t="shared" si="22"/>
        <v>0</v>
      </c>
      <c r="H758" s="56">
        <f t="shared" si="23"/>
        <v>0</v>
      </c>
      <c r="I758" s="57">
        <v>0</v>
      </c>
      <c r="J758" s="59"/>
      <c r="K758" s="58"/>
      <c r="L758" s="58"/>
      <c r="M758" s="5"/>
      <c r="N758" s="5"/>
      <c r="O758" s="5"/>
      <c r="P758" s="5"/>
      <c r="Q758" s="5"/>
      <c r="R758" s="5"/>
      <c r="S758" s="5"/>
      <c r="T758" s="5"/>
      <c r="U758" s="5"/>
      <c r="V758" s="5"/>
      <c r="W758" s="5"/>
      <c r="X758" s="5"/>
      <c r="Y758" s="5"/>
      <c r="Z758" s="5"/>
    </row>
    <row r="759" spans="1:26" ht="12.75" customHeight="1" x14ac:dyDescent="0.25">
      <c r="A759" s="55">
        <v>151</v>
      </c>
      <c r="B759" s="54">
        <v>758</v>
      </c>
      <c r="C759" s="54">
        <f>'PR-RAS'!D766</f>
        <v>0</v>
      </c>
      <c r="D759" s="54">
        <f>'PR-RAS'!E766</f>
        <v>0</v>
      </c>
      <c r="E759" s="54">
        <v>0</v>
      </c>
      <c r="F759" s="54">
        <v>0</v>
      </c>
      <c r="G759" s="56">
        <f t="shared" si="22"/>
        <v>0</v>
      </c>
      <c r="H759" s="56">
        <f t="shared" si="23"/>
        <v>0</v>
      </c>
      <c r="I759" s="57">
        <v>0</v>
      </c>
      <c r="J759" s="59"/>
      <c r="K759" s="58"/>
      <c r="L759" s="58"/>
      <c r="M759" s="5"/>
      <c r="N759" s="5"/>
      <c r="O759" s="5"/>
      <c r="P759" s="5"/>
      <c r="Q759" s="5"/>
      <c r="R759" s="5"/>
      <c r="S759" s="5"/>
      <c r="T759" s="5"/>
      <c r="U759" s="5"/>
      <c r="V759" s="5"/>
      <c r="W759" s="5"/>
      <c r="X759" s="5"/>
      <c r="Y759" s="5"/>
      <c r="Z759" s="5"/>
    </row>
    <row r="760" spans="1:26" ht="12.75" customHeight="1" x14ac:dyDescent="0.25">
      <c r="A760" s="55">
        <v>151</v>
      </c>
      <c r="B760" s="54">
        <v>759</v>
      </c>
      <c r="C760" s="54">
        <f>'PR-RAS'!D767</f>
        <v>0</v>
      </c>
      <c r="D760" s="54">
        <f>'PR-RAS'!E767</f>
        <v>0</v>
      </c>
      <c r="E760" s="54">
        <v>0</v>
      </c>
      <c r="F760" s="54">
        <v>0</v>
      </c>
      <c r="G760" s="56">
        <f t="shared" si="22"/>
        <v>0</v>
      </c>
      <c r="H760" s="56">
        <f t="shared" si="23"/>
        <v>0</v>
      </c>
      <c r="I760" s="57">
        <v>0</v>
      </c>
      <c r="J760" s="59"/>
      <c r="K760" s="58"/>
      <c r="L760" s="58"/>
      <c r="M760" s="5"/>
      <c r="N760" s="5"/>
      <c r="O760" s="5"/>
      <c r="P760" s="5"/>
      <c r="Q760" s="5"/>
      <c r="R760" s="5"/>
      <c r="S760" s="5"/>
      <c r="T760" s="5"/>
      <c r="U760" s="5"/>
      <c r="V760" s="5"/>
      <c r="W760" s="5"/>
      <c r="X760" s="5"/>
      <c r="Y760" s="5"/>
      <c r="Z760" s="5"/>
    </row>
    <row r="761" spans="1:26" ht="12.75" customHeight="1" x14ac:dyDescent="0.25">
      <c r="A761" s="55">
        <v>151</v>
      </c>
      <c r="B761" s="54">
        <v>760</v>
      </c>
      <c r="C761" s="54">
        <f>'PR-RAS'!D768</f>
        <v>0</v>
      </c>
      <c r="D761" s="54">
        <f>'PR-RAS'!E768</f>
        <v>0</v>
      </c>
      <c r="E761" s="54">
        <v>0</v>
      </c>
      <c r="F761" s="54">
        <v>0</v>
      </c>
      <c r="G761" s="56">
        <f t="shared" si="22"/>
        <v>0</v>
      </c>
      <c r="H761" s="56">
        <f t="shared" si="23"/>
        <v>0</v>
      </c>
      <c r="I761" s="57">
        <v>0</v>
      </c>
      <c r="J761" s="59"/>
      <c r="K761" s="58"/>
      <c r="L761" s="58"/>
      <c r="M761" s="5"/>
      <c r="N761" s="5"/>
      <c r="O761" s="5"/>
      <c r="P761" s="5"/>
      <c r="Q761" s="5"/>
      <c r="R761" s="5"/>
      <c r="S761" s="5"/>
      <c r="T761" s="5"/>
      <c r="U761" s="5"/>
      <c r="V761" s="5"/>
      <c r="W761" s="5"/>
      <c r="X761" s="5"/>
      <c r="Y761" s="5"/>
      <c r="Z761" s="5"/>
    </row>
    <row r="762" spans="1:26" ht="12.75" customHeight="1" x14ac:dyDescent="0.25">
      <c r="A762" s="55">
        <v>151</v>
      </c>
      <c r="B762" s="54">
        <v>761</v>
      </c>
      <c r="C762" s="54">
        <f>'PR-RAS'!D769</f>
        <v>0</v>
      </c>
      <c r="D762" s="54">
        <f>'PR-RAS'!E769</f>
        <v>0</v>
      </c>
      <c r="E762" s="54">
        <v>0</v>
      </c>
      <c r="F762" s="54">
        <v>0</v>
      </c>
      <c r="G762" s="56">
        <f t="shared" si="22"/>
        <v>0</v>
      </c>
      <c r="H762" s="56">
        <f t="shared" si="23"/>
        <v>0</v>
      </c>
      <c r="I762" s="57">
        <v>0</v>
      </c>
      <c r="J762" s="59"/>
      <c r="K762" s="58"/>
      <c r="L762" s="58"/>
      <c r="M762" s="5"/>
      <c r="N762" s="5"/>
      <c r="O762" s="5"/>
      <c r="P762" s="5"/>
      <c r="Q762" s="5"/>
      <c r="R762" s="5"/>
      <c r="S762" s="5"/>
      <c r="T762" s="5"/>
      <c r="U762" s="5"/>
      <c r="V762" s="5"/>
      <c r="W762" s="5"/>
      <c r="X762" s="5"/>
      <c r="Y762" s="5"/>
      <c r="Z762" s="5"/>
    </row>
    <row r="763" spans="1:26" ht="12.75" customHeight="1" x14ac:dyDescent="0.25">
      <c r="A763" s="55">
        <v>151</v>
      </c>
      <c r="B763" s="54">
        <v>762</v>
      </c>
      <c r="C763" s="54">
        <f>'PR-RAS'!D770</f>
        <v>0</v>
      </c>
      <c r="D763" s="54">
        <f>'PR-RAS'!E770</f>
        <v>0</v>
      </c>
      <c r="E763" s="54">
        <v>0</v>
      </c>
      <c r="F763" s="54">
        <v>0</v>
      </c>
      <c r="G763" s="56">
        <f t="shared" si="22"/>
        <v>0</v>
      </c>
      <c r="H763" s="56">
        <f t="shared" si="23"/>
        <v>0</v>
      </c>
      <c r="I763" s="57">
        <v>0</v>
      </c>
      <c r="J763" s="59"/>
      <c r="K763" s="58"/>
      <c r="L763" s="58"/>
      <c r="M763" s="5"/>
      <c r="N763" s="5"/>
      <c r="O763" s="5"/>
      <c r="P763" s="5"/>
      <c r="Q763" s="5"/>
      <c r="R763" s="5"/>
      <c r="S763" s="5"/>
      <c r="T763" s="5"/>
      <c r="U763" s="5"/>
      <c r="V763" s="5"/>
      <c r="W763" s="5"/>
      <c r="X763" s="5"/>
      <c r="Y763" s="5"/>
      <c r="Z763" s="5"/>
    </row>
    <row r="764" spans="1:26" ht="12.75" customHeight="1" x14ac:dyDescent="0.25">
      <c r="A764" s="55">
        <v>151</v>
      </c>
      <c r="B764" s="54">
        <v>763</v>
      </c>
      <c r="C764" s="54">
        <f>'PR-RAS'!D771</f>
        <v>0</v>
      </c>
      <c r="D764" s="54">
        <f>'PR-RAS'!E771</f>
        <v>0</v>
      </c>
      <c r="E764" s="54">
        <v>0</v>
      </c>
      <c r="F764" s="54">
        <v>0</v>
      </c>
      <c r="G764" s="56">
        <f t="shared" si="22"/>
        <v>0</v>
      </c>
      <c r="H764" s="56">
        <f t="shared" si="23"/>
        <v>0</v>
      </c>
      <c r="I764" s="57">
        <v>0</v>
      </c>
      <c r="J764" s="59"/>
      <c r="K764" s="58"/>
      <c r="L764" s="58"/>
      <c r="M764" s="5"/>
      <c r="N764" s="5"/>
      <c r="O764" s="5"/>
      <c r="P764" s="5"/>
      <c r="Q764" s="5"/>
      <c r="R764" s="5"/>
      <c r="S764" s="5"/>
      <c r="T764" s="5"/>
      <c r="U764" s="5"/>
      <c r="V764" s="5"/>
      <c r="W764" s="5"/>
      <c r="X764" s="5"/>
      <c r="Y764" s="5"/>
      <c r="Z764" s="5"/>
    </row>
    <row r="765" spans="1:26" ht="12.75" customHeight="1" x14ac:dyDescent="0.25">
      <c r="A765" s="55">
        <v>151</v>
      </c>
      <c r="B765" s="54">
        <v>764</v>
      </c>
      <c r="C765" s="54">
        <f>'PR-RAS'!D772</f>
        <v>0</v>
      </c>
      <c r="D765" s="54">
        <f>'PR-RAS'!E772</f>
        <v>0</v>
      </c>
      <c r="E765" s="54">
        <v>0</v>
      </c>
      <c r="F765" s="54">
        <v>0</v>
      </c>
      <c r="G765" s="56">
        <f t="shared" si="22"/>
        <v>0</v>
      </c>
      <c r="H765" s="56">
        <f t="shared" si="23"/>
        <v>0</v>
      </c>
      <c r="I765" s="57">
        <v>0</v>
      </c>
      <c r="J765" s="59"/>
      <c r="K765" s="58"/>
      <c r="L765" s="58"/>
      <c r="M765" s="5"/>
      <c r="N765" s="5"/>
      <c r="O765" s="5"/>
      <c r="P765" s="5"/>
      <c r="Q765" s="5"/>
      <c r="R765" s="5"/>
      <c r="S765" s="5"/>
      <c r="T765" s="5"/>
      <c r="U765" s="5"/>
      <c r="V765" s="5"/>
      <c r="W765" s="5"/>
      <c r="X765" s="5"/>
      <c r="Y765" s="5"/>
      <c r="Z765" s="5"/>
    </row>
    <row r="766" spans="1:26" ht="12.75" customHeight="1" x14ac:dyDescent="0.25">
      <c r="A766" s="55">
        <v>151</v>
      </c>
      <c r="B766" s="54">
        <v>765</v>
      </c>
      <c r="C766" s="54">
        <f>'PR-RAS'!D773</f>
        <v>0</v>
      </c>
      <c r="D766" s="54">
        <f>'PR-RAS'!E773</f>
        <v>0</v>
      </c>
      <c r="E766" s="54">
        <v>0</v>
      </c>
      <c r="F766" s="54">
        <v>0</v>
      </c>
      <c r="G766" s="56">
        <f t="shared" si="22"/>
        <v>0</v>
      </c>
      <c r="H766" s="56">
        <f t="shared" si="23"/>
        <v>0</v>
      </c>
      <c r="I766" s="57">
        <v>0</v>
      </c>
      <c r="J766" s="59"/>
      <c r="K766" s="58"/>
      <c r="L766" s="58"/>
      <c r="M766" s="5"/>
      <c r="N766" s="5"/>
      <c r="O766" s="5"/>
      <c r="P766" s="5"/>
      <c r="Q766" s="5"/>
      <c r="R766" s="5"/>
      <c r="S766" s="5"/>
      <c r="T766" s="5"/>
      <c r="U766" s="5"/>
      <c r="V766" s="5"/>
      <c r="W766" s="5"/>
      <c r="X766" s="5"/>
      <c r="Y766" s="5"/>
      <c r="Z766" s="5"/>
    </row>
    <row r="767" spans="1:26" ht="12.75" customHeight="1" x14ac:dyDescent="0.25">
      <c r="A767" s="55">
        <v>151</v>
      </c>
      <c r="B767" s="54">
        <v>766</v>
      </c>
      <c r="C767" s="54">
        <f>'PR-RAS'!D774</f>
        <v>0</v>
      </c>
      <c r="D767" s="54">
        <f>'PR-RAS'!E774</f>
        <v>0</v>
      </c>
      <c r="E767" s="54">
        <v>0</v>
      </c>
      <c r="F767" s="54">
        <v>0</v>
      </c>
      <c r="G767" s="56">
        <f t="shared" si="22"/>
        <v>0</v>
      </c>
      <c r="H767" s="56">
        <f t="shared" si="23"/>
        <v>0</v>
      </c>
      <c r="I767" s="57">
        <v>0</v>
      </c>
      <c r="J767" s="59"/>
      <c r="K767" s="58"/>
      <c r="L767" s="58"/>
      <c r="M767" s="5"/>
      <c r="N767" s="5"/>
      <c r="O767" s="5"/>
      <c r="P767" s="5"/>
      <c r="Q767" s="5"/>
      <c r="R767" s="5"/>
      <c r="S767" s="5"/>
      <c r="T767" s="5"/>
      <c r="U767" s="5"/>
      <c r="V767" s="5"/>
      <c r="W767" s="5"/>
      <c r="X767" s="5"/>
      <c r="Y767" s="5"/>
      <c r="Z767" s="5"/>
    </row>
    <row r="768" spans="1:26" ht="12.75" customHeight="1" x14ac:dyDescent="0.25">
      <c r="A768" s="55">
        <v>151</v>
      </c>
      <c r="B768" s="54">
        <v>767</v>
      </c>
      <c r="C768" s="54">
        <f>'PR-RAS'!D775</f>
        <v>0</v>
      </c>
      <c r="D768" s="54">
        <f>'PR-RAS'!E775</f>
        <v>0</v>
      </c>
      <c r="E768" s="54">
        <v>0</v>
      </c>
      <c r="F768" s="54">
        <v>0</v>
      </c>
      <c r="G768" s="56">
        <f t="shared" si="22"/>
        <v>0</v>
      </c>
      <c r="H768" s="56">
        <f t="shared" si="23"/>
        <v>0</v>
      </c>
      <c r="I768" s="57">
        <v>0</v>
      </c>
      <c r="J768" s="59"/>
      <c r="K768" s="58"/>
      <c r="L768" s="58"/>
      <c r="M768" s="5"/>
      <c r="N768" s="5"/>
      <c r="O768" s="5"/>
      <c r="P768" s="5"/>
      <c r="Q768" s="5"/>
      <c r="R768" s="5"/>
      <c r="S768" s="5"/>
      <c r="T768" s="5"/>
      <c r="U768" s="5"/>
      <c r="V768" s="5"/>
      <c r="W768" s="5"/>
      <c r="X768" s="5"/>
      <c r="Y768" s="5"/>
      <c r="Z768" s="5"/>
    </row>
    <row r="769" spans="1:26" ht="12.75" customHeight="1" x14ac:dyDescent="0.25">
      <c r="A769" s="55">
        <v>151</v>
      </c>
      <c r="B769" s="54">
        <v>768</v>
      </c>
      <c r="C769" s="54">
        <f>'PR-RAS'!D776</f>
        <v>0</v>
      </c>
      <c r="D769" s="54">
        <f>'PR-RAS'!E776</f>
        <v>0</v>
      </c>
      <c r="E769" s="54">
        <v>0</v>
      </c>
      <c r="F769" s="54">
        <v>0</v>
      </c>
      <c r="G769" s="56">
        <f t="shared" si="22"/>
        <v>0</v>
      </c>
      <c r="H769" s="56">
        <f t="shared" si="23"/>
        <v>0</v>
      </c>
      <c r="I769" s="57">
        <v>0</v>
      </c>
      <c r="J769" s="59"/>
      <c r="K769" s="58"/>
      <c r="L769" s="58"/>
      <c r="M769" s="5"/>
      <c r="N769" s="5"/>
      <c r="O769" s="5"/>
      <c r="P769" s="5"/>
      <c r="Q769" s="5"/>
      <c r="R769" s="5"/>
      <c r="S769" s="5"/>
      <c r="T769" s="5"/>
      <c r="U769" s="5"/>
      <c r="V769" s="5"/>
      <c r="W769" s="5"/>
      <c r="X769" s="5"/>
      <c r="Y769" s="5"/>
      <c r="Z769" s="5"/>
    </row>
    <row r="770" spans="1:26" ht="12.75" customHeight="1" x14ac:dyDescent="0.25">
      <c r="A770" s="55">
        <v>151</v>
      </c>
      <c r="B770" s="54">
        <v>769</v>
      </c>
      <c r="C770" s="54">
        <f>'PR-RAS'!D777</f>
        <v>0</v>
      </c>
      <c r="D770" s="54">
        <f>'PR-RAS'!E777</f>
        <v>0</v>
      </c>
      <c r="E770" s="54">
        <v>0</v>
      </c>
      <c r="F770" s="54">
        <v>0</v>
      </c>
      <c r="G770" s="56">
        <f t="shared" ref="G770:G833" si="24">(B770/1000)*(C770*1+D770*2)</f>
        <v>0</v>
      </c>
      <c r="H770" s="56">
        <f t="shared" ref="H770:H833" si="25">ABS(C770-ROUND(C770,0))+ABS(D770-ROUND(D770,0))</f>
        <v>0</v>
      </c>
      <c r="I770" s="57">
        <v>0</v>
      </c>
      <c r="J770" s="59"/>
      <c r="K770" s="58"/>
      <c r="L770" s="58"/>
      <c r="M770" s="5"/>
      <c r="N770" s="5"/>
      <c r="O770" s="5"/>
      <c r="P770" s="5"/>
      <c r="Q770" s="5"/>
      <c r="R770" s="5"/>
      <c r="S770" s="5"/>
      <c r="T770" s="5"/>
      <c r="U770" s="5"/>
      <c r="V770" s="5"/>
      <c r="W770" s="5"/>
      <c r="X770" s="5"/>
      <c r="Y770" s="5"/>
      <c r="Z770" s="5"/>
    </row>
    <row r="771" spans="1:26" ht="12.75" customHeight="1" x14ac:dyDescent="0.25">
      <c r="A771" s="55">
        <v>151</v>
      </c>
      <c r="B771" s="54">
        <v>770</v>
      </c>
      <c r="C771" s="54">
        <f>'PR-RAS'!D778</f>
        <v>0</v>
      </c>
      <c r="D771" s="54">
        <f>'PR-RAS'!E778</f>
        <v>0</v>
      </c>
      <c r="E771" s="54">
        <v>0</v>
      </c>
      <c r="F771" s="54">
        <v>0</v>
      </c>
      <c r="G771" s="56">
        <f t="shared" si="24"/>
        <v>0</v>
      </c>
      <c r="H771" s="56">
        <f t="shared" si="25"/>
        <v>0</v>
      </c>
      <c r="I771" s="57">
        <v>0</v>
      </c>
      <c r="J771" s="59"/>
      <c r="K771" s="58"/>
      <c r="L771" s="58"/>
      <c r="M771" s="5"/>
      <c r="N771" s="5"/>
      <c r="O771" s="5"/>
      <c r="P771" s="5"/>
      <c r="Q771" s="5"/>
      <c r="R771" s="5"/>
      <c r="S771" s="5"/>
      <c r="T771" s="5"/>
      <c r="U771" s="5"/>
      <c r="V771" s="5"/>
      <c r="W771" s="5"/>
      <c r="X771" s="5"/>
      <c r="Y771" s="5"/>
      <c r="Z771" s="5"/>
    </row>
    <row r="772" spans="1:26" ht="12.75" customHeight="1" x14ac:dyDescent="0.25">
      <c r="A772" s="55">
        <v>151</v>
      </c>
      <c r="B772" s="54">
        <v>771</v>
      </c>
      <c r="C772" s="54">
        <f>'PR-RAS'!D779</f>
        <v>0</v>
      </c>
      <c r="D772" s="54">
        <f>'PR-RAS'!E779</f>
        <v>0</v>
      </c>
      <c r="E772" s="54">
        <v>0</v>
      </c>
      <c r="F772" s="54">
        <v>0</v>
      </c>
      <c r="G772" s="56">
        <f t="shared" si="24"/>
        <v>0</v>
      </c>
      <c r="H772" s="56">
        <f t="shared" si="25"/>
        <v>0</v>
      </c>
      <c r="I772" s="57">
        <v>0</v>
      </c>
      <c r="J772" s="59"/>
      <c r="K772" s="58"/>
      <c r="L772" s="58"/>
      <c r="M772" s="5"/>
      <c r="N772" s="5"/>
      <c r="O772" s="5"/>
      <c r="P772" s="5"/>
      <c r="Q772" s="5"/>
      <c r="R772" s="5"/>
      <c r="S772" s="5"/>
      <c r="T772" s="5"/>
      <c r="U772" s="5"/>
      <c r="V772" s="5"/>
      <c r="W772" s="5"/>
      <c r="X772" s="5"/>
      <c r="Y772" s="5"/>
      <c r="Z772" s="5"/>
    </row>
    <row r="773" spans="1:26" ht="12.75" customHeight="1" x14ac:dyDescent="0.25">
      <c r="A773" s="55">
        <v>151</v>
      </c>
      <c r="B773" s="54">
        <v>772</v>
      </c>
      <c r="C773" s="54">
        <f>'PR-RAS'!D780</f>
        <v>0</v>
      </c>
      <c r="D773" s="54">
        <f>'PR-RAS'!E780</f>
        <v>0</v>
      </c>
      <c r="E773" s="54">
        <v>0</v>
      </c>
      <c r="F773" s="54">
        <v>0</v>
      </c>
      <c r="G773" s="56">
        <f t="shared" si="24"/>
        <v>0</v>
      </c>
      <c r="H773" s="56">
        <f t="shared" si="25"/>
        <v>0</v>
      </c>
      <c r="I773" s="57">
        <v>0</v>
      </c>
      <c r="J773" s="59"/>
      <c r="K773" s="58"/>
      <c r="L773" s="58"/>
      <c r="M773" s="5"/>
      <c r="N773" s="5"/>
      <c r="O773" s="5"/>
      <c r="P773" s="5"/>
      <c r="Q773" s="5"/>
      <c r="R773" s="5"/>
      <c r="S773" s="5"/>
      <c r="T773" s="5"/>
      <c r="U773" s="5"/>
      <c r="V773" s="5"/>
      <c r="W773" s="5"/>
      <c r="X773" s="5"/>
      <c r="Y773" s="5"/>
      <c r="Z773" s="5"/>
    </row>
    <row r="774" spans="1:26" ht="12.75" customHeight="1" x14ac:dyDescent="0.25">
      <c r="A774" s="55">
        <v>151</v>
      </c>
      <c r="B774" s="54">
        <v>773</v>
      </c>
      <c r="C774" s="54">
        <f>'PR-RAS'!D781</f>
        <v>0</v>
      </c>
      <c r="D774" s="54">
        <f>'PR-RAS'!E781</f>
        <v>0</v>
      </c>
      <c r="E774" s="54">
        <v>0</v>
      </c>
      <c r="F774" s="54">
        <v>0</v>
      </c>
      <c r="G774" s="56">
        <f t="shared" si="24"/>
        <v>0</v>
      </c>
      <c r="H774" s="56">
        <f t="shared" si="25"/>
        <v>0</v>
      </c>
      <c r="I774" s="57">
        <v>0</v>
      </c>
      <c r="J774" s="59"/>
      <c r="K774" s="58"/>
      <c r="L774" s="58"/>
      <c r="M774" s="5"/>
      <c r="N774" s="5"/>
      <c r="O774" s="5"/>
      <c r="P774" s="5"/>
      <c r="Q774" s="5"/>
      <c r="R774" s="5"/>
      <c r="S774" s="5"/>
      <c r="T774" s="5"/>
      <c r="U774" s="5"/>
      <c r="V774" s="5"/>
      <c r="W774" s="5"/>
      <c r="X774" s="5"/>
      <c r="Y774" s="5"/>
      <c r="Z774" s="5"/>
    </row>
    <row r="775" spans="1:26" ht="12.75" customHeight="1" x14ac:dyDescent="0.25">
      <c r="A775" s="55">
        <v>151</v>
      </c>
      <c r="B775" s="54">
        <v>774</v>
      </c>
      <c r="C775" s="54">
        <f>'PR-RAS'!D782</f>
        <v>0</v>
      </c>
      <c r="D775" s="54">
        <f>'PR-RAS'!E782</f>
        <v>0</v>
      </c>
      <c r="E775" s="54">
        <v>0</v>
      </c>
      <c r="F775" s="54">
        <v>0</v>
      </c>
      <c r="G775" s="56">
        <f t="shared" si="24"/>
        <v>0</v>
      </c>
      <c r="H775" s="56">
        <f t="shared" si="25"/>
        <v>0</v>
      </c>
      <c r="I775" s="57">
        <v>0</v>
      </c>
      <c r="J775" s="59"/>
      <c r="K775" s="58"/>
      <c r="L775" s="58"/>
      <c r="M775" s="5"/>
      <c r="N775" s="5"/>
      <c r="O775" s="5"/>
      <c r="P775" s="5"/>
      <c r="Q775" s="5"/>
      <c r="R775" s="5"/>
      <c r="S775" s="5"/>
      <c r="T775" s="5"/>
      <c r="U775" s="5"/>
      <c r="V775" s="5"/>
      <c r="W775" s="5"/>
      <c r="X775" s="5"/>
      <c r="Y775" s="5"/>
      <c r="Z775" s="5"/>
    </row>
    <row r="776" spans="1:26" ht="12.75" customHeight="1" x14ac:dyDescent="0.25">
      <c r="A776" s="55">
        <v>151</v>
      </c>
      <c r="B776" s="54">
        <v>775</v>
      </c>
      <c r="C776" s="54">
        <f>'PR-RAS'!D783</f>
        <v>0</v>
      </c>
      <c r="D776" s="54">
        <f>'PR-RAS'!E783</f>
        <v>0</v>
      </c>
      <c r="E776" s="54">
        <v>0</v>
      </c>
      <c r="F776" s="54">
        <v>0</v>
      </c>
      <c r="G776" s="56">
        <f t="shared" si="24"/>
        <v>0</v>
      </c>
      <c r="H776" s="56">
        <f t="shared" si="25"/>
        <v>0</v>
      </c>
      <c r="I776" s="57">
        <v>0</v>
      </c>
      <c r="J776" s="59"/>
      <c r="K776" s="58"/>
      <c r="L776" s="58"/>
      <c r="M776" s="5"/>
      <c r="N776" s="5"/>
      <c r="O776" s="5"/>
      <c r="P776" s="5"/>
      <c r="Q776" s="5"/>
      <c r="R776" s="5"/>
      <c r="S776" s="5"/>
      <c r="T776" s="5"/>
      <c r="U776" s="5"/>
      <c r="V776" s="5"/>
      <c r="W776" s="5"/>
      <c r="X776" s="5"/>
      <c r="Y776" s="5"/>
      <c r="Z776" s="5"/>
    </row>
    <row r="777" spans="1:26" ht="12.75" customHeight="1" x14ac:dyDescent="0.25">
      <c r="A777" s="55">
        <v>151</v>
      </c>
      <c r="B777" s="54">
        <v>776</v>
      </c>
      <c r="C777" s="54">
        <f>'PR-RAS'!D784</f>
        <v>0</v>
      </c>
      <c r="D777" s="54">
        <f>'PR-RAS'!E784</f>
        <v>0</v>
      </c>
      <c r="E777" s="54">
        <v>0</v>
      </c>
      <c r="F777" s="54">
        <v>0</v>
      </c>
      <c r="G777" s="56">
        <f t="shared" si="24"/>
        <v>0</v>
      </c>
      <c r="H777" s="56">
        <f t="shared" si="25"/>
        <v>0</v>
      </c>
      <c r="I777" s="57">
        <v>0</v>
      </c>
      <c r="J777" s="59"/>
      <c r="K777" s="58"/>
      <c r="L777" s="58"/>
      <c r="M777" s="5"/>
      <c r="N777" s="5"/>
      <c r="O777" s="5"/>
      <c r="P777" s="5"/>
      <c r="Q777" s="5"/>
      <c r="R777" s="5"/>
      <c r="S777" s="5"/>
      <c r="T777" s="5"/>
      <c r="U777" s="5"/>
      <c r="V777" s="5"/>
      <c r="W777" s="5"/>
      <c r="X777" s="5"/>
      <c r="Y777" s="5"/>
      <c r="Z777" s="5"/>
    </row>
    <row r="778" spans="1:26" ht="12.75" customHeight="1" x14ac:dyDescent="0.25">
      <c r="A778" s="55">
        <v>151</v>
      </c>
      <c r="B778" s="54">
        <v>777</v>
      </c>
      <c r="C778" s="54">
        <f>'PR-RAS'!D785</f>
        <v>0</v>
      </c>
      <c r="D778" s="54">
        <f>'PR-RAS'!E785</f>
        <v>0</v>
      </c>
      <c r="E778" s="54">
        <v>0</v>
      </c>
      <c r="F778" s="54">
        <v>0</v>
      </c>
      <c r="G778" s="56">
        <f t="shared" si="24"/>
        <v>0</v>
      </c>
      <c r="H778" s="56">
        <f t="shared" si="25"/>
        <v>0</v>
      </c>
      <c r="I778" s="57">
        <v>0</v>
      </c>
      <c r="J778" s="59"/>
      <c r="K778" s="58"/>
      <c r="L778" s="58"/>
      <c r="M778" s="5"/>
      <c r="N778" s="5"/>
      <c r="O778" s="5"/>
      <c r="P778" s="5"/>
      <c r="Q778" s="5"/>
      <c r="R778" s="5"/>
      <c r="S778" s="5"/>
      <c r="T778" s="5"/>
      <c r="U778" s="5"/>
      <c r="V778" s="5"/>
      <c r="W778" s="5"/>
      <c r="X778" s="5"/>
      <c r="Y778" s="5"/>
      <c r="Z778" s="5"/>
    </row>
    <row r="779" spans="1:26" ht="12.75" customHeight="1" x14ac:dyDescent="0.25">
      <c r="A779" s="55">
        <v>151</v>
      </c>
      <c r="B779" s="54">
        <v>778</v>
      </c>
      <c r="C779" s="54">
        <f>'PR-RAS'!D786</f>
        <v>0</v>
      </c>
      <c r="D779" s="54">
        <f>'PR-RAS'!E786</f>
        <v>0</v>
      </c>
      <c r="E779" s="54">
        <v>0</v>
      </c>
      <c r="F779" s="54">
        <v>0</v>
      </c>
      <c r="G779" s="56">
        <f t="shared" si="24"/>
        <v>0</v>
      </c>
      <c r="H779" s="56">
        <f t="shared" si="25"/>
        <v>0</v>
      </c>
      <c r="I779" s="57">
        <v>0</v>
      </c>
      <c r="J779" s="59"/>
      <c r="K779" s="58"/>
      <c r="L779" s="58"/>
      <c r="M779" s="5"/>
      <c r="N779" s="5"/>
      <c r="O779" s="5"/>
      <c r="P779" s="5"/>
      <c r="Q779" s="5"/>
      <c r="R779" s="5"/>
      <c r="S779" s="5"/>
      <c r="T779" s="5"/>
      <c r="U779" s="5"/>
      <c r="V779" s="5"/>
      <c r="W779" s="5"/>
      <c r="X779" s="5"/>
      <c r="Y779" s="5"/>
      <c r="Z779" s="5"/>
    </row>
    <row r="780" spans="1:26" ht="12.75" customHeight="1" x14ac:dyDescent="0.25">
      <c r="A780" s="55">
        <v>151</v>
      </c>
      <c r="B780" s="54">
        <v>779</v>
      </c>
      <c r="C780" s="54">
        <f>'PR-RAS'!D787</f>
        <v>0</v>
      </c>
      <c r="D780" s="54">
        <f>'PR-RAS'!E787</f>
        <v>0</v>
      </c>
      <c r="E780" s="54">
        <v>0</v>
      </c>
      <c r="F780" s="54">
        <v>0</v>
      </c>
      <c r="G780" s="56">
        <f t="shared" si="24"/>
        <v>0</v>
      </c>
      <c r="H780" s="56">
        <f t="shared" si="25"/>
        <v>0</v>
      </c>
      <c r="I780" s="57">
        <v>0</v>
      </c>
      <c r="J780" s="59"/>
      <c r="K780" s="58"/>
      <c r="L780" s="58"/>
      <c r="M780" s="5"/>
      <c r="N780" s="5"/>
      <c r="O780" s="5"/>
      <c r="P780" s="5"/>
      <c r="Q780" s="5"/>
      <c r="R780" s="5"/>
      <c r="S780" s="5"/>
      <c r="T780" s="5"/>
      <c r="U780" s="5"/>
      <c r="V780" s="5"/>
      <c r="W780" s="5"/>
      <c r="X780" s="5"/>
      <c r="Y780" s="5"/>
      <c r="Z780" s="5"/>
    </row>
    <row r="781" spans="1:26" ht="12.75" customHeight="1" x14ac:dyDescent="0.25">
      <c r="A781" s="55">
        <v>151</v>
      </c>
      <c r="B781" s="54">
        <v>780</v>
      </c>
      <c r="C781" s="54">
        <f>'PR-RAS'!D788</f>
        <v>0</v>
      </c>
      <c r="D781" s="54">
        <f>'PR-RAS'!E788</f>
        <v>0</v>
      </c>
      <c r="E781" s="54">
        <v>0</v>
      </c>
      <c r="F781" s="54">
        <v>0</v>
      </c>
      <c r="G781" s="56">
        <f t="shared" si="24"/>
        <v>0</v>
      </c>
      <c r="H781" s="56">
        <f t="shared" si="25"/>
        <v>0</v>
      </c>
      <c r="I781" s="57">
        <v>0</v>
      </c>
      <c r="J781" s="59"/>
      <c r="K781" s="58"/>
      <c r="L781" s="58"/>
      <c r="M781" s="5"/>
      <c r="N781" s="5"/>
      <c r="O781" s="5"/>
      <c r="P781" s="5"/>
      <c r="Q781" s="5"/>
      <c r="R781" s="5"/>
      <c r="S781" s="5"/>
      <c r="T781" s="5"/>
      <c r="U781" s="5"/>
      <c r="V781" s="5"/>
      <c r="W781" s="5"/>
      <c r="X781" s="5"/>
      <c r="Y781" s="5"/>
      <c r="Z781" s="5"/>
    </row>
    <row r="782" spans="1:26" ht="12.75" customHeight="1" x14ac:dyDescent="0.25">
      <c r="A782" s="55">
        <v>151</v>
      </c>
      <c r="B782" s="54">
        <v>781</v>
      </c>
      <c r="C782" s="54">
        <f>'PR-RAS'!D789</f>
        <v>0</v>
      </c>
      <c r="D782" s="54">
        <f>'PR-RAS'!E789</f>
        <v>0</v>
      </c>
      <c r="E782" s="54">
        <v>0</v>
      </c>
      <c r="F782" s="54">
        <v>0</v>
      </c>
      <c r="G782" s="56">
        <f t="shared" si="24"/>
        <v>0</v>
      </c>
      <c r="H782" s="56">
        <f t="shared" si="25"/>
        <v>0</v>
      </c>
      <c r="I782" s="57">
        <v>0</v>
      </c>
      <c r="J782" s="59"/>
      <c r="K782" s="58"/>
      <c r="L782" s="58"/>
      <c r="M782" s="5"/>
      <c r="N782" s="5"/>
      <c r="O782" s="5"/>
      <c r="P782" s="5"/>
      <c r="Q782" s="5"/>
      <c r="R782" s="5"/>
      <c r="S782" s="5"/>
      <c r="T782" s="5"/>
      <c r="U782" s="5"/>
      <c r="V782" s="5"/>
      <c r="W782" s="5"/>
      <c r="X782" s="5"/>
      <c r="Y782" s="5"/>
      <c r="Z782" s="5"/>
    </row>
    <row r="783" spans="1:26" ht="12.75" customHeight="1" x14ac:dyDescent="0.25">
      <c r="A783" s="55">
        <v>151</v>
      </c>
      <c r="B783" s="54">
        <v>782</v>
      </c>
      <c r="C783" s="54">
        <f>'PR-RAS'!D790</f>
        <v>0</v>
      </c>
      <c r="D783" s="54">
        <f>'PR-RAS'!E790</f>
        <v>0</v>
      </c>
      <c r="E783" s="54">
        <v>0</v>
      </c>
      <c r="F783" s="54">
        <v>0</v>
      </c>
      <c r="G783" s="56">
        <f t="shared" si="24"/>
        <v>0</v>
      </c>
      <c r="H783" s="56">
        <f t="shared" si="25"/>
        <v>0</v>
      </c>
      <c r="I783" s="57">
        <v>0</v>
      </c>
      <c r="J783" s="59"/>
      <c r="K783" s="58"/>
      <c r="L783" s="58"/>
      <c r="M783" s="5"/>
      <c r="N783" s="5"/>
      <c r="O783" s="5"/>
      <c r="P783" s="5"/>
      <c r="Q783" s="5"/>
      <c r="R783" s="5"/>
      <c r="S783" s="5"/>
      <c r="T783" s="5"/>
      <c r="U783" s="5"/>
      <c r="V783" s="5"/>
      <c r="W783" s="5"/>
      <c r="X783" s="5"/>
      <c r="Y783" s="5"/>
      <c r="Z783" s="5"/>
    </row>
    <row r="784" spans="1:26" ht="12.75" customHeight="1" x14ac:dyDescent="0.25">
      <c r="A784" s="55">
        <v>151</v>
      </c>
      <c r="B784" s="54">
        <v>783</v>
      </c>
      <c r="C784" s="54">
        <f>'PR-RAS'!D791</f>
        <v>0</v>
      </c>
      <c r="D784" s="54">
        <f>'PR-RAS'!E791</f>
        <v>0</v>
      </c>
      <c r="E784" s="54">
        <v>0</v>
      </c>
      <c r="F784" s="54">
        <v>0</v>
      </c>
      <c r="G784" s="56">
        <f t="shared" si="24"/>
        <v>0</v>
      </c>
      <c r="H784" s="56">
        <f t="shared" si="25"/>
        <v>0</v>
      </c>
      <c r="I784" s="57">
        <v>0</v>
      </c>
      <c r="J784" s="59"/>
      <c r="K784" s="58"/>
      <c r="L784" s="58"/>
      <c r="M784" s="5"/>
      <c r="N784" s="5"/>
      <c r="O784" s="5"/>
      <c r="P784" s="5"/>
      <c r="Q784" s="5"/>
      <c r="R784" s="5"/>
      <c r="S784" s="5"/>
      <c r="T784" s="5"/>
      <c r="U784" s="5"/>
      <c r="V784" s="5"/>
      <c r="W784" s="5"/>
      <c r="X784" s="5"/>
      <c r="Y784" s="5"/>
      <c r="Z784" s="5"/>
    </row>
    <row r="785" spans="1:26" ht="12.75" customHeight="1" x14ac:dyDescent="0.25">
      <c r="A785" s="55">
        <v>151</v>
      </c>
      <c r="B785" s="54">
        <v>784</v>
      </c>
      <c r="C785" s="54">
        <f>'PR-RAS'!D792</f>
        <v>0</v>
      </c>
      <c r="D785" s="54">
        <f>'PR-RAS'!E792</f>
        <v>0</v>
      </c>
      <c r="E785" s="54">
        <v>0</v>
      </c>
      <c r="F785" s="54">
        <v>0</v>
      </c>
      <c r="G785" s="56">
        <f t="shared" si="24"/>
        <v>0</v>
      </c>
      <c r="H785" s="56">
        <f t="shared" si="25"/>
        <v>0</v>
      </c>
      <c r="I785" s="57">
        <v>0</v>
      </c>
      <c r="J785" s="59"/>
      <c r="K785" s="58"/>
      <c r="L785" s="58"/>
      <c r="M785" s="5"/>
      <c r="N785" s="5"/>
      <c r="O785" s="5"/>
      <c r="P785" s="5"/>
      <c r="Q785" s="5"/>
      <c r="R785" s="5"/>
      <c r="S785" s="5"/>
      <c r="T785" s="5"/>
      <c r="U785" s="5"/>
      <c r="V785" s="5"/>
      <c r="W785" s="5"/>
      <c r="X785" s="5"/>
      <c r="Y785" s="5"/>
      <c r="Z785" s="5"/>
    </row>
    <row r="786" spans="1:26" ht="12.75" customHeight="1" x14ac:dyDescent="0.25">
      <c r="A786" s="55">
        <v>151</v>
      </c>
      <c r="B786" s="54">
        <v>785</v>
      </c>
      <c r="C786" s="54">
        <f>'PR-RAS'!D793</f>
        <v>0</v>
      </c>
      <c r="D786" s="54">
        <f>'PR-RAS'!E793</f>
        <v>0</v>
      </c>
      <c r="E786" s="54">
        <v>0</v>
      </c>
      <c r="F786" s="54">
        <v>0</v>
      </c>
      <c r="G786" s="56">
        <f t="shared" si="24"/>
        <v>0</v>
      </c>
      <c r="H786" s="56">
        <f t="shared" si="25"/>
        <v>0</v>
      </c>
      <c r="I786" s="57">
        <v>0</v>
      </c>
      <c r="J786" s="59"/>
      <c r="K786" s="58"/>
      <c r="L786" s="58"/>
      <c r="M786" s="5"/>
      <c r="N786" s="5"/>
      <c r="O786" s="5"/>
      <c r="P786" s="5"/>
      <c r="Q786" s="5"/>
      <c r="R786" s="5"/>
      <c r="S786" s="5"/>
      <c r="T786" s="5"/>
      <c r="U786" s="5"/>
      <c r="V786" s="5"/>
      <c r="W786" s="5"/>
      <c r="X786" s="5"/>
      <c r="Y786" s="5"/>
      <c r="Z786" s="5"/>
    </row>
    <row r="787" spans="1:26" ht="12.75" customHeight="1" x14ac:dyDescent="0.25">
      <c r="A787" s="55">
        <v>151</v>
      </c>
      <c r="B787" s="54">
        <v>786</v>
      </c>
      <c r="C787" s="54">
        <f>'PR-RAS'!D794</f>
        <v>0</v>
      </c>
      <c r="D787" s="54">
        <f>'PR-RAS'!E794</f>
        <v>0</v>
      </c>
      <c r="E787" s="54">
        <v>0</v>
      </c>
      <c r="F787" s="54">
        <v>0</v>
      </c>
      <c r="G787" s="56">
        <f t="shared" si="24"/>
        <v>0</v>
      </c>
      <c r="H787" s="56">
        <f t="shared" si="25"/>
        <v>0</v>
      </c>
      <c r="I787" s="57">
        <v>0</v>
      </c>
      <c r="J787" s="59"/>
      <c r="K787" s="58"/>
      <c r="L787" s="58"/>
      <c r="M787" s="5"/>
      <c r="N787" s="5"/>
      <c r="O787" s="5"/>
      <c r="P787" s="5"/>
      <c r="Q787" s="5"/>
      <c r="R787" s="5"/>
      <c r="S787" s="5"/>
      <c r="T787" s="5"/>
      <c r="U787" s="5"/>
      <c r="V787" s="5"/>
      <c r="W787" s="5"/>
      <c r="X787" s="5"/>
      <c r="Y787" s="5"/>
      <c r="Z787" s="5"/>
    </row>
    <row r="788" spans="1:26" ht="12.75" customHeight="1" x14ac:dyDescent="0.25">
      <c r="A788" s="55">
        <v>151</v>
      </c>
      <c r="B788" s="54">
        <v>787</v>
      </c>
      <c r="C788" s="54">
        <f>'PR-RAS'!D795</f>
        <v>0</v>
      </c>
      <c r="D788" s="54">
        <f>'PR-RAS'!E795</f>
        <v>0</v>
      </c>
      <c r="E788" s="54">
        <v>0</v>
      </c>
      <c r="F788" s="54">
        <v>0</v>
      </c>
      <c r="G788" s="56">
        <f t="shared" si="24"/>
        <v>0</v>
      </c>
      <c r="H788" s="56">
        <f t="shared" si="25"/>
        <v>0</v>
      </c>
      <c r="I788" s="57">
        <v>0</v>
      </c>
      <c r="J788" s="59"/>
      <c r="K788" s="58"/>
      <c r="L788" s="58"/>
      <c r="M788" s="5"/>
      <c r="N788" s="5"/>
      <c r="O788" s="5"/>
      <c r="P788" s="5"/>
      <c r="Q788" s="5"/>
      <c r="R788" s="5"/>
      <c r="S788" s="5"/>
      <c r="T788" s="5"/>
      <c r="U788" s="5"/>
      <c r="V788" s="5"/>
      <c r="W788" s="5"/>
      <c r="X788" s="5"/>
      <c r="Y788" s="5"/>
      <c r="Z788" s="5"/>
    </row>
    <row r="789" spans="1:26" ht="12.75" customHeight="1" x14ac:dyDescent="0.25">
      <c r="A789" s="55">
        <v>151</v>
      </c>
      <c r="B789" s="54">
        <v>788</v>
      </c>
      <c r="C789" s="54">
        <f>'PR-RAS'!D796</f>
        <v>0</v>
      </c>
      <c r="D789" s="54">
        <f>'PR-RAS'!E796</f>
        <v>0</v>
      </c>
      <c r="E789" s="54">
        <v>0</v>
      </c>
      <c r="F789" s="54">
        <v>0</v>
      </c>
      <c r="G789" s="56">
        <f t="shared" si="24"/>
        <v>0</v>
      </c>
      <c r="H789" s="56">
        <f t="shared" si="25"/>
        <v>0</v>
      </c>
      <c r="I789" s="57">
        <v>0</v>
      </c>
      <c r="J789" s="59"/>
      <c r="K789" s="58"/>
      <c r="L789" s="58"/>
      <c r="M789" s="5"/>
      <c r="N789" s="5"/>
      <c r="O789" s="5"/>
      <c r="P789" s="5"/>
      <c r="Q789" s="5"/>
      <c r="R789" s="5"/>
      <c r="S789" s="5"/>
      <c r="T789" s="5"/>
      <c r="U789" s="5"/>
      <c r="V789" s="5"/>
      <c r="W789" s="5"/>
      <c r="X789" s="5"/>
      <c r="Y789" s="5"/>
      <c r="Z789" s="5"/>
    </row>
    <row r="790" spans="1:26" ht="12.75" customHeight="1" x14ac:dyDescent="0.25">
      <c r="A790" s="55">
        <v>151</v>
      </c>
      <c r="B790" s="54">
        <v>789</v>
      </c>
      <c r="C790" s="54">
        <f>'PR-RAS'!D797</f>
        <v>0</v>
      </c>
      <c r="D790" s="54">
        <f>'PR-RAS'!E797</f>
        <v>0</v>
      </c>
      <c r="E790" s="54">
        <v>0</v>
      </c>
      <c r="F790" s="54">
        <v>0</v>
      </c>
      <c r="G790" s="56">
        <f t="shared" si="24"/>
        <v>0</v>
      </c>
      <c r="H790" s="56">
        <f t="shared" si="25"/>
        <v>0</v>
      </c>
      <c r="I790" s="57">
        <v>0</v>
      </c>
      <c r="J790" s="59"/>
      <c r="K790" s="58"/>
      <c r="L790" s="58"/>
      <c r="M790" s="5"/>
      <c r="N790" s="5"/>
      <c r="O790" s="5"/>
      <c r="P790" s="5"/>
      <c r="Q790" s="5"/>
      <c r="R790" s="5"/>
      <c r="S790" s="5"/>
      <c r="T790" s="5"/>
      <c r="U790" s="5"/>
      <c r="V790" s="5"/>
      <c r="W790" s="5"/>
      <c r="X790" s="5"/>
      <c r="Y790" s="5"/>
      <c r="Z790" s="5"/>
    </row>
    <row r="791" spans="1:26" ht="12.75" customHeight="1" x14ac:dyDescent="0.25">
      <c r="A791" s="55">
        <v>151</v>
      </c>
      <c r="B791" s="54">
        <v>790</v>
      </c>
      <c r="C791" s="54">
        <f>'PR-RAS'!D798</f>
        <v>0</v>
      </c>
      <c r="D791" s="54">
        <f>'PR-RAS'!E798</f>
        <v>0</v>
      </c>
      <c r="E791" s="54">
        <v>0</v>
      </c>
      <c r="F791" s="54">
        <v>0</v>
      </c>
      <c r="G791" s="56">
        <f t="shared" si="24"/>
        <v>0</v>
      </c>
      <c r="H791" s="56">
        <f t="shared" si="25"/>
        <v>0</v>
      </c>
      <c r="I791" s="57">
        <v>0</v>
      </c>
      <c r="J791" s="59"/>
      <c r="K791" s="58"/>
      <c r="L791" s="58"/>
      <c r="M791" s="5"/>
      <c r="N791" s="5"/>
      <c r="O791" s="5"/>
      <c r="P791" s="5"/>
      <c r="Q791" s="5"/>
      <c r="R791" s="5"/>
      <c r="S791" s="5"/>
      <c r="T791" s="5"/>
      <c r="U791" s="5"/>
      <c r="V791" s="5"/>
      <c r="W791" s="5"/>
      <c r="X791" s="5"/>
      <c r="Y791" s="5"/>
      <c r="Z791" s="5"/>
    </row>
    <row r="792" spans="1:26" ht="12.75" customHeight="1" x14ac:dyDescent="0.25">
      <c r="A792" s="55">
        <v>151</v>
      </c>
      <c r="B792" s="54">
        <v>791</v>
      </c>
      <c r="C792" s="54">
        <f>'PR-RAS'!D799</f>
        <v>0</v>
      </c>
      <c r="D792" s="54">
        <f>'PR-RAS'!E799</f>
        <v>0</v>
      </c>
      <c r="E792" s="54">
        <v>0</v>
      </c>
      <c r="F792" s="54">
        <v>0</v>
      </c>
      <c r="G792" s="56">
        <f t="shared" si="24"/>
        <v>0</v>
      </c>
      <c r="H792" s="56">
        <f t="shared" si="25"/>
        <v>0</v>
      </c>
      <c r="I792" s="57">
        <v>0</v>
      </c>
      <c r="J792" s="59"/>
      <c r="K792" s="58"/>
      <c r="L792" s="58"/>
      <c r="M792" s="5"/>
      <c r="N792" s="5"/>
      <c r="O792" s="5"/>
      <c r="P792" s="5"/>
      <c r="Q792" s="5"/>
      <c r="R792" s="5"/>
      <c r="S792" s="5"/>
      <c r="T792" s="5"/>
      <c r="U792" s="5"/>
      <c r="V792" s="5"/>
      <c r="W792" s="5"/>
      <c r="X792" s="5"/>
      <c r="Y792" s="5"/>
      <c r="Z792" s="5"/>
    </row>
    <row r="793" spans="1:26" ht="12.75" customHeight="1" x14ac:dyDescent="0.25">
      <c r="A793" s="55">
        <v>151</v>
      </c>
      <c r="B793" s="54">
        <v>792</v>
      </c>
      <c r="C793" s="54">
        <f>'PR-RAS'!D800</f>
        <v>0</v>
      </c>
      <c r="D793" s="54">
        <f>'PR-RAS'!E800</f>
        <v>0</v>
      </c>
      <c r="E793" s="54">
        <v>0</v>
      </c>
      <c r="F793" s="54">
        <v>0</v>
      </c>
      <c r="G793" s="56">
        <f t="shared" si="24"/>
        <v>0</v>
      </c>
      <c r="H793" s="56">
        <f t="shared" si="25"/>
        <v>0</v>
      </c>
      <c r="I793" s="57">
        <v>0</v>
      </c>
      <c r="J793" s="59"/>
      <c r="K793" s="58"/>
      <c r="L793" s="58"/>
      <c r="M793" s="5"/>
      <c r="N793" s="5"/>
      <c r="O793" s="5"/>
      <c r="P793" s="5"/>
      <c r="Q793" s="5"/>
      <c r="R793" s="5"/>
      <c r="S793" s="5"/>
      <c r="T793" s="5"/>
      <c r="U793" s="5"/>
      <c r="V793" s="5"/>
      <c r="W793" s="5"/>
      <c r="X793" s="5"/>
      <c r="Y793" s="5"/>
      <c r="Z793" s="5"/>
    </row>
    <row r="794" spans="1:26" ht="12.75" customHeight="1" x14ac:dyDescent="0.25">
      <c r="A794" s="55">
        <v>151</v>
      </c>
      <c r="B794" s="54">
        <v>793</v>
      </c>
      <c r="C794" s="54">
        <f>'PR-RAS'!D801</f>
        <v>0</v>
      </c>
      <c r="D794" s="54">
        <f>'PR-RAS'!E801</f>
        <v>0</v>
      </c>
      <c r="E794" s="54">
        <v>0</v>
      </c>
      <c r="F794" s="54">
        <v>0</v>
      </c>
      <c r="G794" s="56">
        <f t="shared" si="24"/>
        <v>0</v>
      </c>
      <c r="H794" s="56">
        <f t="shared" si="25"/>
        <v>0</v>
      </c>
      <c r="I794" s="57">
        <v>0</v>
      </c>
      <c r="J794" s="59"/>
      <c r="K794" s="58"/>
      <c r="L794" s="58"/>
      <c r="M794" s="5"/>
      <c r="N794" s="5"/>
      <c r="O794" s="5"/>
      <c r="P794" s="5"/>
      <c r="Q794" s="5"/>
      <c r="R794" s="5"/>
      <c r="S794" s="5"/>
      <c r="T794" s="5"/>
      <c r="U794" s="5"/>
      <c r="V794" s="5"/>
      <c r="W794" s="5"/>
      <c r="X794" s="5"/>
      <c r="Y794" s="5"/>
      <c r="Z794" s="5"/>
    </row>
    <row r="795" spans="1:26" ht="12.75" customHeight="1" x14ac:dyDescent="0.25">
      <c r="A795" s="55">
        <v>151</v>
      </c>
      <c r="B795" s="54">
        <v>794</v>
      </c>
      <c r="C795" s="54">
        <f>'PR-RAS'!D802</f>
        <v>0</v>
      </c>
      <c r="D795" s="54">
        <f>'PR-RAS'!E802</f>
        <v>0</v>
      </c>
      <c r="E795" s="54">
        <v>0</v>
      </c>
      <c r="F795" s="54">
        <v>0</v>
      </c>
      <c r="G795" s="56">
        <f t="shared" si="24"/>
        <v>0</v>
      </c>
      <c r="H795" s="56">
        <f t="shared" si="25"/>
        <v>0</v>
      </c>
      <c r="I795" s="57">
        <v>0</v>
      </c>
      <c r="J795" s="59"/>
      <c r="K795" s="58"/>
      <c r="L795" s="58"/>
      <c r="M795" s="5"/>
      <c r="N795" s="5"/>
      <c r="O795" s="5"/>
      <c r="P795" s="5"/>
      <c r="Q795" s="5"/>
      <c r="R795" s="5"/>
      <c r="S795" s="5"/>
      <c r="T795" s="5"/>
      <c r="U795" s="5"/>
      <c r="V795" s="5"/>
      <c r="W795" s="5"/>
      <c r="X795" s="5"/>
      <c r="Y795" s="5"/>
      <c r="Z795" s="5"/>
    </row>
    <row r="796" spans="1:26" ht="12.75" customHeight="1" x14ac:dyDescent="0.25">
      <c r="A796" s="55">
        <v>151</v>
      </c>
      <c r="B796" s="54">
        <v>795</v>
      </c>
      <c r="C796" s="54">
        <f>'PR-RAS'!D803</f>
        <v>0</v>
      </c>
      <c r="D796" s="54">
        <f>'PR-RAS'!E803</f>
        <v>0</v>
      </c>
      <c r="E796" s="54">
        <v>0</v>
      </c>
      <c r="F796" s="54">
        <v>0</v>
      </c>
      <c r="G796" s="56">
        <f t="shared" si="24"/>
        <v>0</v>
      </c>
      <c r="H796" s="56">
        <f t="shared" si="25"/>
        <v>0</v>
      </c>
      <c r="I796" s="57">
        <v>0</v>
      </c>
      <c r="J796" s="59"/>
      <c r="K796" s="58"/>
      <c r="L796" s="58"/>
      <c r="M796" s="5"/>
      <c r="N796" s="5"/>
      <c r="O796" s="5"/>
      <c r="P796" s="5"/>
      <c r="Q796" s="5"/>
      <c r="R796" s="5"/>
      <c r="S796" s="5"/>
      <c r="T796" s="5"/>
      <c r="U796" s="5"/>
      <c r="V796" s="5"/>
      <c r="W796" s="5"/>
      <c r="X796" s="5"/>
      <c r="Y796" s="5"/>
      <c r="Z796" s="5"/>
    </row>
    <row r="797" spans="1:26" ht="12.75" customHeight="1" x14ac:dyDescent="0.25">
      <c r="A797" s="55">
        <v>151</v>
      </c>
      <c r="B797" s="54">
        <v>796</v>
      </c>
      <c r="C797" s="54">
        <f>'PR-RAS'!D804</f>
        <v>0</v>
      </c>
      <c r="D797" s="54">
        <f>'PR-RAS'!E804</f>
        <v>0</v>
      </c>
      <c r="E797" s="54">
        <v>0</v>
      </c>
      <c r="F797" s="54">
        <v>0</v>
      </c>
      <c r="G797" s="56">
        <f t="shared" si="24"/>
        <v>0</v>
      </c>
      <c r="H797" s="56">
        <f t="shared" si="25"/>
        <v>0</v>
      </c>
      <c r="I797" s="57">
        <v>0</v>
      </c>
      <c r="J797" s="59"/>
      <c r="K797" s="58"/>
      <c r="L797" s="58"/>
      <c r="M797" s="5"/>
      <c r="N797" s="5"/>
      <c r="O797" s="5"/>
      <c r="P797" s="5"/>
      <c r="Q797" s="5"/>
      <c r="R797" s="5"/>
      <c r="S797" s="5"/>
      <c r="T797" s="5"/>
      <c r="U797" s="5"/>
      <c r="V797" s="5"/>
      <c r="W797" s="5"/>
      <c r="X797" s="5"/>
      <c r="Y797" s="5"/>
      <c r="Z797" s="5"/>
    </row>
    <row r="798" spans="1:26" ht="12.75" customHeight="1" x14ac:dyDescent="0.25">
      <c r="A798" s="55">
        <v>151</v>
      </c>
      <c r="B798" s="54">
        <v>797</v>
      </c>
      <c r="C798" s="54">
        <f>'PR-RAS'!D805</f>
        <v>0</v>
      </c>
      <c r="D798" s="54">
        <f>'PR-RAS'!E805</f>
        <v>0</v>
      </c>
      <c r="E798" s="54">
        <v>0</v>
      </c>
      <c r="F798" s="54">
        <v>0</v>
      </c>
      <c r="G798" s="56">
        <f t="shared" si="24"/>
        <v>0</v>
      </c>
      <c r="H798" s="56">
        <f t="shared" si="25"/>
        <v>0</v>
      </c>
      <c r="I798" s="57">
        <v>0</v>
      </c>
      <c r="J798" s="59"/>
      <c r="K798" s="58"/>
      <c r="L798" s="58"/>
      <c r="M798" s="5"/>
      <c r="N798" s="5"/>
      <c r="O798" s="5"/>
      <c r="P798" s="5"/>
      <c r="Q798" s="5"/>
      <c r="R798" s="5"/>
      <c r="S798" s="5"/>
      <c r="T798" s="5"/>
      <c r="U798" s="5"/>
      <c r="V798" s="5"/>
      <c r="W798" s="5"/>
      <c r="X798" s="5"/>
      <c r="Y798" s="5"/>
      <c r="Z798" s="5"/>
    </row>
    <row r="799" spans="1:26" ht="12.75" customHeight="1" x14ac:dyDescent="0.25">
      <c r="A799" s="55">
        <v>151</v>
      </c>
      <c r="B799" s="54">
        <v>798</v>
      </c>
      <c r="C799" s="54">
        <f>'PR-RAS'!D806</f>
        <v>0</v>
      </c>
      <c r="D799" s="54">
        <f>'PR-RAS'!E806</f>
        <v>0</v>
      </c>
      <c r="E799" s="54">
        <v>0</v>
      </c>
      <c r="F799" s="54">
        <v>0</v>
      </c>
      <c r="G799" s="56">
        <f t="shared" si="24"/>
        <v>0</v>
      </c>
      <c r="H799" s="56">
        <f t="shared" si="25"/>
        <v>0</v>
      </c>
      <c r="I799" s="57">
        <v>0</v>
      </c>
      <c r="J799" s="59"/>
      <c r="K799" s="58"/>
      <c r="L799" s="58"/>
      <c r="M799" s="5"/>
      <c r="N799" s="5"/>
      <c r="O799" s="5"/>
      <c r="P799" s="5"/>
      <c r="Q799" s="5"/>
      <c r="R799" s="5"/>
      <c r="S799" s="5"/>
      <c r="T799" s="5"/>
      <c r="U799" s="5"/>
      <c r="V799" s="5"/>
      <c r="W799" s="5"/>
      <c r="X799" s="5"/>
      <c r="Y799" s="5"/>
      <c r="Z799" s="5"/>
    </row>
    <row r="800" spans="1:26" ht="12.75" customHeight="1" x14ac:dyDescent="0.25">
      <c r="A800" s="55">
        <v>151</v>
      </c>
      <c r="B800" s="54">
        <v>799</v>
      </c>
      <c r="C800" s="54">
        <f>'PR-RAS'!D807</f>
        <v>0</v>
      </c>
      <c r="D800" s="54">
        <f>'PR-RAS'!E807</f>
        <v>0</v>
      </c>
      <c r="E800" s="54">
        <v>0</v>
      </c>
      <c r="F800" s="54">
        <v>0</v>
      </c>
      <c r="G800" s="56">
        <f t="shared" si="24"/>
        <v>0</v>
      </c>
      <c r="H800" s="56">
        <f t="shared" si="25"/>
        <v>0</v>
      </c>
      <c r="I800" s="57">
        <v>0</v>
      </c>
      <c r="J800" s="59"/>
      <c r="K800" s="58"/>
      <c r="L800" s="58"/>
      <c r="M800" s="5"/>
      <c r="N800" s="5"/>
      <c r="O800" s="5"/>
      <c r="P800" s="5"/>
      <c r="Q800" s="5"/>
      <c r="R800" s="5"/>
      <c r="S800" s="5"/>
      <c r="T800" s="5"/>
      <c r="U800" s="5"/>
      <c r="V800" s="5"/>
      <c r="W800" s="5"/>
      <c r="X800" s="5"/>
      <c r="Y800" s="5"/>
      <c r="Z800" s="5"/>
    </row>
    <row r="801" spans="1:26" ht="12.75" customHeight="1" x14ac:dyDescent="0.25">
      <c r="A801" s="55">
        <v>151</v>
      </c>
      <c r="B801" s="54">
        <v>800</v>
      </c>
      <c r="C801" s="54">
        <f>'PR-RAS'!D808</f>
        <v>0</v>
      </c>
      <c r="D801" s="54">
        <f>'PR-RAS'!E808</f>
        <v>0</v>
      </c>
      <c r="E801" s="54">
        <v>0</v>
      </c>
      <c r="F801" s="54">
        <v>0</v>
      </c>
      <c r="G801" s="56">
        <f t="shared" si="24"/>
        <v>0</v>
      </c>
      <c r="H801" s="56">
        <f t="shared" si="25"/>
        <v>0</v>
      </c>
      <c r="I801" s="57">
        <v>0</v>
      </c>
      <c r="J801" s="59"/>
      <c r="K801" s="58"/>
      <c r="L801" s="58"/>
      <c r="M801" s="5"/>
      <c r="N801" s="5"/>
      <c r="O801" s="5"/>
      <c r="P801" s="5"/>
      <c r="Q801" s="5"/>
      <c r="R801" s="5"/>
      <c r="S801" s="5"/>
      <c r="T801" s="5"/>
      <c r="U801" s="5"/>
      <c r="V801" s="5"/>
      <c r="W801" s="5"/>
      <c r="X801" s="5"/>
      <c r="Y801" s="5"/>
      <c r="Z801" s="5"/>
    </row>
    <row r="802" spans="1:26" ht="12.75" customHeight="1" x14ac:dyDescent="0.25">
      <c r="A802" s="55">
        <v>151</v>
      </c>
      <c r="B802" s="54">
        <v>801</v>
      </c>
      <c r="C802" s="54">
        <f>'PR-RAS'!D809</f>
        <v>0</v>
      </c>
      <c r="D802" s="54">
        <f>'PR-RAS'!E809</f>
        <v>0</v>
      </c>
      <c r="E802" s="54">
        <v>0</v>
      </c>
      <c r="F802" s="54">
        <v>0</v>
      </c>
      <c r="G802" s="56">
        <f t="shared" si="24"/>
        <v>0</v>
      </c>
      <c r="H802" s="56">
        <f t="shared" si="25"/>
        <v>0</v>
      </c>
      <c r="I802" s="57">
        <v>0</v>
      </c>
      <c r="J802" s="59"/>
      <c r="K802" s="58"/>
      <c r="L802" s="58"/>
      <c r="M802" s="5"/>
      <c r="N802" s="5"/>
      <c r="O802" s="5"/>
      <c r="P802" s="5"/>
      <c r="Q802" s="5"/>
      <c r="R802" s="5"/>
      <c r="S802" s="5"/>
      <c r="T802" s="5"/>
      <c r="U802" s="5"/>
      <c r="V802" s="5"/>
      <c r="W802" s="5"/>
      <c r="X802" s="5"/>
      <c r="Y802" s="5"/>
      <c r="Z802" s="5"/>
    </row>
    <row r="803" spans="1:26" ht="12.75" customHeight="1" x14ac:dyDescent="0.25">
      <c r="A803" s="55">
        <v>151</v>
      </c>
      <c r="B803" s="54">
        <v>802</v>
      </c>
      <c r="C803" s="54">
        <f>'PR-RAS'!D810</f>
        <v>0</v>
      </c>
      <c r="D803" s="54">
        <f>'PR-RAS'!E810</f>
        <v>0</v>
      </c>
      <c r="E803" s="54">
        <v>0</v>
      </c>
      <c r="F803" s="54">
        <v>0</v>
      </c>
      <c r="G803" s="56">
        <f t="shared" si="24"/>
        <v>0</v>
      </c>
      <c r="H803" s="56">
        <f t="shared" si="25"/>
        <v>0</v>
      </c>
      <c r="I803" s="57">
        <v>0</v>
      </c>
      <c r="J803" s="59"/>
      <c r="K803" s="58"/>
      <c r="L803" s="58"/>
      <c r="M803" s="5"/>
      <c r="N803" s="5"/>
      <c r="O803" s="5"/>
      <c r="P803" s="5"/>
      <c r="Q803" s="5"/>
      <c r="R803" s="5"/>
      <c r="S803" s="5"/>
      <c r="T803" s="5"/>
      <c r="U803" s="5"/>
      <c r="V803" s="5"/>
      <c r="W803" s="5"/>
      <c r="X803" s="5"/>
      <c r="Y803" s="5"/>
      <c r="Z803" s="5"/>
    </row>
    <row r="804" spans="1:26" ht="12.75" customHeight="1" x14ac:dyDescent="0.25">
      <c r="A804" s="55">
        <v>151</v>
      </c>
      <c r="B804" s="54">
        <v>803</v>
      </c>
      <c r="C804" s="54">
        <f>'PR-RAS'!D811</f>
        <v>0</v>
      </c>
      <c r="D804" s="54">
        <f>'PR-RAS'!E811</f>
        <v>0</v>
      </c>
      <c r="E804" s="54">
        <v>0</v>
      </c>
      <c r="F804" s="54">
        <v>0</v>
      </c>
      <c r="G804" s="56">
        <f t="shared" si="24"/>
        <v>0</v>
      </c>
      <c r="H804" s="56">
        <f t="shared" si="25"/>
        <v>0</v>
      </c>
      <c r="I804" s="57">
        <v>0</v>
      </c>
      <c r="J804" s="59"/>
      <c r="K804" s="58"/>
      <c r="L804" s="58"/>
      <c r="M804" s="5"/>
      <c r="N804" s="5"/>
      <c r="O804" s="5"/>
      <c r="P804" s="5"/>
      <c r="Q804" s="5"/>
      <c r="R804" s="5"/>
      <c r="S804" s="5"/>
      <c r="T804" s="5"/>
      <c r="U804" s="5"/>
      <c r="V804" s="5"/>
      <c r="W804" s="5"/>
      <c r="X804" s="5"/>
      <c r="Y804" s="5"/>
      <c r="Z804" s="5"/>
    </row>
    <row r="805" spans="1:26" ht="12.75" customHeight="1" x14ac:dyDescent="0.25">
      <c r="A805" s="55">
        <v>151</v>
      </c>
      <c r="B805" s="54">
        <v>804</v>
      </c>
      <c r="C805" s="54">
        <f>'PR-RAS'!D812</f>
        <v>0</v>
      </c>
      <c r="D805" s="54">
        <f>'PR-RAS'!E812</f>
        <v>0</v>
      </c>
      <c r="E805" s="54">
        <v>0</v>
      </c>
      <c r="F805" s="54">
        <v>0</v>
      </c>
      <c r="G805" s="56">
        <f t="shared" si="24"/>
        <v>0</v>
      </c>
      <c r="H805" s="56">
        <f t="shared" si="25"/>
        <v>0</v>
      </c>
      <c r="I805" s="57">
        <v>0</v>
      </c>
      <c r="J805" s="59"/>
      <c r="K805" s="58"/>
      <c r="L805" s="58"/>
      <c r="M805" s="5"/>
      <c r="N805" s="5"/>
      <c r="O805" s="5"/>
      <c r="P805" s="5"/>
      <c r="Q805" s="5"/>
      <c r="R805" s="5"/>
      <c r="S805" s="5"/>
      <c r="T805" s="5"/>
      <c r="U805" s="5"/>
      <c r="V805" s="5"/>
      <c r="W805" s="5"/>
      <c r="X805" s="5"/>
      <c r="Y805" s="5"/>
      <c r="Z805" s="5"/>
    </row>
    <row r="806" spans="1:26" ht="12.75" customHeight="1" x14ac:dyDescent="0.25">
      <c r="A806" s="55">
        <v>151</v>
      </c>
      <c r="B806" s="54">
        <v>805</v>
      </c>
      <c r="C806" s="54">
        <f>'PR-RAS'!D813</f>
        <v>0</v>
      </c>
      <c r="D806" s="54">
        <f>'PR-RAS'!E813</f>
        <v>0</v>
      </c>
      <c r="E806" s="54">
        <v>0</v>
      </c>
      <c r="F806" s="54">
        <v>0</v>
      </c>
      <c r="G806" s="56">
        <f t="shared" si="24"/>
        <v>0</v>
      </c>
      <c r="H806" s="56">
        <f t="shared" si="25"/>
        <v>0</v>
      </c>
      <c r="I806" s="57">
        <v>0</v>
      </c>
      <c r="J806" s="59"/>
      <c r="K806" s="58"/>
      <c r="L806" s="58"/>
      <c r="M806" s="5"/>
      <c r="N806" s="5"/>
      <c r="O806" s="5"/>
      <c r="P806" s="5"/>
      <c r="Q806" s="5"/>
      <c r="R806" s="5"/>
      <c r="S806" s="5"/>
      <c r="T806" s="5"/>
      <c r="U806" s="5"/>
      <c r="V806" s="5"/>
      <c r="W806" s="5"/>
      <c r="X806" s="5"/>
      <c r="Y806" s="5"/>
      <c r="Z806" s="5"/>
    </row>
    <row r="807" spans="1:26" ht="12.75" customHeight="1" x14ac:dyDescent="0.25">
      <c r="A807" s="55">
        <v>151</v>
      </c>
      <c r="B807" s="54">
        <v>806</v>
      </c>
      <c r="C807" s="54">
        <f>'PR-RAS'!D814</f>
        <v>0</v>
      </c>
      <c r="D807" s="54">
        <f>'PR-RAS'!E814</f>
        <v>0</v>
      </c>
      <c r="E807" s="54">
        <v>0</v>
      </c>
      <c r="F807" s="54">
        <v>0</v>
      </c>
      <c r="G807" s="56">
        <f t="shared" si="24"/>
        <v>0</v>
      </c>
      <c r="H807" s="56">
        <f t="shared" si="25"/>
        <v>0</v>
      </c>
      <c r="I807" s="57">
        <v>0</v>
      </c>
      <c r="J807" s="59"/>
      <c r="K807" s="58"/>
      <c r="L807" s="58"/>
      <c r="M807" s="5"/>
      <c r="N807" s="5"/>
      <c r="O807" s="5"/>
      <c r="P807" s="5"/>
      <c r="Q807" s="5"/>
      <c r="R807" s="5"/>
      <c r="S807" s="5"/>
      <c r="T807" s="5"/>
      <c r="U807" s="5"/>
      <c r="V807" s="5"/>
      <c r="W807" s="5"/>
      <c r="X807" s="5"/>
      <c r="Y807" s="5"/>
      <c r="Z807" s="5"/>
    </row>
    <row r="808" spans="1:26" ht="12.75" customHeight="1" x14ac:dyDescent="0.25">
      <c r="A808" s="55">
        <v>151</v>
      </c>
      <c r="B808" s="54">
        <v>807</v>
      </c>
      <c r="C808" s="54">
        <f>'PR-RAS'!D815</f>
        <v>0</v>
      </c>
      <c r="D808" s="54">
        <f>'PR-RAS'!E815</f>
        <v>0</v>
      </c>
      <c r="E808" s="54">
        <v>0</v>
      </c>
      <c r="F808" s="54">
        <v>0</v>
      </c>
      <c r="G808" s="56">
        <f t="shared" si="24"/>
        <v>0</v>
      </c>
      <c r="H808" s="56">
        <f t="shared" si="25"/>
        <v>0</v>
      </c>
      <c r="I808" s="57">
        <v>0</v>
      </c>
      <c r="J808" s="59"/>
      <c r="K808" s="58"/>
      <c r="L808" s="58"/>
      <c r="M808" s="5"/>
      <c r="N808" s="5"/>
      <c r="O808" s="5"/>
      <c r="P808" s="5"/>
      <c r="Q808" s="5"/>
      <c r="R808" s="5"/>
      <c r="S808" s="5"/>
      <c r="T808" s="5"/>
      <c r="U808" s="5"/>
      <c r="V808" s="5"/>
      <c r="W808" s="5"/>
      <c r="X808" s="5"/>
      <c r="Y808" s="5"/>
      <c r="Z808" s="5"/>
    </row>
    <row r="809" spans="1:26" ht="12.75" customHeight="1" x14ac:dyDescent="0.25">
      <c r="A809" s="55">
        <v>151</v>
      </c>
      <c r="B809" s="54">
        <v>808</v>
      </c>
      <c r="C809" s="54">
        <f>'PR-RAS'!D816</f>
        <v>0</v>
      </c>
      <c r="D809" s="54">
        <f>'PR-RAS'!E816</f>
        <v>0</v>
      </c>
      <c r="E809" s="54">
        <v>0</v>
      </c>
      <c r="F809" s="54">
        <v>0</v>
      </c>
      <c r="G809" s="56">
        <f t="shared" si="24"/>
        <v>0</v>
      </c>
      <c r="H809" s="56">
        <f t="shared" si="25"/>
        <v>0</v>
      </c>
      <c r="I809" s="57">
        <v>0</v>
      </c>
      <c r="J809" s="59"/>
      <c r="K809" s="58"/>
      <c r="L809" s="58"/>
      <c r="M809" s="5"/>
      <c r="N809" s="5"/>
      <c r="O809" s="5"/>
      <c r="P809" s="5"/>
      <c r="Q809" s="5"/>
      <c r="R809" s="5"/>
      <c r="S809" s="5"/>
      <c r="T809" s="5"/>
      <c r="U809" s="5"/>
      <c r="V809" s="5"/>
      <c r="W809" s="5"/>
      <c r="X809" s="5"/>
      <c r="Y809" s="5"/>
      <c r="Z809" s="5"/>
    </row>
    <row r="810" spans="1:26" ht="12.75" customHeight="1" x14ac:dyDescent="0.25">
      <c r="A810" s="55">
        <v>151</v>
      </c>
      <c r="B810" s="54">
        <v>809</v>
      </c>
      <c r="C810" s="54">
        <f>'PR-RAS'!D817</f>
        <v>0</v>
      </c>
      <c r="D810" s="54">
        <f>'PR-RAS'!E817</f>
        <v>0</v>
      </c>
      <c r="E810" s="54">
        <v>0</v>
      </c>
      <c r="F810" s="54">
        <v>0</v>
      </c>
      <c r="G810" s="56">
        <f t="shared" si="24"/>
        <v>0</v>
      </c>
      <c r="H810" s="56">
        <f t="shared" si="25"/>
        <v>0</v>
      </c>
      <c r="I810" s="57">
        <v>0</v>
      </c>
      <c r="J810" s="59"/>
      <c r="K810" s="58"/>
      <c r="L810" s="58"/>
      <c r="M810" s="5"/>
      <c r="N810" s="5"/>
      <c r="O810" s="5"/>
      <c r="P810" s="5"/>
      <c r="Q810" s="5"/>
      <c r="R810" s="5"/>
      <c r="S810" s="5"/>
      <c r="T810" s="5"/>
      <c r="U810" s="5"/>
      <c r="V810" s="5"/>
      <c r="W810" s="5"/>
      <c r="X810" s="5"/>
      <c r="Y810" s="5"/>
      <c r="Z810" s="5"/>
    </row>
    <row r="811" spans="1:26" ht="12.75" customHeight="1" x14ac:dyDescent="0.25">
      <c r="A811" s="55">
        <v>151</v>
      </c>
      <c r="B811" s="54">
        <v>810</v>
      </c>
      <c r="C811" s="54">
        <f>'PR-RAS'!D818</f>
        <v>0</v>
      </c>
      <c r="D811" s="54">
        <f>'PR-RAS'!E818</f>
        <v>0</v>
      </c>
      <c r="E811" s="54">
        <v>0</v>
      </c>
      <c r="F811" s="54">
        <v>0</v>
      </c>
      <c r="G811" s="56">
        <f t="shared" si="24"/>
        <v>0</v>
      </c>
      <c r="H811" s="56">
        <f t="shared" si="25"/>
        <v>0</v>
      </c>
      <c r="I811" s="57">
        <v>0</v>
      </c>
      <c r="J811" s="59"/>
      <c r="K811" s="58"/>
      <c r="L811" s="58"/>
      <c r="M811" s="5"/>
      <c r="N811" s="5"/>
      <c r="O811" s="5"/>
      <c r="P811" s="5"/>
      <c r="Q811" s="5"/>
      <c r="R811" s="5"/>
      <c r="S811" s="5"/>
      <c r="T811" s="5"/>
      <c r="U811" s="5"/>
      <c r="V811" s="5"/>
      <c r="W811" s="5"/>
      <c r="X811" s="5"/>
      <c r="Y811" s="5"/>
      <c r="Z811" s="5"/>
    </row>
    <row r="812" spans="1:26" ht="12.75" customHeight="1" x14ac:dyDescent="0.25">
      <c r="A812" s="55">
        <v>151</v>
      </c>
      <c r="B812" s="54">
        <v>811</v>
      </c>
      <c r="C812" s="54">
        <f>'PR-RAS'!D819</f>
        <v>0</v>
      </c>
      <c r="D812" s="54">
        <f>'PR-RAS'!E819</f>
        <v>0</v>
      </c>
      <c r="E812" s="54">
        <v>0</v>
      </c>
      <c r="F812" s="54">
        <v>0</v>
      </c>
      <c r="G812" s="56">
        <f t="shared" si="24"/>
        <v>0</v>
      </c>
      <c r="H812" s="56">
        <f t="shared" si="25"/>
        <v>0</v>
      </c>
      <c r="I812" s="57">
        <v>0</v>
      </c>
      <c r="J812" s="59"/>
      <c r="K812" s="58"/>
      <c r="L812" s="58"/>
      <c r="M812" s="5"/>
      <c r="N812" s="5"/>
      <c r="O812" s="5"/>
      <c r="P812" s="5"/>
      <c r="Q812" s="5"/>
      <c r="R812" s="5"/>
      <c r="S812" s="5"/>
      <c r="T812" s="5"/>
      <c r="U812" s="5"/>
      <c r="V812" s="5"/>
      <c r="W812" s="5"/>
      <c r="X812" s="5"/>
      <c r="Y812" s="5"/>
      <c r="Z812" s="5"/>
    </row>
    <row r="813" spans="1:26" ht="12.75" customHeight="1" x14ac:dyDescent="0.25">
      <c r="A813" s="55">
        <v>151</v>
      </c>
      <c r="B813" s="54">
        <v>812</v>
      </c>
      <c r="C813" s="54">
        <f>'PR-RAS'!D820</f>
        <v>0</v>
      </c>
      <c r="D813" s="54">
        <f>'PR-RAS'!E820</f>
        <v>0</v>
      </c>
      <c r="E813" s="54">
        <v>0</v>
      </c>
      <c r="F813" s="54">
        <v>0</v>
      </c>
      <c r="G813" s="56">
        <f t="shared" si="24"/>
        <v>0</v>
      </c>
      <c r="H813" s="56">
        <f t="shared" si="25"/>
        <v>0</v>
      </c>
      <c r="I813" s="57">
        <v>0</v>
      </c>
      <c r="J813" s="59"/>
      <c r="K813" s="58"/>
      <c r="L813" s="58"/>
      <c r="M813" s="5"/>
      <c r="N813" s="5"/>
      <c r="O813" s="5"/>
      <c r="P813" s="5"/>
      <c r="Q813" s="5"/>
      <c r="R813" s="5"/>
      <c r="S813" s="5"/>
      <c r="T813" s="5"/>
      <c r="U813" s="5"/>
      <c r="V813" s="5"/>
      <c r="W813" s="5"/>
      <c r="X813" s="5"/>
      <c r="Y813" s="5"/>
      <c r="Z813" s="5"/>
    </row>
    <row r="814" spans="1:26" ht="12.75" customHeight="1" x14ac:dyDescent="0.25">
      <c r="A814" s="55">
        <v>151</v>
      </c>
      <c r="B814" s="54">
        <v>813</v>
      </c>
      <c r="C814" s="54">
        <f>'PR-RAS'!D821</f>
        <v>0</v>
      </c>
      <c r="D814" s="54">
        <f>'PR-RAS'!E821</f>
        <v>0</v>
      </c>
      <c r="E814" s="54">
        <v>0</v>
      </c>
      <c r="F814" s="54">
        <v>0</v>
      </c>
      <c r="G814" s="56">
        <f t="shared" si="24"/>
        <v>0</v>
      </c>
      <c r="H814" s="56">
        <f t="shared" si="25"/>
        <v>0</v>
      </c>
      <c r="I814" s="57">
        <v>0</v>
      </c>
      <c r="J814" s="59"/>
      <c r="K814" s="58"/>
      <c r="L814" s="58"/>
      <c r="M814" s="5"/>
      <c r="N814" s="5"/>
      <c r="O814" s="5"/>
      <c r="P814" s="5"/>
      <c r="Q814" s="5"/>
      <c r="R814" s="5"/>
      <c r="S814" s="5"/>
      <c r="T814" s="5"/>
      <c r="U814" s="5"/>
      <c r="V814" s="5"/>
      <c r="W814" s="5"/>
      <c r="X814" s="5"/>
      <c r="Y814" s="5"/>
      <c r="Z814" s="5"/>
    </row>
    <row r="815" spans="1:26" ht="12.75" customHeight="1" x14ac:dyDescent="0.25">
      <c r="A815" s="55">
        <v>151</v>
      </c>
      <c r="B815" s="54">
        <v>814</v>
      </c>
      <c r="C815" s="54">
        <f>'PR-RAS'!D822</f>
        <v>0</v>
      </c>
      <c r="D815" s="54">
        <f>'PR-RAS'!E822</f>
        <v>0</v>
      </c>
      <c r="E815" s="54">
        <v>0</v>
      </c>
      <c r="F815" s="54">
        <v>0</v>
      </c>
      <c r="G815" s="56">
        <f t="shared" si="24"/>
        <v>0</v>
      </c>
      <c r="H815" s="56">
        <f t="shared" si="25"/>
        <v>0</v>
      </c>
      <c r="I815" s="57">
        <v>0</v>
      </c>
      <c r="J815" s="59"/>
      <c r="K815" s="58"/>
      <c r="L815" s="58"/>
      <c r="M815" s="5"/>
      <c r="N815" s="5"/>
      <c r="O815" s="5"/>
      <c r="P815" s="5"/>
      <c r="Q815" s="5"/>
      <c r="R815" s="5"/>
      <c r="S815" s="5"/>
      <c r="T815" s="5"/>
      <c r="U815" s="5"/>
      <c r="V815" s="5"/>
      <c r="W815" s="5"/>
      <c r="X815" s="5"/>
      <c r="Y815" s="5"/>
      <c r="Z815" s="5"/>
    </row>
    <row r="816" spans="1:26" ht="12.75" customHeight="1" x14ac:dyDescent="0.25">
      <c r="A816" s="55">
        <v>151</v>
      </c>
      <c r="B816" s="54">
        <v>815</v>
      </c>
      <c r="C816" s="54">
        <f>'PR-RAS'!D823</f>
        <v>0</v>
      </c>
      <c r="D816" s="54">
        <f>'PR-RAS'!E823</f>
        <v>0</v>
      </c>
      <c r="E816" s="54">
        <v>0</v>
      </c>
      <c r="F816" s="54">
        <v>0</v>
      </c>
      <c r="G816" s="56">
        <f t="shared" si="24"/>
        <v>0</v>
      </c>
      <c r="H816" s="56">
        <f t="shared" si="25"/>
        <v>0</v>
      </c>
      <c r="I816" s="57">
        <v>0</v>
      </c>
      <c r="J816" s="59"/>
      <c r="K816" s="58"/>
      <c r="L816" s="58"/>
      <c r="M816" s="5"/>
      <c r="N816" s="5"/>
      <c r="O816" s="5"/>
      <c r="P816" s="5"/>
      <c r="Q816" s="5"/>
      <c r="R816" s="5"/>
      <c r="S816" s="5"/>
      <c r="T816" s="5"/>
      <c r="U816" s="5"/>
      <c r="V816" s="5"/>
      <c r="W816" s="5"/>
      <c r="X816" s="5"/>
      <c r="Y816" s="5"/>
      <c r="Z816" s="5"/>
    </row>
    <row r="817" spans="1:26" ht="12.75" customHeight="1" x14ac:dyDescent="0.25">
      <c r="A817" s="55">
        <v>151</v>
      </c>
      <c r="B817" s="54">
        <v>816</v>
      </c>
      <c r="C817" s="54">
        <f>'PR-RAS'!D824</f>
        <v>0</v>
      </c>
      <c r="D817" s="54">
        <f>'PR-RAS'!E824</f>
        <v>0</v>
      </c>
      <c r="E817" s="54">
        <v>0</v>
      </c>
      <c r="F817" s="54">
        <v>0</v>
      </c>
      <c r="G817" s="56">
        <f t="shared" si="24"/>
        <v>0</v>
      </c>
      <c r="H817" s="56">
        <f t="shared" si="25"/>
        <v>0</v>
      </c>
      <c r="I817" s="57">
        <v>0</v>
      </c>
      <c r="J817" s="59"/>
      <c r="K817" s="58"/>
      <c r="L817" s="58"/>
      <c r="M817" s="5"/>
      <c r="N817" s="5"/>
      <c r="O817" s="5"/>
      <c r="P817" s="5"/>
      <c r="Q817" s="5"/>
      <c r="R817" s="5"/>
      <c r="S817" s="5"/>
      <c r="T817" s="5"/>
      <c r="U817" s="5"/>
      <c r="V817" s="5"/>
      <c r="W817" s="5"/>
      <c r="X817" s="5"/>
      <c r="Y817" s="5"/>
      <c r="Z817" s="5"/>
    </row>
    <row r="818" spans="1:26" ht="12.75" customHeight="1" x14ac:dyDescent="0.25">
      <c r="A818" s="55">
        <v>151</v>
      </c>
      <c r="B818" s="54">
        <v>817</v>
      </c>
      <c r="C818" s="54">
        <f>'PR-RAS'!D825</f>
        <v>0</v>
      </c>
      <c r="D818" s="54">
        <f>'PR-RAS'!E825</f>
        <v>0</v>
      </c>
      <c r="E818" s="54">
        <v>0</v>
      </c>
      <c r="F818" s="54">
        <v>0</v>
      </c>
      <c r="G818" s="56">
        <f t="shared" si="24"/>
        <v>0</v>
      </c>
      <c r="H818" s="56">
        <f t="shared" si="25"/>
        <v>0</v>
      </c>
      <c r="I818" s="57">
        <v>0</v>
      </c>
      <c r="J818" s="59"/>
      <c r="K818" s="58"/>
      <c r="L818" s="58"/>
      <c r="M818" s="5"/>
      <c r="N818" s="5"/>
      <c r="O818" s="5"/>
      <c r="P818" s="5"/>
      <c r="Q818" s="5"/>
      <c r="R818" s="5"/>
      <c r="S818" s="5"/>
      <c r="T818" s="5"/>
      <c r="U818" s="5"/>
      <c r="V818" s="5"/>
      <c r="W818" s="5"/>
      <c r="X818" s="5"/>
      <c r="Y818" s="5"/>
      <c r="Z818" s="5"/>
    </row>
    <row r="819" spans="1:26" ht="12.75" customHeight="1" x14ac:dyDescent="0.25">
      <c r="A819" s="55">
        <v>151</v>
      </c>
      <c r="B819" s="54">
        <v>818</v>
      </c>
      <c r="C819" s="54">
        <f>'PR-RAS'!D826</f>
        <v>0</v>
      </c>
      <c r="D819" s="54">
        <f>'PR-RAS'!E826</f>
        <v>0</v>
      </c>
      <c r="E819" s="54">
        <v>0</v>
      </c>
      <c r="F819" s="54">
        <v>0</v>
      </c>
      <c r="G819" s="56">
        <f t="shared" si="24"/>
        <v>0</v>
      </c>
      <c r="H819" s="56">
        <f t="shared" si="25"/>
        <v>0</v>
      </c>
      <c r="I819" s="57">
        <v>0</v>
      </c>
      <c r="J819" s="59"/>
      <c r="K819" s="58"/>
      <c r="L819" s="58"/>
      <c r="M819" s="5"/>
      <c r="N819" s="5"/>
      <c r="O819" s="5"/>
      <c r="P819" s="5"/>
      <c r="Q819" s="5"/>
      <c r="R819" s="5"/>
      <c r="S819" s="5"/>
      <c r="T819" s="5"/>
      <c r="U819" s="5"/>
      <c r="V819" s="5"/>
      <c r="W819" s="5"/>
      <c r="X819" s="5"/>
      <c r="Y819" s="5"/>
      <c r="Z819" s="5"/>
    </row>
    <row r="820" spans="1:26" ht="12.75" customHeight="1" x14ac:dyDescent="0.25">
      <c r="A820" s="55">
        <v>151</v>
      </c>
      <c r="B820" s="54">
        <v>819</v>
      </c>
      <c r="C820" s="54">
        <f>'PR-RAS'!D827</f>
        <v>0</v>
      </c>
      <c r="D820" s="54">
        <f>'PR-RAS'!E827</f>
        <v>0</v>
      </c>
      <c r="E820" s="54">
        <v>0</v>
      </c>
      <c r="F820" s="54">
        <v>0</v>
      </c>
      <c r="G820" s="56">
        <f t="shared" si="24"/>
        <v>0</v>
      </c>
      <c r="H820" s="56">
        <f t="shared" si="25"/>
        <v>0</v>
      </c>
      <c r="I820" s="57">
        <v>0</v>
      </c>
      <c r="J820" s="59"/>
      <c r="K820" s="58"/>
      <c r="L820" s="58"/>
      <c r="M820" s="5"/>
      <c r="N820" s="5"/>
      <c r="O820" s="5"/>
      <c r="P820" s="5"/>
      <c r="Q820" s="5"/>
      <c r="R820" s="5"/>
      <c r="S820" s="5"/>
      <c r="T820" s="5"/>
      <c r="U820" s="5"/>
      <c r="V820" s="5"/>
      <c r="W820" s="5"/>
      <c r="X820" s="5"/>
      <c r="Y820" s="5"/>
      <c r="Z820" s="5"/>
    </row>
    <row r="821" spans="1:26" ht="12.75" customHeight="1" x14ac:dyDescent="0.25">
      <c r="A821" s="55">
        <v>151</v>
      </c>
      <c r="B821" s="54">
        <v>820</v>
      </c>
      <c r="C821" s="54">
        <f>'PR-RAS'!D828</f>
        <v>0</v>
      </c>
      <c r="D821" s="54">
        <f>'PR-RAS'!E828</f>
        <v>0</v>
      </c>
      <c r="E821" s="54">
        <v>0</v>
      </c>
      <c r="F821" s="54">
        <v>0</v>
      </c>
      <c r="G821" s="56">
        <f t="shared" si="24"/>
        <v>0</v>
      </c>
      <c r="H821" s="56">
        <f t="shared" si="25"/>
        <v>0</v>
      </c>
      <c r="I821" s="57">
        <v>0</v>
      </c>
      <c r="J821" s="59"/>
      <c r="K821" s="58"/>
      <c r="L821" s="58"/>
      <c r="M821" s="5"/>
      <c r="N821" s="5"/>
      <c r="O821" s="5"/>
      <c r="P821" s="5"/>
      <c r="Q821" s="5"/>
      <c r="R821" s="5"/>
      <c r="S821" s="5"/>
      <c r="T821" s="5"/>
      <c r="U821" s="5"/>
      <c r="V821" s="5"/>
      <c r="W821" s="5"/>
      <c r="X821" s="5"/>
      <c r="Y821" s="5"/>
      <c r="Z821" s="5"/>
    </row>
    <row r="822" spans="1:26" ht="12.75" customHeight="1" x14ac:dyDescent="0.25">
      <c r="A822" s="55">
        <v>151</v>
      </c>
      <c r="B822" s="54">
        <v>821</v>
      </c>
      <c r="C822" s="54">
        <f>'PR-RAS'!D829</f>
        <v>0</v>
      </c>
      <c r="D822" s="54">
        <f>'PR-RAS'!E829</f>
        <v>0</v>
      </c>
      <c r="E822" s="54">
        <v>0</v>
      </c>
      <c r="F822" s="54">
        <v>0</v>
      </c>
      <c r="G822" s="56">
        <f t="shared" si="24"/>
        <v>0</v>
      </c>
      <c r="H822" s="56">
        <f t="shared" si="25"/>
        <v>0</v>
      </c>
      <c r="I822" s="57">
        <v>0</v>
      </c>
      <c r="J822" s="59"/>
      <c r="K822" s="58"/>
      <c r="L822" s="58"/>
      <c r="M822" s="5"/>
      <c r="N822" s="5"/>
      <c r="O822" s="5"/>
      <c r="P822" s="5"/>
      <c r="Q822" s="5"/>
      <c r="R822" s="5"/>
      <c r="S822" s="5"/>
      <c r="T822" s="5"/>
      <c r="U822" s="5"/>
      <c r="V822" s="5"/>
      <c r="W822" s="5"/>
      <c r="X822" s="5"/>
      <c r="Y822" s="5"/>
      <c r="Z822" s="5"/>
    </row>
    <row r="823" spans="1:26" ht="12.75" customHeight="1" x14ac:dyDescent="0.25">
      <c r="A823" s="55">
        <v>151</v>
      </c>
      <c r="B823" s="54">
        <v>822</v>
      </c>
      <c r="C823" s="54">
        <f>'PR-RAS'!D830</f>
        <v>0</v>
      </c>
      <c r="D823" s="54">
        <f>'PR-RAS'!E830</f>
        <v>0</v>
      </c>
      <c r="E823" s="54">
        <v>0</v>
      </c>
      <c r="F823" s="54">
        <v>0</v>
      </c>
      <c r="G823" s="56">
        <f t="shared" si="24"/>
        <v>0</v>
      </c>
      <c r="H823" s="56">
        <f t="shared" si="25"/>
        <v>0</v>
      </c>
      <c r="I823" s="57">
        <v>0</v>
      </c>
      <c r="J823" s="59"/>
      <c r="K823" s="58"/>
      <c r="L823" s="58"/>
      <c r="M823" s="5"/>
      <c r="N823" s="5"/>
      <c r="O823" s="5"/>
      <c r="P823" s="5"/>
      <c r="Q823" s="5"/>
      <c r="R823" s="5"/>
      <c r="S823" s="5"/>
      <c r="T823" s="5"/>
      <c r="U823" s="5"/>
      <c r="V823" s="5"/>
      <c r="W823" s="5"/>
      <c r="X823" s="5"/>
      <c r="Y823" s="5"/>
      <c r="Z823" s="5"/>
    </row>
    <row r="824" spans="1:26" ht="12.75" customHeight="1" x14ac:dyDescent="0.25">
      <c r="A824" s="55">
        <v>151</v>
      </c>
      <c r="B824" s="54">
        <v>823</v>
      </c>
      <c r="C824" s="54">
        <f>'PR-RAS'!D831</f>
        <v>0</v>
      </c>
      <c r="D824" s="54">
        <f>'PR-RAS'!E831</f>
        <v>0</v>
      </c>
      <c r="E824" s="54">
        <v>0</v>
      </c>
      <c r="F824" s="54">
        <v>0</v>
      </c>
      <c r="G824" s="56">
        <f t="shared" si="24"/>
        <v>0</v>
      </c>
      <c r="H824" s="56">
        <f t="shared" si="25"/>
        <v>0</v>
      </c>
      <c r="I824" s="57">
        <v>0</v>
      </c>
      <c r="J824" s="59"/>
      <c r="K824" s="58"/>
      <c r="L824" s="58"/>
      <c r="M824" s="5"/>
      <c r="N824" s="5"/>
      <c r="O824" s="5"/>
      <c r="P824" s="5"/>
      <c r="Q824" s="5"/>
      <c r="R824" s="5"/>
      <c r="S824" s="5"/>
      <c r="T824" s="5"/>
      <c r="U824" s="5"/>
      <c r="V824" s="5"/>
      <c r="W824" s="5"/>
      <c r="X824" s="5"/>
      <c r="Y824" s="5"/>
      <c r="Z824" s="5"/>
    </row>
    <row r="825" spans="1:26" ht="12.75" customHeight="1" x14ac:dyDescent="0.25">
      <c r="A825" s="55">
        <v>151</v>
      </c>
      <c r="B825" s="54">
        <v>824</v>
      </c>
      <c r="C825" s="54">
        <f>'PR-RAS'!D832</f>
        <v>0</v>
      </c>
      <c r="D825" s="54">
        <f>'PR-RAS'!E832</f>
        <v>0</v>
      </c>
      <c r="E825" s="54">
        <v>0</v>
      </c>
      <c r="F825" s="54">
        <v>0</v>
      </c>
      <c r="G825" s="56">
        <f t="shared" si="24"/>
        <v>0</v>
      </c>
      <c r="H825" s="56">
        <f t="shared" si="25"/>
        <v>0</v>
      </c>
      <c r="I825" s="57">
        <v>0</v>
      </c>
      <c r="J825" s="59"/>
      <c r="K825" s="58"/>
      <c r="L825" s="58"/>
      <c r="M825" s="5"/>
      <c r="N825" s="5"/>
      <c r="O825" s="5"/>
      <c r="P825" s="5"/>
      <c r="Q825" s="5"/>
      <c r="R825" s="5"/>
      <c r="S825" s="5"/>
      <c r="T825" s="5"/>
      <c r="U825" s="5"/>
      <c r="V825" s="5"/>
      <c r="W825" s="5"/>
      <c r="X825" s="5"/>
      <c r="Y825" s="5"/>
      <c r="Z825" s="5"/>
    </row>
    <row r="826" spans="1:26" ht="12.75" customHeight="1" x14ac:dyDescent="0.25">
      <c r="A826" s="55">
        <v>151</v>
      </c>
      <c r="B826" s="54">
        <v>825</v>
      </c>
      <c r="C826" s="54">
        <f>'PR-RAS'!D833</f>
        <v>0</v>
      </c>
      <c r="D826" s="54">
        <f>'PR-RAS'!E833</f>
        <v>0</v>
      </c>
      <c r="E826" s="54">
        <v>0</v>
      </c>
      <c r="F826" s="54">
        <v>0</v>
      </c>
      <c r="G826" s="56">
        <f t="shared" si="24"/>
        <v>0</v>
      </c>
      <c r="H826" s="56">
        <f t="shared" si="25"/>
        <v>0</v>
      </c>
      <c r="I826" s="57">
        <v>0</v>
      </c>
      <c r="J826" s="59"/>
      <c r="K826" s="58"/>
      <c r="L826" s="58"/>
      <c r="M826" s="5"/>
      <c r="N826" s="5"/>
      <c r="O826" s="5"/>
      <c r="P826" s="5"/>
      <c r="Q826" s="5"/>
      <c r="R826" s="5"/>
      <c r="S826" s="5"/>
      <c r="T826" s="5"/>
      <c r="U826" s="5"/>
      <c r="V826" s="5"/>
      <c r="W826" s="5"/>
      <c r="X826" s="5"/>
      <c r="Y826" s="5"/>
      <c r="Z826" s="5"/>
    </row>
    <row r="827" spans="1:26" ht="12.75" customHeight="1" x14ac:dyDescent="0.25">
      <c r="A827" s="55">
        <v>151</v>
      </c>
      <c r="B827" s="54">
        <v>826</v>
      </c>
      <c r="C827" s="54">
        <f>'PR-RAS'!D834</f>
        <v>0</v>
      </c>
      <c r="D827" s="54">
        <f>'PR-RAS'!E834</f>
        <v>0</v>
      </c>
      <c r="E827" s="54">
        <v>0</v>
      </c>
      <c r="F827" s="54">
        <v>0</v>
      </c>
      <c r="G827" s="56">
        <f t="shared" si="24"/>
        <v>0</v>
      </c>
      <c r="H827" s="56">
        <f t="shared" si="25"/>
        <v>0</v>
      </c>
      <c r="I827" s="57">
        <v>0</v>
      </c>
      <c r="J827" s="59"/>
      <c r="K827" s="58"/>
      <c r="L827" s="58"/>
      <c r="M827" s="5"/>
      <c r="N827" s="5"/>
      <c r="O827" s="5"/>
      <c r="P827" s="5"/>
      <c r="Q827" s="5"/>
      <c r="R827" s="5"/>
      <c r="S827" s="5"/>
      <c r="T827" s="5"/>
      <c r="U827" s="5"/>
      <c r="V827" s="5"/>
      <c r="W827" s="5"/>
      <c r="X827" s="5"/>
      <c r="Y827" s="5"/>
      <c r="Z827" s="5"/>
    </row>
    <row r="828" spans="1:26" ht="12.75" customHeight="1" x14ac:dyDescent="0.25">
      <c r="A828" s="55">
        <v>151</v>
      </c>
      <c r="B828" s="54">
        <v>827</v>
      </c>
      <c r="C828" s="54">
        <f>'PR-RAS'!D835</f>
        <v>0</v>
      </c>
      <c r="D828" s="54">
        <f>'PR-RAS'!E835</f>
        <v>0</v>
      </c>
      <c r="E828" s="54">
        <v>0</v>
      </c>
      <c r="F828" s="54">
        <v>0</v>
      </c>
      <c r="G828" s="56">
        <f t="shared" si="24"/>
        <v>0</v>
      </c>
      <c r="H828" s="56">
        <f t="shared" si="25"/>
        <v>0</v>
      </c>
      <c r="I828" s="57">
        <v>0</v>
      </c>
      <c r="J828" s="59"/>
      <c r="K828" s="58"/>
      <c r="L828" s="58"/>
      <c r="M828" s="5"/>
      <c r="N828" s="5"/>
      <c r="O828" s="5"/>
      <c r="P828" s="5"/>
      <c r="Q828" s="5"/>
      <c r="R828" s="5"/>
      <c r="S828" s="5"/>
      <c r="T828" s="5"/>
      <c r="U828" s="5"/>
      <c r="V828" s="5"/>
      <c r="W828" s="5"/>
      <c r="X828" s="5"/>
      <c r="Y828" s="5"/>
      <c r="Z828" s="5"/>
    </row>
    <row r="829" spans="1:26" ht="12.75" customHeight="1" x14ac:dyDescent="0.25">
      <c r="A829" s="55">
        <v>151</v>
      </c>
      <c r="B829" s="54">
        <v>828</v>
      </c>
      <c r="C829" s="54">
        <f>'PR-RAS'!D836</f>
        <v>0</v>
      </c>
      <c r="D829" s="54">
        <f>'PR-RAS'!E836</f>
        <v>0</v>
      </c>
      <c r="E829" s="54">
        <v>0</v>
      </c>
      <c r="F829" s="54">
        <v>0</v>
      </c>
      <c r="G829" s="56">
        <f t="shared" si="24"/>
        <v>0</v>
      </c>
      <c r="H829" s="56">
        <f t="shared" si="25"/>
        <v>0</v>
      </c>
      <c r="I829" s="57">
        <v>0</v>
      </c>
      <c r="J829" s="59"/>
      <c r="K829" s="58"/>
      <c r="L829" s="58"/>
      <c r="M829" s="5"/>
      <c r="N829" s="5"/>
      <c r="O829" s="5"/>
      <c r="P829" s="5"/>
      <c r="Q829" s="5"/>
      <c r="R829" s="5"/>
      <c r="S829" s="5"/>
      <c r="T829" s="5"/>
      <c r="U829" s="5"/>
      <c r="V829" s="5"/>
      <c r="W829" s="5"/>
      <c r="X829" s="5"/>
      <c r="Y829" s="5"/>
      <c r="Z829" s="5"/>
    </row>
    <row r="830" spans="1:26" ht="12.75" customHeight="1" x14ac:dyDescent="0.25">
      <c r="A830" s="55">
        <v>151</v>
      </c>
      <c r="B830" s="54">
        <v>829</v>
      </c>
      <c r="C830" s="54">
        <f>'PR-RAS'!D837</f>
        <v>0</v>
      </c>
      <c r="D830" s="54">
        <f>'PR-RAS'!E837</f>
        <v>0</v>
      </c>
      <c r="E830" s="54">
        <v>0</v>
      </c>
      <c r="F830" s="54">
        <v>0</v>
      </c>
      <c r="G830" s="56">
        <f t="shared" si="24"/>
        <v>0</v>
      </c>
      <c r="H830" s="56">
        <f t="shared" si="25"/>
        <v>0</v>
      </c>
      <c r="I830" s="57">
        <v>0</v>
      </c>
      <c r="J830" s="59"/>
      <c r="K830" s="58"/>
      <c r="L830" s="58"/>
      <c r="M830" s="5"/>
      <c r="N830" s="5"/>
      <c r="O830" s="5"/>
      <c r="P830" s="5"/>
      <c r="Q830" s="5"/>
      <c r="R830" s="5"/>
      <c r="S830" s="5"/>
      <c r="T830" s="5"/>
      <c r="U830" s="5"/>
      <c r="V830" s="5"/>
      <c r="W830" s="5"/>
      <c r="X830" s="5"/>
      <c r="Y830" s="5"/>
      <c r="Z830" s="5"/>
    </row>
    <row r="831" spans="1:26" ht="12.75" customHeight="1" x14ac:dyDescent="0.25">
      <c r="A831" s="55">
        <v>151</v>
      </c>
      <c r="B831" s="54">
        <v>830</v>
      </c>
      <c r="C831" s="54">
        <f>'PR-RAS'!D838</f>
        <v>0</v>
      </c>
      <c r="D831" s="54">
        <f>'PR-RAS'!E838</f>
        <v>0</v>
      </c>
      <c r="E831" s="54">
        <v>0</v>
      </c>
      <c r="F831" s="54">
        <v>0</v>
      </c>
      <c r="G831" s="56">
        <f t="shared" si="24"/>
        <v>0</v>
      </c>
      <c r="H831" s="56">
        <f t="shared" si="25"/>
        <v>0</v>
      </c>
      <c r="I831" s="57">
        <v>0</v>
      </c>
      <c r="J831" s="59"/>
      <c r="K831" s="58"/>
      <c r="L831" s="58"/>
      <c r="M831" s="5"/>
      <c r="N831" s="5"/>
      <c r="O831" s="5"/>
      <c r="P831" s="5"/>
      <c r="Q831" s="5"/>
      <c r="R831" s="5"/>
      <c r="S831" s="5"/>
      <c r="T831" s="5"/>
      <c r="U831" s="5"/>
      <c r="V831" s="5"/>
      <c r="W831" s="5"/>
      <c r="X831" s="5"/>
      <c r="Y831" s="5"/>
      <c r="Z831" s="5"/>
    </row>
    <row r="832" spans="1:26" ht="12.75" customHeight="1" x14ac:dyDescent="0.25">
      <c r="A832" s="55">
        <v>151</v>
      </c>
      <c r="B832" s="54">
        <v>831</v>
      </c>
      <c r="C832" s="54">
        <f>'PR-RAS'!D839</f>
        <v>0</v>
      </c>
      <c r="D832" s="54">
        <f>'PR-RAS'!E839</f>
        <v>0</v>
      </c>
      <c r="E832" s="54">
        <v>0</v>
      </c>
      <c r="F832" s="54">
        <v>0</v>
      </c>
      <c r="G832" s="56">
        <f t="shared" si="24"/>
        <v>0</v>
      </c>
      <c r="H832" s="56">
        <f t="shared" si="25"/>
        <v>0</v>
      </c>
      <c r="I832" s="57">
        <v>0</v>
      </c>
      <c r="J832" s="59"/>
      <c r="K832" s="58"/>
      <c r="L832" s="58"/>
      <c r="M832" s="5"/>
      <c r="N832" s="5"/>
      <c r="O832" s="5"/>
      <c r="P832" s="5"/>
      <c r="Q832" s="5"/>
      <c r="R832" s="5"/>
      <c r="S832" s="5"/>
      <c r="T832" s="5"/>
      <c r="U832" s="5"/>
      <c r="V832" s="5"/>
      <c r="W832" s="5"/>
      <c r="X832" s="5"/>
      <c r="Y832" s="5"/>
      <c r="Z832" s="5"/>
    </row>
    <row r="833" spans="1:26" ht="12.75" customHeight="1" x14ac:dyDescent="0.25">
      <c r="A833" s="55">
        <v>151</v>
      </c>
      <c r="B833" s="54">
        <v>832</v>
      </c>
      <c r="C833" s="54">
        <f>'PR-RAS'!D840</f>
        <v>0</v>
      </c>
      <c r="D833" s="54">
        <f>'PR-RAS'!E840</f>
        <v>0</v>
      </c>
      <c r="E833" s="54">
        <v>0</v>
      </c>
      <c r="F833" s="54">
        <v>0</v>
      </c>
      <c r="G833" s="56">
        <f t="shared" si="24"/>
        <v>0</v>
      </c>
      <c r="H833" s="56">
        <f t="shared" si="25"/>
        <v>0</v>
      </c>
      <c r="I833" s="57">
        <v>0</v>
      </c>
      <c r="J833" s="59"/>
      <c r="K833" s="58"/>
      <c r="L833" s="58"/>
      <c r="M833" s="5"/>
      <c r="N833" s="5"/>
      <c r="O833" s="5"/>
      <c r="P833" s="5"/>
      <c r="Q833" s="5"/>
      <c r="R833" s="5"/>
      <c r="S833" s="5"/>
      <c r="T833" s="5"/>
      <c r="U833" s="5"/>
      <c r="V833" s="5"/>
      <c r="W833" s="5"/>
      <c r="X833" s="5"/>
      <c r="Y833" s="5"/>
      <c r="Z833" s="5"/>
    </row>
    <row r="834" spans="1:26" ht="12.75" customHeight="1" x14ac:dyDescent="0.25">
      <c r="A834" s="55">
        <v>151</v>
      </c>
      <c r="B834" s="54">
        <v>833</v>
      </c>
      <c r="C834" s="54">
        <f>'PR-RAS'!D841</f>
        <v>0</v>
      </c>
      <c r="D834" s="54">
        <f>'PR-RAS'!E841</f>
        <v>0</v>
      </c>
      <c r="E834" s="54">
        <v>0</v>
      </c>
      <c r="F834" s="54">
        <v>0</v>
      </c>
      <c r="G834" s="56">
        <f t="shared" ref="G834:G897" si="26">(B834/1000)*(C834*1+D834*2)</f>
        <v>0</v>
      </c>
      <c r="H834" s="56">
        <f t="shared" ref="H834:H897" si="27">ABS(C834-ROUND(C834,0))+ABS(D834-ROUND(D834,0))</f>
        <v>0</v>
      </c>
      <c r="I834" s="57">
        <v>0</v>
      </c>
      <c r="J834" s="59"/>
      <c r="K834" s="58"/>
      <c r="L834" s="58"/>
      <c r="M834" s="5"/>
      <c r="N834" s="5"/>
      <c r="O834" s="5"/>
      <c r="P834" s="5"/>
      <c r="Q834" s="5"/>
      <c r="R834" s="5"/>
      <c r="S834" s="5"/>
      <c r="T834" s="5"/>
      <c r="U834" s="5"/>
      <c r="V834" s="5"/>
      <c r="W834" s="5"/>
      <c r="X834" s="5"/>
      <c r="Y834" s="5"/>
      <c r="Z834" s="5"/>
    </row>
    <row r="835" spans="1:26" ht="12.75" customHeight="1" x14ac:dyDescent="0.25">
      <c r="A835" s="55">
        <v>151</v>
      </c>
      <c r="B835" s="54">
        <v>834</v>
      </c>
      <c r="C835" s="54">
        <f>'PR-RAS'!D842</f>
        <v>0</v>
      </c>
      <c r="D835" s="54">
        <f>'PR-RAS'!E842</f>
        <v>0</v>
      </c>
      <c r="E835" s="54">
        <v>0</v>
      </c>
      <c r="F835" s="54">
        <v>0</v>
      </c>
      <c r="G835" s="56">
        <f t="shared" si="26"/>
        <v>0</v>
      </c>
      <c r="H835" s="56">
        <f t="shared" si="27"/>
        <v>0</v>
      </c>
      <c r="I835" s="57">
        <v>0</v>
      </c>
      <c r="J835" s="59"/>
      <c r="K835" s="58"/>
      <c r="L835" s="58"/>
      <c r="M835" s="5"/>
      <c r="N835" s="5"/>
      <c r="O835" s="5"/>
      <c r="P835" s="5"/>
      <c r="Q835" s="5"/>
      <c r="R835" s="5"/>
      <c r="S835" s="5"/>
      <c r="T835" s="5"/>
      <c r="U835" s="5"/>
      <c r="V835" s="5"/>
      <c r="W835" s="5"/>
      <c r="X835" s="5"/>
      <c r="Y835" s="5"/>
      <c r="Z835" s="5"/>
    </row>
    <row r="836" spans="1:26" ht="12.75" customHeight="1" x14ac:dyDescent="0.25">
      <c r="A836" s="55">
        <v>151</v>
      </c>
      <c r="B836" s="54">
        <v>835</v>
      </c>
      <c r="C836" s="54">
        <f>'PR-RAS'!D843</f>
        <v>0</v>
      </c>
      <c r="D836" s="54">
        <f>'PR-RAS'!E843</f>
        <v>0</v>
      </c>
      <c r="E836" s="54">
        <v>0</v>
      </c>
      <c r="F836" s="54">
        <v>0</v>
      </c>
      <c r="G836" s="56">
        <f t="shared" si="26"/>
        <v>0</v>
      </c>
      <c r="H836" s="56">
        <f t="shared" si="27"/>
        <v>0</v>
      </c>
      <c r="I836" s="57">
        <v>0</v>
      </c>
      <c r="J836" s="59"/>
      <c r="K836" s="58"/>
      <c r="L836" s="58"/>
      <c r="M836" s="5"/>
      <c r="N836" s="5"/>
      <c r="O836" s="5"/>
      <c r="P836" s="5"/>
      <c r="Q836" s="5"/>
      <c r="R836" s="5"/>
      <c r="S836" s="5"/>
      <c r="T836" s="5"/>
      <c r="U836" s="5"/>
      <c r="V836" s="5"/>
      <c r="W836" s="5"/>
      <c r="X836" s="5"/>
      <c r="Y836" s="5"/>
      <c r="Z836" s="5"/>
    </row>
    <row r="837" spans="1:26" ht="12.75" customHeight="1" x14ac:dyDescent="0.25">
      <c r="A837" s="55">
        <v>151</v>
      </c>
      <c r="B837" s="54">
        <v>836</v>
      </c>
      <c r="C837" s="54">
        <f>'PR-RAS'!D844</f>
        <v>0</v>
      </c>
      <c r="D837" s="54">
        <f>'PR-RAS'!E844</f>
        <v>0</v>
      </c>
      <c r="E837" s="54">
        <v>0</v>
      </c>
      <c r="F837" s="54">
        <v>0</v>
      </c>
      <c r="G837" s="56">
        <f t="shared" si="26"/>
        <v>0</v>
      </c>
      <c r="H837" s="56">
        <f t="shared" si="27"/>
        <v>0</v>
      </c>
      <c r="I837" s="57">
        <v>0</v>
      </c>
      <c r="J837" s="59"/>
      <c r="K837" s="58"/>
      <c r="L837" s="58"/>
      <c r="M837" s="5"/>
      <c r="N837" s="5"/>
      <c r="O837" s="5"/>
      <c r="P837" s="5"/>
      <c r="Q837" s="5"/>
      <c r="R837" s="5"/>
      <c r="S837" s="5"/>
      <c r="T837" s="5"/>
      <c r="U837" s="5"/>
      <c r="V837" s="5"/>
      <c r="W837" s="5"/>
      <c r="X837" s="5"/>
      <c r="Y837" s="5"/>
      <c r="Z837" s="5"/>
    </row>
    <row r="838" spans="1:26" ht="12.75" customHeight="1" x14ac:dyDescent="0.25">
      <c r="A838" s="55">
        <v>151</v>
      </c>
      <c r="B838" s="54">
        <v>837</v>
      </c>
      <c r="C838" s="54">
        <f>'PR-RAS'!D845</f>
        <v>0</v>
      </c>
      <c r="D838" s="54">
        <f>'PR-RAS'!E845</f>
        <v>0</v>
      </c>
      <c r="E838" s="54">
        <v>0</v>
      </c>
      <c r="F838" s="54">
        <v>0</v>
      </c>
      <c r="G838" s="56">
        <f t="shared" si="26"/>
        <v>0</v>
      </c>
      <c r="H838" s="56">
        <f t="shared" si="27"/>
        <v>0</v>
      </c>
      <c r="I838" s="57">
        <v>0</v>
      </c>
      <c r="J838" s="59"/>
      <c r="K838" s="58"/>
      <c r="L838" s="58"/>
      <c r="M838" s="5"/>
      <c r="N838" s="5"/>
      <c r="O838" s="5"/>
      <c r="P838" s="5"/>
      <c r="Q838" s="5"/>
      <c r="R838" s="5"/>
      <c r="S838" s="5"/>
      <c r="T838" s="5"/>
      <c r="U838" s="5"/>
      <c r="V838" s="5"/>
      <c r="W838" s="5"/>
      <c r="X838" s="5"/>
      <c r="Y838" s="5"/>
      <c r="Z838" s="5"/>
    </row>
    <row r="839" spans="1:26" ht="12.75" customHeight="1" x14ac:dyDescent="0.25">
      <c r="A839" s="55">
        <v>151</v>
      </c>
      <c r="B839" s="54">
        <v>838</v>
      </c>
      <c r="C839" s="54">
        <f>'PR-RAS'!D846</f>
        <v>0</v>
      </c>
      <c r="D839" s="54">
        <f>'PR-RAS'!E846</f>
        <v>0</v>
      </c>
      <c r="E839" s="54">
        <v>0</v>
      </c>
      <c r="F839" s="54">
        <v>0</v>
      </c>
      <c r="G839" s="56">
        <f t="shared" si="26"/>
        <v>0</v>
      </c>
      <c r="H839" s="56">
        <f t="shared" si="27"/>
        <v>0</v>
      </c>
      <c r="I839" s="57">
        <v>0</v>
      </c>
      <c r="J839" s="59"/>
      <c r="K839" s="58"/>
      <c r="L839" s="58"/>
      <c r="M839" s="5"/>
      <c r="N839" s="5"/>
      <c r="O839" s="5"/>
      <c r="P839" s="5"/>
      <c r="Q839" s="5"/>
      <c r="R839" s="5"/>
      <c r="S839" s="5"/>
      <c r="T839" s="5"/>
      <c r="U839" s="5"/>
      <c r="V839" s="5"/>
      <c r="W839" s="5"/>
      <c r="X839" s="5"/>
      <c r="Y839" s="5"/>
      <c r="Z839" s="5"/>
    </row>
    <row r="840" spans="1:26" ht="12.75" customHeight="1" x14ac:dyDescent="0.25">
      <c r="A840" s="55">
        <v>151</v>
      </c>
      <c r="B840" s="54">
        <v>839</v>
      </c>
      <c r="C840" s="54">
        <f>'PR-RAS'!D847</f>
        <v>0</v>
      </c>
      <c r="D840" s="54">
        <f>'PR-RAS'!E847</f>
        <v>0</v>
      </c>
      <c r="E840" s="54">
        <v>0</v>
      </c>
      <c r="F840" s="54">
        <v>0</v>
      </c>
      <c r="G840" s="56">
        <f t="shared" si="26"/>
        <v>0</v>
      </c>
      <c r="H840" s="56">
        <f t="shared" si="27"/>
        <v>0</v>
      </c>
      <c r="I840" s="57">
        <v>0</v>
      </c>
      <c r="J840" s="59"/>
      <c r="K840" s="58"/>
      <c r="L840" s="58"/>
      <c r="M840" s="5"/>
      <c r="N840" s="5"/>
      <c r="O840" s="5"/>
      <c r="P840" s="5"/>
      <c r="Q840" s="5"/>
      <c r="R840" s="5"/>
      <c r="S840" s="5"/>
      <c r="T840" s="5"/>
      <c r="U840" s="5"/>
      <c r="V840" s="5"/>
      <c r="W840" s="5"/>
      <c r="X840" s="5"/>
      <c r="Y840" s="5"/>
      <c r="Z840" s="5"/>
    </row>
    <row r="841" spans="1:26" ht="12.75" customHeight="1" x14ac:dyDescent="0.25">
      <c r="A841" s="55">
        <v>151</v>
      </c>
      <c r="B841" s="54">
        <v>840</v>
      </c>
      <c r="C841" s="54">
        <f>'PR-RAS'!D848</f>
        <v>0</v>
      </c>
      <c r="D841" s="54">
        <f>'PR-RAS'!E848</f>
        <v>0</v>
      </c>
      <c r="E841" s="54">
        <v>0</v>
      </c>
      <c r="F841" s="54">
        <v>0</v>
      </c>
      <c r="G841" s="56">
        <f t="shared" si="26"/>
        <v>0</v>
      </c>
      <c r="H841" s="56">
        <f t="shared" si="27"/>
        <v>0</v>
      </c>
      <c r="I841" s="57">
        <v>0</v>
      </c>
      <c r="J841" s="59"/>
      <c r="K841" s="58"/>
      <c r="L841" s="58"/>
      <c r="M841" s="5"/>
      <c r="N841" s="5"/>
      <c r="O841" s="5"/>
      <c r="P841" s="5"/>
      <c r="Q841" s="5"/>
      <c r="R841" s="5"/>
      <c r="S841" s="5"/>
      <c r="T841" s="5"/>
      <c r="U841" s="5"/>
      <c r="V841" s="5"/>
      <c r="W841" s="5"/>
      <c r="X841" s="5"/>
      <c r="Y841" s="5"/>
      <c r="Z841" s="5"/>
    </row>
    <row r="842" spans="1:26" ht="12.75" customHeight="1" x14ac:dyDescent="0.25">
      <c r="A842" s="55">
        <v>151</v>
      </c>
      <c r="B842" s="54">
        <v>841</v>
      </c>
      <c r="C842" s="54">
        <f>'PR-RAS'!D849</f>
        <v>0</v>
      </c>
      <c r="D842" s="54">
        <f>'PR-RAS'!E849</f>
        <v>0</v>
      </c>
      <c r="E842" s="54">
        <v>0</v>
      </c>
      <c r="F842" s="54">
        <v>0</v>
      </c>
      <c r="G842" s="56">
        <f t="shared" si="26"/>
        <v>0</v>
      </c>
      <c r="H842" s="56">
        <f t="shared" si="27"/>
        <v>0</v>
      </c>
      <c r="I842" s="57">
        <v>0</v>
      </c>
      <c r="J842" s="59"/>
      <c r="K842" s="58"/>
      <c r="L842" s="58"/>
      <c r="M842" s="5"/>
      <c r="N842" s="5"/>
      <c r="O842" s="5"/>
      <c r="P842" s="5"/>
      <c r="Q842" s="5"/>
      <c r="R842" s="5"/>
      <c r="S842" s="5"/>
      <c r="T842" s="5"/>
      <c r="U842" s="5"/>
      <c r="V842" s="5"/>
      <c r="W842" s="5"/>
      <c r="X842" s="5"/>
      <c r="Y842" s="5"/>
      <c r="Z842" s="5"/>
    </row>
    <row r="843" spans="1:26" ht="12.75" customHeight="1" x14ac:dyDescent="0.25">
      <c r="A843" s="55">
        <v>151</v>
      </c>
      <c r="B843" s="54">
        <v>842</v>
      </c>
      <c r="C843" s="54">
        <f>'PR-RAS'!D850</f>
        <v>0</v>
      </c>
      <c r="D843" s="54">
        <f>'PR-RAS'!E850</f>
        <v>0</v>
      </c>
      <c r="E843" s="54">
        <v>0</v>
      </c>
      <c r="F843" s="54">
        <v>0</v>
      </c>
      <c r="G843" s="56">
        <f t="shared" si="26"/>
        <v>0</v>
      </c>
      <c r="H843" s="56">
        <f t="shared" si="27"/>
        <v>0</v>
      </c>
      <c r="I843" s="57">
        <v>0</v>
      </c>
      <c r="J843" s="59"/>
      <c r="K843" s="58"/>
      <c r="L843" s="58"/>
      <c r="M843" s="5"/>
      <c r="N843" s="5"/>
      <c r="O843" s="5"/>
      <c r="P843" s="5"/>
      <c r="Q843" s="5"/>
      <c r="R843" s="5"/>
      <c r="S843" s="5"/>
      <c r="T843" s="5"/>
      <c r="U843" s="5"/>
      <c r="V843" s="5"/>
      <c r="W843" s="5"/>
      <c r="X843" s="5"/>
      <c r="Y843" s="5"/>
      <c r="Z843" s="5"/>
    </row>
    <row r="844" spans="1:26" ht="12.75" customHeight="1" x14ac:dyDescent="0.25">
      <c r="A844" s="55">
        <v>151</v>
      </c>
      <c r="B844" s="54">
        <v>843</v>
      </c>
      <c r="C844" s="54">
        <f>'PR-RAS'!D851</f>
        <v>0</v>
      </c>
      <c r="D844" s="54">
        <f>'PR-RAS'!E851</f>
        <v>0</v>
      </c>
      <c r="E844" s="54">
        <v>0</v>
      </c>
      <c r="F844" s="54">
        <v>0</v>
      </c>
      <c r="G844" s="56">
        <f t="shared" si="26"/>
        <v>0</v>
      </c>
      <c r="H844" s="56">
        <f t="shared" si="27"/>
        <v>0</v>
      </c>
      <c r="I844" s="57">
        <v>0</v>
      </c>
      <c r="J844" s="59"/>
      <c r="K844" s="58"/>
      <c r="L844" s="58"/>
      <c r="M844" s="5"/>
      <c r="N844" s="5"/>
      <c r="O844" s="5"/>
      <c r="P844" s="5"/>
      <c r="Q844" s="5"/>
      <c r="R844" s="5"/>
      <c r="S844" s="5"/>
      <c r="T844" s="5"/>
      <c r="U844" s="5"/>
      <c r="V844" s="5"/>
      <c r="W844" s="5"/>
      <c r="X844" s="5"/>
      <c r="Y844" s="5"/>
      <c r="Z844" s="5"/>
    </row>
    <row r="845" spans="1:26" ht="12.75" customHeight="1" x14ac:dyDescent="0.25">
      <c r="A845" s="55">
        <v>151</v>
      </c>
      <c r="B845" s="54">
        <v>844</v>
      </c>
      <c r="C845" s="54">
        <f>'PR-RAS'!D852</f>
        <v>0</v>
      </c>
      <c r="D845" s="54">
        <f>'PR-RAS'!E852</f>
        <v>0</v>
      </c>
      <c r="E845" s="54">
        <v>0</v>
      </c>
      <c r="F845" s="54">
        <v>0</v>
      </c>
      <c r="G845" s="56">
        <f t="shared" si="26"/>
        <v>0</v>
      </c>
      <c r="H845" s="56">
        <f t="shared" si="27"/>
        <v>0</v>
      </c>
      <c r="I845" s="57">
        <v>0</v>
      </c>
      <c r="J845" s="59"/>
      <c r="K845" s="58"/>
      <c r="L845" s="58"/>
      <c r="M845" s="5"/>
      <c r="N845" s="5"/>
      <c r="O845" s="5"/>
      <c r="P845" s="5"/>
      <c r="Q845" s="5"/>
      <c r="R845" s="5"/>
      <c r="S845" s="5"/>
      <c r="T845" s="5"/>
      <c r="U845" s="5"/>
      <c r="V845" s="5"/>
      <c r="W845" s="5"/>
      <c r="X845" s="5"/>
      <c r="Y845" s="5"/>
      <c r="Z845" s="5"/>
    </row>
    <row r="846" spans="1:26" ht="12.75" customHeight="1" x14ac:dyDescent="0.25">
      <c r="A846" s="55">
        <v>151</v>
      </c>
      <c r="B846" s="54">
        <v>845</v>
      </c>
      <c r="C846" s="54">
        <f>'PR-RAS'!D853</f>
        <v>0</v>
      </c>
      <c r="D846" s="54">
        <f>'PR-RAS'!E853</f>
        <v>0</v>
      </c>
      <c r="E846" s="54">
        <v>0</v>
      </c>
      <c r="F846" s="54">
        <v>0</v>
      </c>
      <c r="G846" s="56">
        <f t="shared" si="26"/>
        <v>0</v>
      </c>
      <c r="H846" s="56">
        <f t="shared" si="27"/>
        <v>0</v>
      </c>
      <c r="I846" s="57">
        <v>0</v>
      </c>
      <c r="J846" s="59"/>
      <c r="K846" s="58"/>
      <c r="L846" s="58"/>
      <c r="M846" s="5"/>
      <c r="N846" s="5"/>
      <c r="O846" s="5"/>
      <c r="P846" s="5"/>
      <c r="Q846" s="5"/>
      <c r="R846" s="5"/>
      <c r="S846" s="5"/>
      <c r="T846" s="5"/>
      <c r="U846" s="5"/>
      <c r="V846" s="5"/>
      <c r="W846" s="5"/>
      <c r="X846" s="5"/>
      <c r="Y846" s="5"/>
      <c r="Z846" s="5"/>
    </row>
    <row r="847" spans="1:26" ht="12.75" customHeight="1" x14ac:dyDescent="0.25">
      <c r="A847" s="55">
        <v>151</v>
      </c>
      <c r="B847" s="54">
        <v>846</v>
      </c>
      <c r="C847" s="54">
        <f>'PR-RAS'!D854</f>
        <v>0</v>
      </c>
      <c r="D847" s="54">
        <f>'PR-RAS'!E854</f>
        <v>0</v>
      </c>
      <c r="E847" s="54">
        <v>0</v>
      </c>
      <c r="F847" s="54">
        <v>0</v>
      </c>
      <c r="G847" s="56">
        <f t="shared" si="26"/>
        <v>0</v>
      </c>
      <c r="H847" s="56">
        <f t="shared" si="27"/>
        <v>0</v>
      </c>
      <c r="I847" s="57">
        <v>0</v>
      </c>
      <c r="J847" s="59"/>
      <c r="K847" s="58"/>
      <c r="L847" s="58"/>
      <c r="M847" s="5"/>
      <c r="N847" s="5"/>
      <c r="O847" s="5"/>
      <c r="P847" s="5"/>
      <c r="Q847" s="5"/>
      <c r="R847" s="5"/>
      <c r="S847" s="5"/>
      <c r="T847" s="5"/>
      <c r="U847" s="5"/>
      <c r="V847" s="5"/>
      <c r="W847" s="5"/>
      <c r="X847" s="5"/>
      <c r="Y847" s="5"/>
      <c r="Z847" s="5"/>
    </row>
    <row r="848" spans="1:26" ht="12.75" customHeight="1" x14ac:dyDescent="0.25">
      <c r="A848" s="55">
        <v>151</v>
      </c>
      <c r="B848" s="54">
        <v>847</v>
      </c>
      <c r="C848" s="54">
        <f>'PR-RAS'!D855</f>
        <v>0</v>
      </c>
      <c r="D848" s="54">
        <f>'PR-RAS'!E855</f>
        <v>0</v>
      </c>
      <c r="E848" s="54">
        <v>0</v>
      </c>
      <c r="F848" s="54">
        <v>0</v>
      </c>
      <c r="G848" s="56">
        <f t="shared" si="26"/>
        <v>0</v>
      </c>
      <c r="H848" s="56">
        <f t="shared" si="27"/>
        <v>0</v>
      </c>
      <c r="I848" s="57">
        <v>0</v>
      </c>
      <c r="J848" s="59"/>
      <c r="K848" s="58"/>
      <c r="L848" s="58"/>
      <c r="M848" s="5"/>
      <c r="N848" s="5"/>
      <c r="O848" s="5"/>
      <c r="P848" s="5"/>
      <c r="Q848" s="5"/>
      <c r="R848" s="5"/>
      <c r="S848" s="5"/>
      <c r="T848" s="5"/>
      <c r="U848" s="5"/>
      <c r="V848" s="5"/>
      <c r="W848" s="5"/>
      <c r="X848" s="5"/>
      <c r="Y848" s="5"/>
      <c r="Z848" s="5"/>
    </row>
    <row r="849" spans="1:26" ht="12.75" customHeight="1" x14ac:dyDescent="0.25">
      <c r="A849" s="55">
        <v>151</v>
      </c>
      <c r="B849" s="54">
        <v>848</v>
      </c>
      <c r="C849" s="54">
        <f>'PR-RAS'!D856</f>
        <v>0</v>
      </c>
      <c r="D849" s="54">
        <f>'PR-RAS'!E856</f>
        <v>0</v>
      </c>
      <c r="E849" s="54">
        <v>0</v>
      </c>
      <c r="F849" s="54">
        <v>0</v>
      </c>
      <c r="G849" s="56">
        <f t="shared" si="26"/>
        <v>0</v>
      </c>
      <c r="H849" s="56">
        <f t="shared" si="27"/>
        <v>0</v>
      </c>
      <c r="I849" s="57">
        <v>0</v>
      </c>
      <c r="J849" s="59"/>
      <c r="K849" s="58"/>
      <c r="L849" s="58"/>
      <c r="M849" s="5"/>
      <c r="N849" s="5"/>
      <c r="O849" s="5"/>
      <c r="P849" s="5"/>
      <c r="Q849" s="5"/>
      <c r="R849" s="5"/>
      <c r="S849" s="5"/>
      <c r="T849" s="5"/>
      <c r="U849" s="5"/>
      <c r="V849" s="5"/>
      <c r="W849" s="5"/>
      <c r="X849" s="5"/>
      <c r="Y849" s="5"/>
      <c r="Z849" s="5"/>
    </row>
    <row r="850" spans="1:26" ht="12.75" customHeight="1" x14ac:dyDescent="0.25">
      <c r="A850" s="55">
        <v>151</v>
      </c>
      <c r="B850" s="54">
        <v>849</v>
      </c>
      <c r="C850" s="54">
        <f>'PR-RAS'!D857</f>
        <v>0</v>
      </c>
      <c r="D850" s="54">
        <f>'PR-RAS'!E857</f>
        <v>0</v>
      </c>
      <c r="E850" s="54">
        <v>0</v>
      </c>
      <c r="F850" s="54">
        <v>0</v>
      </c>
      <c r="G850" s="56">
        <f t="shared" si="26"/>
        <v>0</v>
      </c>
      <c r="H850" s="56">
        <f t="shared" si="27"/>
        <v>0</v>
      </c>
      <c r="I850" s="57">
        <v>0</v>
      </c>
      <c r="J850" s="59"/>
      <c r="K850" s="58"/>
      <c r="L850" s="58"/>
      <c r="M850" s="5"/>
      <c r="N850" s="5"/>
      <c r="O850" s="5"/>
      <c r="P850" s="5"/>
      <c r="Q850" s="5"/>
      <c r="R850" s="5"/>
      <c r="S850" s="5"/>
      <c r="T850" s="5"/>
      <c r="U850" s="5"/>
      <c r="V850" s="5"/>
      <c r="W850" s="5"/>
      <c r="X850" s="5"/>
      <c r="Y850" s="5"/>
      <c r="Z850" s="5"/>
    </row>
    <row r="851" spans="1:26" ht="12.75" customHeight="1" x14ac:dyDescent="0.25">
      <c r="A851" s="55">
        <v>151</v>
      </c>
      <c r="B851" s="54">
        <v>850</v>
      </c>
      <c r="C851" s="54">
        <f>'PR-RAS'!D858</f>
        <v>0</v>
      </c>
      <c r="D851" s="54">
        <f>'PR-RAS'!E858</f>
        <v>0</v>
      </c>
      <c r="E851" s="54">
        <v>0</v>
      </c>
      <c r="F851" s="54">
        <v>0</v>
      </c>
      <c r="G851" s="56">
        <f t="shared" si="26"/>
        <v>0</v>
      </c>
      <c r="H851" s="56">
        <f t="shared" si="27"/>
        <v>0</v>
      </c>
      <c r="I851" s="57">
        <v>0</v>
      </c>
      <c r="J851" s="59"/>
      <c r="K851" s="58"/>
      <c r="L851" s="58"/>
      <c r="M851" s="5"/>
      <c r="N851" s="5"/>
      <c r="O851" s="5"/>
      <c r="P851" s="5"/>
      <c r="Q851" s="5"/>
      <c r="R851" s="5"/>
      <c r="S851" s="5"/>
      <c r="T851" s="5"/>
      <c r="U851" s="5"/>
      <c r="V851" s="5"/>
      <c r="W851" s="5"/>
      <c r="X851" s="5"/>
      <c r="Y851" s="5"/>
      <c r="Z851" s="5"/>
    </row>
    <row r="852" spans="1:26" ht="12.75" customHeight="1" x14ac:dyDescent="0.25">
      <c r="A852" s="55">
        <v>151</v>
      </c>
      <c r="B852" s="54">
        <v>851</v>
      </c>
      <c r="C852" s="54">
        <f>'PR-RAS'!D859</f>
        <v>0</v>
      </c>
      <c r="D852" s="54">
        <f>'PR-RAS'!E859</f>
        <v>0</v>
      </c>
      <c r="E852" s="54">
        <v>0</v>
      </c>
      <c r="F852" s="54">
        <v>0</v>
      </c>
      <c r="G852" s="56">
        <f t="shared" si="26"/>
        <v>0</v>
      </c>
      <c r="H852" s="56">
        <f t="shared" si="27"/>
        <v>0</v>
      </c>
      <c r="I852" s="57">
        <v>0</v>
      </c>
      <c r="J852" s="59"/>
      <c r="K852" s="58"/>
      <c r="L852" s="58"/>
      <c r="M852" s="5"/>
      <c r="N852" s="5"/>
      <c r="O852" s="5"/>
      <c r="P852" s="5"/>
      <c r="Q852" s="5"/>
      <c r="R852" s="5"/>
      <c r="S852" s="5"/>
      <c r="T852" s="5"/>
      <c r="U852" s="5"/>
      <c r="V852" s="5"/>
      <c r="W852" s="5"/>
      <c r="X852" s="5"/>
      <c r="Y852" s="5"/>
      <c r="Z852" s="5"/>
    </row>
    <row r="853" spans="1:26" ht="12.75" customHeight="1" x14ac:dyDescent="0.25">
      <c r="A853" s="55">
        <v>151</v>
      </c>
      <c r="B853" s="54">
        <v>852</v>
      </c>
      <c r="C853" s="54">
        <f>'PR-RAS'!D860</f>
        <v>0</v>
      </c>
      <c r="D853" s="54">
        <f>'PR-RAS'!E860</f>
        <v>0</v>
      </c>
      <c r="E853" s="54">
        <v>0</v>
      </c>
      <c r="F853" s="54">
        <v>0</v>
      </c>
      <c r="G853" s="56">
        <f t="shared" si="26"/>
        <v>0</v>
      </c>
      <c r="H853" s="56">
        <f t="shared" si="27"/>
        <v>0</v>
      </c>
      <c r="I853" s="57">
        <v>0</v>
      </c>
      <c r="J853" s="59"/>
      <c r="K853" s="58"/>
      <c r="L853" s="58"/>
      <c r="M853" s="5"/>
      <c r="N853" s="5"/>
      <c r="O853" s="5"/>
      <c r="P853" s="5"/>
      <c r="Q853" s="5"/>
      <c r="R853" s="5"/>
      <c r="S853" s="5"/>
      <c r="T853" s="5"/>
      <c r="U853" s="5"/>
      <c r="V853" s="5"/>
      <c r="W853" s="5"/>
      <c r="X853" s="5"/>
      <c r="Y853" s="5"/>
      <c r="Z853" s="5"/>
    </row>
    <row r="854" spans="1:26" ht="12.75" customHeight="1" x14ac:dyDescent="0.25">
      <c r="A854" s="55">
        <v>151</v>
      </c>
      <c r="B854" s="54">
        <v>853</v>
      </c>
      <c r="C854" s="54">
        <f>'PR-RAS'!D861</f>
        <v>0</v>
      </c>
      <c r="D854" s="54">
        <f>'PR-RAS'!E861</f>
        <v>0</v>
      </c>
      <c r="E854" s="54">
        <v>0</v>
      </c>
      <c r="F854" s="54">
        <v>0</v>
      </c>
      <c r="G854" s="56">
        <f t="shared" si="26"/>
        <v>0</v>
      </c>
      <c r="H854" s="56">
        <f t="shared" si="27"/>
        <v>0</v>
      </c>
      <c r="I854" s="57">
        <v>0</v>
      </c>
      <c r="J854" s="59"/>
      <c r="K854" s="58"/>
      <c r="L854" s="58"/>
      <c r="M854" s="5"/>
      <c r="N854" s="5"/>
      <c r="O854" s="5"/>
      <c r="P854" s="5"/>
      <c r="Q854" s="5"/>
      <c r="R854" s="5"/>
      <c r="S854" s="5"/>
      <c r="T854" s="5"/>
      <c r="U854" s="5"/>
      <c r="V854" s="5"/>
      <c r="W854" s="5"/>
      <c r="X854" s="5"/>
      <c r="Y854" s="5"/>
      <c r="Z854" s="5"/>
    </row>
    <row r="855" spans="1:26" ht="12.75" customHeight="1" x14ac:dyDescent="0.25">
      <c r="A855" s="55">
        <v>151</v>
      </c>
      <c r="B855" s="54">
        <v>854</v>
      </c>
      <c r="C855" s="54">
        <f>'PR-RAS'!D862</f>
        <v>0</v>
      </c>
      <c r="D855" s="54">
        <f>'PR-RAS'!E862</f>
        <v>0</v>
      </c>
      <c r="E855" s="54">
        <v>0</v>
      </c>
      <c r="F855" s="54">
        <v>0</v>
      </c>
      <c r="G855" s="56">
        <f t="shared" si="26"/>
        <v>0</v>
      </c>
      <c r="H855" s="56">
        <f t="shared" si="27"/>
        <v>0</v>
      </c>
      <c r="I855" s="57">
        <v>0</v>
      </c>
      <c r="J855" s="59"/>
      <c r="K855" s="58"/>
      <c r="L855" s="58"/>
      <c r="M855" s="5"/>
      <c r="N855" s="5"/>
      <c r="O855" s="5"/>
      <c r="P855" s="5"/>
      <c r="Q855" s="5"/>
      <c r="R855" s="5"/>
      <c r="S855" s="5"/>
      <c r="T855" s="5"/>
      <c r="U855" s="5"/>
      <c r="V855" s="5"/>
      <c r="W855" s="5"/>
      <c r="X855" s="5"/>
      <c r="Y855" s="5"/>
      <c r="Z855" s="5"/>
    </row>
    <row r="856" spans="1:26" ht="12.75" customHeight="1" x14ac:dyDescent="0.25">
      <c r="A856" s="55">
        <v>151</v>
      </c>
      <c r="B856" s="54">
        <v>855</v>
      </c>
      <c r="C856" s="54">
        <f>'PR-RAS'!D863</f>
        <v>0</v>
      </c>
      <c r="D856" s="54">
        <f>'PR-RAS'!E863</f>
        <v>0</v>
      </c>
      <c r="E856" s="54">
        <v>0</v>
      </c>
      <c r="F856" s="54">
        <v>0</v>
      </c>
      <c r="G856" s="56">
        <f t="shared" si="26"/>
        <v>0</v>
      </c>
      <c r="H856" s="56">
        <f t="shared" si="27"/>
        <v>0</v>
      </c>
      <c r="I856" s="57">
        <v>0</v>
      </c>
      <c r="J856" s="59"/>
      <c r="K856" s="58"/>
      <c r="L856" s="58"/>
      <c r="M856" s="5"/>
      <c r="N856" s="5"/>
      <c r="O856" s="5"/>
      <c r="P856" s="5"/>
      <c r="Q856" s="5"/>
      <c r="R856" s="5"/>
      <c r="S856" s="5"/>
      <c r="T856" s="5"/>
      <c r="U856" s="5"/>
      <c r="V856" s="5"/>
      <c r="W856" s="5"/>
      <c r="X856" s="5"/>
      <c r="Y856" s="5"/>
      <c r="Z856" s="5"/>
    </row>
    <row r="857" spans="1:26" ht="12.75" customHeight="1" x14ac:dyDescent="0.25">
      <c r="A857" s="55">
        <v>151</v>
      </c>
      <c r="B857" s="54">
        <v>856</v>
      </c>
      <c r="C857" s="54">
        <f>'PR-RAS'!D864</f>
        <v>0</v>
      </c>
      <c r="D857" s="54">
        <f>'PR-RAS'!E864</f>
        <v>0</v>
      </c>
      <c r="E857" s="54">
        <v>0</v>
      </c>
      <c r="F857" s="54">
        <v>0</v>
      </c>
      <c r="G857" s="56">
        <f t="shared" si="26"/>
        <v>0</v>
      </c>
      <c r="H857" s="56">
        <f t="shared" si="27"/>
        <v>0</v>
      </c>
      <c r="I857" s="57">
        <v>0</v>
      </c>
      <c r="J857" s="59"/>
      <c r="K857" s="58"/>
      <c r="L857" s="58"/>
      <c r="M857" s="5"/>
      <c r="N857" s="5"/>
      <c r="O857" s="5"/>
      <c r="P857" s="5"/>
      <c r="Q857" s="5"/>
      <c r="R857" s="5"/>
      <c r="S857" s="5"/>
      <c r="T857" s="5"/>
      <c r="U857" s="5"/>
      <c r="V857" s="5"/>
      <c r="W857" s="5"/>
      <c r="X857" s="5"/>
      <c r="Y857" s="5"/>
      <c r="Z857" s="5"/>
    </row>
    <row r="858" spans="1:26" ht="12.75" customHeight="1" x14ac:dyDescent="0.25">
      <c r="A858" s="55">
        <v>151</v>
      </c>
      <c r="B858" s="54">
        <v>857</v>
      </c>
      <c r="C858" s="54">
        <f>'PR-RAS'!D865</f>
        <v>0</v>
      </c>
      <c r="D858" s="54">
        <f>'PR-RAS'!E865</f>
        <v>0</v>
      </c>
      <c r="E858" s="54">
        <v>0</v>
      </c>
      <c r="F858" s="54">
        <v>0</v>
      </c>
      <c r="G858" s="56">
        <f t="shared" si="26"/>
        <v>0</v>
      </c>
      <c r="H858" s="56">
        <f t="shared" si="27"/>
        <v>0</v>
      </c>
      <c r="I858" s="57">
        <v>0</v>
      </c>
      <c r="J858" s="59"/>
      <c r="K858" s="58"/>
      <c r="L858" s="58"/>
      <c r="M858" s="5"/>
      <c r="N858" s="5"/>
      <c r="O858" s="5"/>
      <c r="P858" s="5"/>
      <c r="Q858" s="5"/>
      <c r="R858" s="5"/>
      <c r="S858" s="5"/>
      <c r="T858" s="5"/>
      <c r="U858" s="5"/>
      <c r="V858" s="5"/>
      <c r="W858" s="5"/>
      <c r="X858" s="5"/>
      <c r="Y858" s="5"/>
      <c r="Z858" s="5"/>
    </row>
    <row r="859" spans="1:26" ht="12.75" customHeight="1" x14ac:dyDescent="0.25">
      <c r="A859" s="55">
        <v>151</v>
      </c>
      <c r="B859" s="54">
        <v>858</v>
      </c>
      <c r="C859" s="54">
        <f>'PR-RAS'!D866</f>
        <v>0</v>
      </c>
      <c r="D859" s="54">
        <f>'PR-RAS'!E866</f>
        <v>0</v>
      </c>
      <c r="E859" s="54">
        <v>0</v>
      </c>
      <c r="F859" s="54">
        <v>0</v>
      </c>
      <c r="G859" s="56">
        <f t="shared" si="26"/>
        <v>0</v>
      </c>
      <c r="H859" s="56">
        <f t="shared" si="27"/>
        <v>0</v>
      </c>
      <c r="I859" s="57">
        <v>0</v>
      </c>
      <c r="J859" s="59"/>
      <c r="K859" s="58"/>
      <c r="L859" s="58"/>
      <c r="M859" s="5"/>
      <c r="N859" s="5"/>
      <c r="O859" s="5"/>
      <c r="P859" s="5"/>
      <c r="Q859" s="5"/>
      <c r="R859" s="5"/>
      <c r="S859" s="5"/>
      <c r="T859" s="5"/>
      <c r="U859" s="5"/>
      <c r="V859" s="5"/>
      <c r="W859" s="5"/>
      <c r="X859" s="5"/>
      <c r="Y859" s="5"/>
      <c r="Z859" s="5"/>
    </row>
    <row r="860" spans="1:26" ht="12.75" customHeight="1" x14ac:dyDescent="0.25">
      <c r="A860" s="55">
        <v>151</v>
      </c>
      <c r="B860" s="54">
        <v>859</v>
      </c>
      <c r="C860" s="54">
        <f>'PR-RAS'!D867</f>
        <v>0</v>
      </c>
      <c r="D860" s="54">
        <f>'PR-RAS'!E867</f>
        <v>0</v>
      </c>
      <c r="E860" s="54">
        <v>0</v>
      </c>
      <c r="F860" s="54">
        <v>0</v>
      </c>
      <c r="G860" s="56">
        <f t="shared" si="26"/>
        <v>0</v>
      </c>
      <c r="H860" s="56">
        <f t="shared" si="27"/>
        <v>0</v>
      </c>
      <c r="I860" s="57">
        <v>0</v>
      </c>
      <c r="J860" s="59"/>
      <c r="K860" s="58"/>
      <c r="L860" s="58"/>
      <c r="M860" s="5"/>
      <c r="N860" s="5"/>
      <c r="O860" s="5"/>
      <c r="P860" s="5"/>
      <c r="Q860" s="5"/>
      <c r="R860" s="5"/>
      <c r="S860" s="5"/>
      <c r="T860" s="5"/>
      <c r="U860" s="5"/>
      <c r="V860" s="5"/>
      <c r="W860" s="5"/>
      <c r="X860" s="5"/>
      <c r="Y860" s="5"/>
      <c r="Z860" s="5"/>
    </row>
    <row r="861" spans="1:26" ht="12.75" customHeight="1" x14ac:dyDescent="0.25">
      <c r="A861" s="55">
        <v>151</v>
      </c>
      <c r="B861" s="54">
        <v>860</v>
      </c>
      <c r="C861" s="54">
        <f>'PR-RAS'!D868</f>
        <v>0</v>
      </c>
      <c r="D861" s="54">
        <f>'PR-RAS'!E868</f>
        <v>0</v>
      </c>
      <c r="E861" s="54">
        <v>0</v>
      </c>
      <c r="F861" s="54">
        <v>0</v>
      </c>
      <c r="G861" s="56">
        <f t="shared" si="26"/>
        <v>0</v>
      </c>
      <c r="H861" s="56">
        <f t="shared" si="27"/>
        <v>0</v>
      </c>
      <c r="I861" s="57">
        <v>0</v>
      </c>
      <c r="J861" s="59"/>
      <c r="K861" s="58"/>
      <c r="L861" s="58"/>
      <c r="M861" s="5"/>
      <c r="N861" s="5"/>
      <c r="O861" s="5"/>
      <c r="P861" s="5"/>
      <c r="Q861" s="5"/>
      <c r="R861" s="5"/>
      <c r="S861" s="5"/>
      <c r="T861" s="5"/>
      <c r="U861" s="5"/>
      <c r="V861" s="5"/>
      <c r="W861" s="5"/>
      <c r="X861" s="5"/>
      <c r="Y861" s="5"/>
      <c r="Z861" s="5"/>
    </row>
    <row r="862" spans="1:26" ht="12.75" customHeight="1" x14ac:dyDescent="0.25">
      <c r="A862" s="55">
        <v>151</v>
      </c>
      <c r="B862" s="54">
        <v>861</v>
      </c>
      <c r="C862" s="54">
        <f>'PR-RAS'!D869</f>
        <v>0</v>
      </c>
      <c r="D862" s="54">
        <f>'PR-RAS'!E869</f>
        <v>0</v>
      </c>
      <c r="E862" s="54">
        <v>0</v>
      </c>
      <c r="F862" s="54">
        <v>0</v>
      </c>
      <c r="G862" s="56">
        <f t="shared" si="26"/>
        <v>0</v>
      </c>
      <c r="H862" s="56">
        <f t="shared" si="27"/>
        <v>0</v>
      </c>
      <c r="I862" s="57">
        <v>0</v>
      </c>
      <c r="J862" s="59"/>
      <c r="K862" s="58"/>
      <c r="L862" s="58"/>
      <c r="M862" s="5"/>
      <c r="N862" s="5"/>
      <c r="O862" s="5"/>
      <c r="P862" s="5"/>
      <c r="Q862" s="5"/>
      <c r="R862" s="5"/>
      <c r="S862" s="5"/>
      <c r="T862" s="5"/>
      <c r="U862" s="5"/>
      <c r="V862" s="5"/>
      <c r="W862" s="5"/>
      <c r="X862" s="5"/>
      <c r="Y862" s="5"/>
      <c r="Z862" s="5"/>
    </row>
    <row r="863" spans="1:26" ht="12.75" customHeight="1" x14ac:dyDescent="0.25">
      <c r="A863" s="55">
        <v>151</v>
      </c>
      <c r="B863" s="54">
        <v>862</v>
      </c>
      <c r="C863" s="54">
        <f>'PR-RAS'!D870</f>
        <v>0</v>
      </c>
      <c r="D863" s="54">
        <f>'PR-RAS'!E870</f>
        <v>0</v>
      </c>
      <c r="E863" s="54">
        <v>0</v>
      </c>
      <c r="F863" s="54">
        <v>0</v>
      </c>
      <c r="G863" s="56">
        <f t="shared" si="26"/>
        <v>0</v>
      </c>
      <c r="H863" s="56">
        <f t="shared" si="27"/>
        <v>0</v>
      </c>
      <c r="I863" s="57">
        <v>0</v>
      </c>
      <c r="J863" s="59"/>
      <c r="K863" s="58"/>
      <c r="L863" s="58"/>
      <c r="M863" s="5"/>
      <c r="N863" s="5"/>
      <c r="O863" s="5"/>
      <c r="P863" s="5"/>
      <c r="Q863" s="5"/>
      <c r="R863" s="5"/>
      <c r="S863" s="5"/>
      <c r="T863" s="5"/>
      <c r="U863" s="5"/>
      <c r="V863" s="5"/>
      <c r="W863" s="5"/>
      <c r="X863" s="5"/>
      <c r="Y863" s="5"/>
      <c r="Z863" s="5"/>
    </row>
    <row r="864" spans="1:26" ht="12.75" customHeight="1" x14ac:dyDescent="0.25">
      <c r="A864" s="55">
        <v>151</v>
      </c>
      <c r="B864" s="54">
        <v>863</v>
      </c>
      <c r="C864" s="54">
        <f>'PR-RAS'!D871</f>
        <v>0</v>
      </c>
      <c r="D864" s="54">
        <f>'PR-RAS'!E871</f>
        <v>0</v>
      </c>
      <c r="E864" s="54">
        <v>0</v>
      </c>
      <c r="F864" s="54">
        <v>0</v>
      </c>
      <c r="G864" s="56">
        <f t="shared" si="26"/>
        <v>0</v>
      </c>
      <c r="H864" s="56">
        <f t="shared" si="27"/>
        <v>0</v>
      </c>
      <c r="I864" s="57">
        <v>0</v>
      </c>
      <c r="J864" s="59"/>
      <c r="K864" s="58"/>
      <c r="L864" s="58"/>
      <c r="M864" s="5"/>
      <c r="N864" s="5"/>
      <c r="O864" s="5"/>
      <c r="P864" s="5"/>
      <c r="Q864" s="5"/>
      <c r="R864" s="5"/>
      <c r="S864" s="5"/>
      <c r="T864" s="5"/>
      <c r="U864" s="5"/>
      <c r="V864" s="5"/>
      <c r="W864" s="5"/>
      <c r="X864" s="5"/>
      <c r="Y864" s="5"/>
      <c r="Z864" s="5"/>
    </row>
    <row r="865" spans="1:26" ht="12.75" customHeight="1" x14ac:dyDescent="0.25">
      <c r="A865" s="55">
        <v>151</v>
      </c>
      <c r="B865" s="54">
        <v>864</v>
      </c>
      <c r="C865" s="54">
        <f>'PR-RAS'!D872</f>
        <v>0</v>
      </c>
      <c r="D865" s="54">
        <f>'PR-RAS'!E872</f>
        <v>0</v>
      </c>
      <c r="E865" s="54">
        <v>0</v>
      </c>
      <c r="F865" s="54">
        <v>0</v>
      </c>
      <c r="G865" s="56">
        <f t="shared" si="26"/>
        <v>0</v>
      </c>
      <c r="H865" s="56">
        <f t="shared" si="27"/>
        <v>0</v>
      </c>
      <c r="I865" s="57">
        <v>0</v>
      </c>
      <c r="J865" s="59"/>
      <c r="K865" s="58"/>
      <c r="L865" s="58"/>
      <c r="M865" s="5"/>
      <c r="N865" s="5"/>
      <c r="O865" s="5"/>
      <c r="P865" s="5"/>
      <c r="Q865" s="5"/>
      <c r="R865" s="5"/>
      <c r="S865" s="5"/>
      <c r="T865" s="5"/>
      <c r="U865" s="5"/>
      <c r="V865" s="5"/>
      <c r="W865" s="5"/>
      <c r="X865" s="5"/>
      <c r="Y865" s="5"/>
      <c r="Z865" s="5"/>
    </row>
    <row r="866" spans="1:26" ht="12.75" customHeight="1" x14ac:dyDescent="0.25">
      <c r="A866" s="55">
        <v>151</v>
      </c>
      <c r="B866" s="54">
        <v>865</v>
      </c>
      <c r="C866" s="54">
        <f>'PR-RAS'!D873</f>
        <v>0</v>
      </c>
      <c r="D866" s="54">
        <f>'PR-RAS'!E873</f>
        <v>0</v>
      </c>
      <c r="E866" s="54">
        <v>0</v>
      </c>
      <c r="F866" s="54">
        <v>0</v>
      </c>
      <c r="G866" s="56">
        <f t="shared" si="26"/>
        <v>0</v>
      </c>
      <c r="H866" s="56">
        <f t="shared" si="27"/>
        <v>0</v>
      </c>
      <c r="I866" s="57">
        <v>0</v>
      </c>
      <c r="J866" s="59"/>
      <c r="K866" s="58"/>
      <c r="L866" s="58"/>
      <c r="M866" s="5"/>
      <c r="N866" s="5"/>
      <c r="O866" s="5"/>
      <c r="P866" s="5"/>
      <c r="Q866" s="5"/>
      <c r="R866" s="5"/>
      <c r="S866" s="5"/>
      <c r="T866" s="5"/>
      <c r="U866" s="5"/>
      <c r="V866" s="5"/>
      <c r="W866" s="5"/>
      <c r="X866" s="5"/>
      <c r="Y866" s="5"/>
      <c r="Z866" s="5"/>
    </row>
    <row r="867" spans="1:26" ht="12.75" customHeight="1" x14ac:dyDescent="0.25">
      <c r="A867" s="55">
        <v>151</v>
      </c>
      <c r="B867" s="54">
        <v>866</v>
      </c>
      <c r="C867" s="54">
        <f>'PR-RAS'!D874</f>
        <v>0</v>
      </c>
      <c r="D867" s="54">
        <f>'PR-RAS'!E874</f>
        <v>0</v>
      </c>
      <c r="E867" s="54">
        <v>0</v>
      </c>
      <c r="F867" s="54">
        <v>0</v>
      </c>
      <c r="G867" s="56">
        <f t="shared" si="26"/>
        <v>0</v>
      </c>
      <c r="H867" s="56">
        <f t="shared" si="27"/>
        <v>0</v>
      </c>
      <c r="I867" s="57">
        <v>0</v>
      </c>
      <c r="J867" s="59"/>
      <c r="K867" s="58"/>
      <c r="L867" s="58"/>
      <c r="M867" s="5"/>
      <c r="N867" s="5"/>
      <c r="O867" s="5"/>
      <c r="P867" s="5"/>
      <c r="Q867" s="5"/>
      <c r="R867" s="5"/>
      <c r="S867" s="5"/>
      <c r="T867" s="5"/>
      <c r="U867" s="5"/>
      <c r="V867" s="5"/>
      <c r="W867" s="5"/>
      <c r="X867" s="5"/>
      <c r="Y867" s="5"/>
      <c r="Z867" s="5"/>
    </row>
    <row r="868" spans="1:26" ht="12.75" customHeight="1" x14ac:dyDescent="0.25">
      <c r="A868" s="55">
        <v>151</v>
      </c>
      <c r="B868" s="54">
        <v>867</v>
      </c>
      <c r="C868" s="54">
        <f>'PR-RAS'!D875</f>
        <v>0</v>
      </c>
      <c r="D868" s="54">
        <f>'PR-RAS'!E875</f>
        <v>0</v>
      </c>
      <c r="E868" s="54">
        <v>0</v>
      </c>
      <c r="F868" s="54">
        <v>0</v>
      </c>
      <c r="G868" s="56">
        <f t="shared" si="26"/>
        <v>0</v>
      </c>
      <c r="H868" s="56">
        <f t="shared" si="27"/>
        <v>0</v>
      </c>
      <c r="I868" s="57">
        <v>0</v>
      </c>
      <c r="J868" s="59"/>
      <c r="K868" s="58"/>
      <c r="L868" s="58"/>
      <c r="M868" s="5"/>
      <c r="N868" s="5"/>
      <c r="O868" s="5"/>
      <c r="P868" s="5"/>
      <c r="Q868" s="5"/>
      <c r="R868" s="5"/>
      <c r="S868" s="5"/>
      <c r="T868" s="5"/>
      <c r="U868" s="5"/>
      <c r="V868" s="5"/>
      <c r="W868" s="5"/>
      <c r="X868" s="5"/>
      <c r="Y868" s="5"/>
      <c r="Z868" s="5"/>
    </row>
    <row r="869" spans="1:26" ht="12.75" customHeight="1" x14ac:dyDescent="0.25">
      <c r="A869" s="55">
        <v>151</v>
      </c>
      <c r="B869" s="54">
        <v>868</v>
      </c>
      <c r="C869" s="54">
        <f>'PR-RAS'!D876</f>
        <v>0</v>
      </c>
      <c r="D869" s="54">
        <f>'PR-RAS'!E876</f>
        <v>0</v>
      </c>
      <c r="E869" s="54">
        <v>0</v>
      </c>
      <c r="F869" s="54">
        <v>0</v>
      </c>
      <c r="G869" s="56">
        <f t="shared" si="26"/>
        <v>0</v>
      </c>
      <c r="H869" s="56">
        <f t="shared" si="27"/>
        <v>0</v>
      </c>
      <c r="I869" s="57">
        <v>0</v>
      </c>
      <c r="J869" s="59"/>
      <c r="K869" s="58"/>
      <c r="L869" s="58"/>
      <c r="M869" s="5"/>
      <c r="N869" s="5"/>
      <c r="O869" s="5"/>
      <c r="P869" s="5"/>
      <c r="Q869" s="5"/>
      <c r="R869" s="5"/>
      <c r="S869" s="5"/>
      <c r="T869" s="5"/>
      <c r="U869" s="5"/>
      <c r="V869" s="5"/>
      <c r="W869" s="5"/>
      <c r="X869" s="5"/>
      <c r="Y869" s="5"/>
      <c r="Z869" s="5"/>
    </row>
    <row r="870" spans="1:26" ht="12.75" customHeight="1" x14ac:dyDescent="0.25">
      <c r="A870" s="55">
        <v>151</v>
      </c>
      <c r="B870" s="54">
        <v>869</v>
      </c>
      <c r="C870" s="54">
        <f>'PR-RAS'!D877</f>
        <v>0</v>
      </c>
      <c r="D870" s="54">
        <f>'PR-RAS'!E877</f>
        <v>0</v>
      </c>
      <c r="E870" s="54">
        <v>0</v>
      </c>
      <c r="F870" s="54">
        <v>0</v>
      </c>
      <c r="G870" s="56">
        <f t="shared" si="26"/>
        <v>0</v>
      </c>
      <c r="H870" s="56">
        <f t="shared" si="27"/>
        <v>0</v>
      </c>
      <c r="I870" s="57">
        <v>0</v>
      </c>
      <c r="J870" s="59"/>
      <c r="K870" s="58"/>
      <c r="L870" s="58"/>
      <c r="M870" s="5"/>
      <c r="N870" s="5"/>
      <c r="O870" s="5"/>
      <c r="P870" s="5"/>
      <c r="Q870" s="5"/>
      <c r="R870" s="5"/>
      <c r="S870" s="5"/>
      <c r="T870" s="5"/>
      <c r="U870" s="5"/>
      <c r="V870" s="5"/>
      <c r="W870" s="5"/>
      <c r="X870" s="5"/>
      <c r="Y870" s="5"/>
      <c r="Z870" s="5"/>
    </row>
    <row r="871" spans="1:26" ht="12.75" customHeight="1" x14ac:dyDescent="0.25">
      <c r="A871" s="55">
        <v>151</v>
      </c>
      <c r="B871" s="54">
        <v>870</v>
      </c>
      <c r="C871" s="54">
        <f>'PR-RAS'!D878</f>
        <v>0</v>
      </c>
      <c r="D871" s="54">
        <f>'PR-RAS'!E878</f>
        <v>0</v>
      </c>
      <c r="E871" s="54">
        <v>0</v>
      </c>
      <c r="F871" s="54">
        <v>0</v>
      </c>
      <c r="G871" s="56">
        <f t="shared" si="26"/>
        <v>0</v>
      </c>
      <c r="H871" s="56">
        <f t="shared" si="27"/>
        <v>0</v>
      </c>
      <c r="I871" s="57">
        <v>0</v>
      </c>
      <c r="J871" s="59"/>
      <c r="K871" s="58"/>
      <c r="L871" s="58"/>
      <c r="M871" s="5"/>
      <c r="N871" s="5"/>
      <c r="O871" s="5"/>
      <c r="P871" s="5"/>
      <c r="Q871" s="5"/>
      <c r="R871" s="5"/>
      <c r="S871" s="5"/>
      <c r="T871" s="5"/>
      <c r="U871" s="5"/>
      <c r="V871" s="5"/>
      <c r="W871" s="5"/>
      <c r="X871" s="5"/>
      <c r="Y871" s="5"/>
      <c r="Z871" s="5"/>
    </row>
    <row r="872" spans="1:26" ht="12.75" customHeight="1" x14ac:dyDescent="0.25">
      <c r="A872" s="55">
        <v>151</v>
      </c>
      <c r="B872" s="54">
        <v>871</v>
      </c>
      <c r="C872" s="54">
        <f>'PR-RAS'!D879</f>
        <v>0</v>
      </c>
      <c r="D872" s="54">
        <f>'PR-RAS'!E879</f>
        <v>0</v>
      </c>
      <c r="E872" s="54">
        <v>0</v>
      </c>
      <c r="F872" s="54">
        <v>0</v>
      </c>
      <c r="G872" s="56">
        <f t="shared" si="26"/>
        <v>0</v>
      </c>
      <c r="H872" s="56">
        <f t="shared" si="27"/>
        <v>0</v>
      </c>
      <c r="I872" s="57">
        <v>0</v>
      </c>
      <c r="J872" s="59"/>
      <c r="K872" s="58"/>
      <c r="L872" s="58"/>
      <c r="M872" s="5"/>
      <c r="N872" s="5"/>
      <c r="O872" s="5"/>
      <c r="P872" s="5"/>
      <c r="Q872" s="5"/>
      <c r="R872" s="5"/>
      <c r="S872" s="5"/>
      <c r="T872" s="5"/>
      <c r="U872" s="5"/>
      <c r="V872" s="5"/>
      <c r="W872" s="5"/>
      <c r="X872" s="5"/>
      <c r="Y872" s="5"/>
      <c r="Z872" s="5"/>
    </row>
    <row r="873" spans="1:26" ht="12.75" customHeight="1" x14ac:dyDescent="0.25">
      <c r="A873" s="55">
        <v>151</v>
      </c>
      <c r="B873" s="54">
        <v>872</v>
      </c>
      <c r="C873" s="54">
        <f>'PR-RAS'!D880</f>
        <v>0</v>
      </c>
      <c r="D873" s="54">
        <f>'PR-RAS'!E880</f>
        <v>0</v>
      </c>
      <c r="E873" s="54">
        <v>0</v>
      </c>
      <c r="F873" s="54">
        <v>0</v>
      </c>
      <c r="G873" s="56">
        <f t="shared" si="26"/>
        <v>0</v>
      </c>
      <c r="H873" s="56">
        <f t="shared" si="27"/>
        <v>0</v>
      </c>
      <c r="I873" s="57">
        <v>0</v>
      </c>
      <c r="J873" s="59"/>
      <c r="K873" s="58"/>
      <c r="L873" s="58"/>
      <c r="M873" s="5"/>
      <c r="N873" s="5"/>
      <c r="O873" s="5"/>
      <c r="P873" s="5"/>
      <c r="Q873" s="5"/>
      <c r="R873" s="5"/>
      <c r="S873" s="5"/>
      <c r="T873" s="5"/>
      <c r="U873" s="5"/>
      <c r="V873" s="5"/>
      <c r="W873" s="5"/>
      <c r="X873" s="5"/>
      <c r="Y873" s="5"/>
      <c r="Z873" s="5"/>
    </row>
    <row r="874" spans="1:26" ht="12.75" customHeight="1" x14ac:dyDescent="0.25">
      <c r="A874" s="55">
        <v>151</v>
      </c>
      <c r="B874" s="54">
        <v>873</v>
      </c>
      <c r="C874" s="54">
        <f>'PR-RAS'!D881</f>
        <v>0</v>
      </c>
      <c r="D874" s="54">
        <f>'PR-RAS'!E881</f>
        <v>0</v>
      </c>
      <c r="E874" s="54">
        <v>0</v>
      </c>
      <c r="F874" s="54">
        <v>0</v>
      </c>
      <c r="G874" s="56">
        <f t="shared" si="26"/>
        <v>0</v>
      </c>
      <c r="H874" s="56">
        <f t="shared" si="27"/>
        <v>0</v>
      </c>
      <c r="I874" s="57">
        <v>0</v>
      </c>
      <c r="J874" s="59"/>
      <c r="K874" s="58"/>
      <c r="L874" s="58"/>
      <c r="M874" s="5"/>
      <c r="N874" s="5"/>
      <c r="O874" s="5"/>
      <c r="P874" s="5"/>
      <c r="Q874" s="5"/>
      <c r="R874" s="5"/>
      <c r="S874" s="5"/>
      <c r="T874" s="5"/>
      <c r="U874" s="5"/>
      <c r="V874" s="5"/>
      <c r="W874" s="5"/>
      <c r="X874" s="5"/>
      <c r="Y874" s="5"/>
      <c r="Z874" s="5"/>
    </row>
    <row r="875" spans="1:26" ht="12.75" customHeight="1" x14ac:dyDescent="0.25">
      <c r="A875" s="55">
        <v>151</v>
      </c>
      <c r="B875" s="54">
        <v>874</v>
      </c>
      <c r="C875" s="54">
        <f>'PR-RAS'!D882</f>
        <v>0</v>
      </c>
      <c r="D875" s="54">
        <f>'PR-RAS'!E882</f>
        <v>0</v>
      </c>
      <c r="E875" s="54">
        <v>0</v>
      </c>
      <c r="F875" s="54">
        <v>0</v>
      </c>
      <c r="G875" s="56">
        <f t="shared" si="26"/>
        <v>0</v>
      </c>
      <c r="H875" s="56">
        <f t="shared" si="27"/>
        <v>0</v>
      </c>
      <c r="I875" s="57">
        <v>0</v>
      </c>
      <c r="J875" s="59"/>
      <c r="K875" s="58"/>
      <c r="L875" s="58"/>
      <c r="M875" s="5"/>
      <c r="N875" s="5"/>
      <c r="O875" s="5"/>
      <c r="P875" s="5"/>
      <c r="Q875" s="5"/>
      <c r="R875" s="5"/>
      <c r="S875" s="5"/>
      <c r="T875" s="5"/>
      <c r="U875" s="5"/>
      <c r="V875" s="5"/>
      <c r="W875" s="5"/>
      <c r="X875" s="5"/>
      <c r="Y875" s="5"/>
      <c r="Z875" s="5"/>
    </row>
    <row r="876" spans="1:26" ht="12.75" customHeight="1" x14ac:dyDescent="0.25">
      <c r="A876" s="55">
        <v>151</v>
      </c>
      <c r="B876" s="54">
        <v>875</v>
      </c>
      <c r="C876" s="54">
        <f>'PR-RAS'!D883</f>
        <v>0</v>
      </c>
      <c r="D876" s="54">
        <f>'PR-RAS'!E883</f>
        <v>0</v>
      </c>
      <c r="E876" s="54">
        <v>0</v>
      </c>
      <c r="F876" s="54">
        <v>0</v>
      </c>
      <c r="G876" s="56">
        <f t="shared" si="26"/>
        <v>0</v>
      </c>
      <c r="H876" s="56">
        <f t="shared" si="27"/>
        <v>0</v>
      </c>
      <c r="I876" s="57">
        <v>0</v>
      </c>
      <c r="J876" s="59"/>
      <c r="K876" s="58"/>
      <c r="L876" s="58"/>
      <c r="M876" s="5"/>
      <c r="N876" s="5"/>
      <c r="O876" s="5"/>
      <c r="P876" s="5"/>
      <c r="Q876" s="5"/>
      <c r="R876" s="5"/>
      <c r="S876" s="5"/>
      <c r="T876" s="5"/>
      <c r="U876" s="5"/>
      <c r="V876" s="5"/>
      <c r="W876" s="5"/>
      <c r="X876" s="5"/>
      <c r="Y876" s="5"/>
      <c r="Z876" s="5"/>
    </row>
    <row r="877" spans="1:26" ht="12.75" customHeight="1" x14ac:dyDescent="0.25">
      <c r="A877" s="55">
        <v>151</v>
      </c>
      <c r="B877" s="54">
        <v>876</v>
      </c>
      <c r="C877" s="54">
        <f>'PR-RAS'!D884</f>
        <v>0</v>
      </c>
      <c r="D877" s="54">
        <f>'PR-RAS'!E884</f>
        <v>0</v>
      </c>
      <c r="E877" s="54">
        <v>0</v>
      </c>
      <c r="F877" s="54">
        <v>0</v>
      </c>
      <c r="G877" s="56">
        <f t="shared" si="26"/>
        <v>0</v>
      </c>
      <c r="H877" s="56">
        <f t="shared" si="27"/>
        <v>0</v>
      </c>
      <c r="I877" s="57">
        <v>0</v>
      </c>
      <c r="J877" s="59"/>
      <c r="K877" s="58"/>
      <c r="L877" s="58"/>
      <c r="M877" s="5"/>
      <c r="N877" s="5"/>
      <c r="O877" s="5"/>
      <c r="P877" s="5"/>
      <c r="Q877" s="5"/>
      <c r="R877" s="5"/>
      <c r="S877" s="5"/>
      <c r="T877" s="5"/>
      <c r="U877" s="5"/>
      <c r="V877" s="5"/>
      <c r="W877" s="5"/>
      <c r="X877" s="5"/>
      <c r="Y877" s="5"/>
      <c r="Z877" s="5"/>
    </row>
    <row r="878" spans="1:26" ht="12.75" customHeight="1" x14ac:dyDescent="0.25">
      <c r="A878" s="55">
        <v>151</v>
      </c>
      <c r="B878" s="54">
        <v>877</v>
      </c>
      <c r="C878" s="54">
        <f>'PR-RAS'!D885</f>
        <v>0</v>
      </c>
      <c r="D878" s="54">
        <f>'PR-RAS'!E885</f>
        <v>0</v>
      </c>
      <c r="E878" s="54">
        <v>0</v>
      </c>
      <c r="F878" s="54">
        <v>0</v>
      </c>
      <c r="G878" s="56">
        <f t="shared" si="26"/>
        <v>0</v>
      </c>
      <c r="H878" s="56">
        <f t="shared" si="27"/>
        <v>0</v>
      </c>
      <c r="I878" s="57">
        <v>0</v>
      </c>
      <c r="J878" s="59"/>
      <c r="K878" s="58"/>
      <c r="L878" s="58"/>
      <c r="M878" s="5"/>
      <c r="N878" s="5"/>
      <c r="O878" s="5"/>
      <c r="P878" s="5"/>
      <c r="Q878" s="5"/>
      <c r="R878" s="5"/>
      <c r="S878" s="5"/>
      <c r="T878" s="5"/>
      <c r="U878" s="5"/>
      <c r="V878" s="5"/>
      <c r="W878" s="5"/>
      <c r="X878" s="5"/>
      <c r="Y878" s="5"/>
      <c r="Z878" s="5"/>
    </row>
    <row r="879" spans="1:26" ht="12.75" customHeight="1" x14ac:dyDescent="0.25">
      <c r="A879" s="55">
        <v>151</v>
      </c>
      <c r="B879" s="54">
        <v>878</v>
      </c>
      <c r="C879" s="54">
        <f>'PR-RAS'!D886</f>
        <v>0</v>
      </c>
      <c r="D879" s="54">
        <f>'PR-RAS'!E886</f>
        <v>0</v>
      </c>
      <c r="E879" s="54">
        <v>0</v>
      </c>
      <c r="F879" s="54">
        <v>0</v>
      </c>
      <c r="G879" s="56">
        <f t="shared" si="26"/>
        <v>0</v>
      </c>
      <c r="H879" s="56">
        <f t="shared" si="27"/>
        <v>0</v>
      </c>
      <c r="I879" s="57">
        <v>0</v>
      </c>
      <c r="J879" s="59"/>
      <c r="K879" s="58"/>
      <c r="L879" s="58"/>
      <c r="M879" s="5"/>
      <c r="N879" s="5"/>
      <c r="O879" s="5"/>
      <c r="P879" s="5"/>
      <c r="Q879" s="5"/>
      <c r="R879" s="5"/>
      <c r="S879" s="5"/>
      <c r="T879" s="5"/>
      <c r="U879" s="5"/>
      <c r="V879" s="5"/>
      <c r="W879" s="5"/>
      <c r="X879" s="5"/>
      <c r="Y879" s="5"/>
      <c r="Z879" s="5"/>
    </row>
    <row r="880" spans="1:26" ht="12.75" customHeight="1" x14ac:dyDescent="0.25">
      <c r="A880" s="55">
        <v>151</v>
      </c>
      <c r="B880" s="54">
        <v>879</v>
      </c>
      <c r="C880" s="54">
        <f>'PR-RAS'!D887</f>
        <v>0</v>
      </c>
      <c r="D880" s="54">
        <f>'PR-RAS'!E887</f>
        <v>0</v>
      </c>
      <c r="E880" s="54">
        <v>0</v>
      </c>
      <c r="F880" s="54">
        <v>0</v>
      </c>
      <c r="G880" s="56">
        <f t="shared" si="26"/>
        <v>0</v>
      </c>
      <c r="H880" s="56">
        <f t="shared" si="27"/>
        <v>0</v>
      </c>
      <c r="I880" s="57">
        <v>0</v>
      </c>
      <c r="J880" s="59"/>
      <c r="K880" s="58"/>
      <c r="L880" s="58"/>
      <c r="M880" s="5"/>
      <c r="N880" s="5"/>
      <c r="O880" s="5"/>
      <c r="P880" s="5"/>
      <c r="Q880" s="5"/>
      <c r="R880" s="5"/>
      <c r="S880" s="5"/>
      <c r="T880" s="5"/>
      <c r="U880" s="5"/>
      <c r="V880" s="5"/>
      <c r="W880" s="5"/>
      <c r="X880" s="5"/>
      <c r="Y880" s="5"/>
      <c r="Z880" s="5"/>
    </row>
    <row r="881" spans="1:26" ht="12.75" customHeight="1" x14ac:dyDescent="0.25">
      <c r="A881" s="55">
        <v>151</v>
      </c>
      <c r="B881" s="54">
        <v>880</v>
      </c>
      <c r="C881" s="54">
        <f>'PR-RAS'!D888</f>
        <v>0</v>
      </c>
      <c r="D881" s="54">
        <f>'PR-RAS'!E888</f>
        <v>0</v>
      </c>
      <c r="E881" s="54">
        <v>0</v>
      </c>
      <c r="F881" s="54">
        <v>0</v>
      </c>
      <c r="G881" s="56">
        <f t="shared" si="26"/>
        <v>0</v>
      </c>
      <c r="H881" s="56">
        <f t="shared" si="27"/>
        <v>0</v>
      </c>
      <c r="I881" s="57">
        <v>0</v>
      </c>
      <c r="J881" s="59"/>
      <c r="K881" s="58"/>
      <c r="L881" s="58"/>
      <c r="M881" s="5"/>
      <c r="N881" s="5"/>
      <c r="O881" s="5"/>
      <c r="P881" s="5"/>
      <c r="Q881" s="5"/>
      <c r="R881" s="5"/>
      <c r="S881" s="5"/>
      <c r="T881" s="5"/>
      <c r="U881" s="5"/>
      <c r="V881" s="5"/>
      <c r="W881" s="5"/>
      <c r="X881" s="5"/>
      <c r="Y881" s="5"/>
      <c r="Z881" s="5"/>
    </row>
    <row r="882" spans="1:26" ht="12.75" customHeight="1" x14ac:dyDescent="0.25">
      <c r="A882" s="55">
        <v>151</v>
      </c>
      <c r="B882" s="54">
        <v>881</v>
      </c>
      <c r="C882" s="54">
        <f>'PR-RAS'!D889</f>
        <v>0</v>
      </c>
      <c r="D882" s="54">
        <f>'PR-RAS'!E889</f>
        <v>0</v>
      </c>
      <c r="E882" s="54">
        <v>0</v>
      </c>
      <c r="F882" s="54">
        <v>0</v>
      </c>
      <c r="G882" s="56">
        <f t="shared" si="26"/>
        <v>0</v>
      </c>
      <c r="H882" s="56">
        <f t="shared" si="27"/>
        <v>0</v>
      </c>
      <c r="I882" s="57">
        <v>0</v>
      </c>
      <c r="J882" s="59"/>
      <c r="K882" s="58"/>
      <c r="L882" s="58"/>
      <c r="M882" s="5"/>
      <c r="N882" s="5"/>
      <c r="O882" s="5"/>
      <c r="P882" s="5"/>
      <c r="Q882" s="5"/>
      <c r="R882" s="5"/>
      <c r="S882" s="5"/>
      <c r="T882" s="5"/>
      <c r="U882" s="5"/>
      <c r="V882" s="5"/>
      <c r="W882" s="5"/>
      <c r="X882" s="5"/>
      <c r="Y882" s="5"/>
      <c r="Z882" s="5"/>
    </row>
    <row r="883" spans="1:26" ht="12.75" customHeight="1" x14ac:dyDescent="0.25">
      <c r="A883" s="55">
        <v>151</v>
      </c>
      <c r="B883" s="54">
        <v>882</v>
      </c>
      <c r="C883" s="54">
        <f>'PR-RAS'!D890</f>
        <v>0</v>
      </c>
      <c r="D883" s="54">
        <f>'PR-RAS'!E890</f>
        <v>0</v>
      </c>
      <c r="E883" s="54">
        <v>0</v>
      </c>
      <c r="F883" s="54">
        <v>0</v>
      </c>
      <c r="G883" s="56">
        <f t="shared" si="26"/>
        <v>0</v>
      </c>
      <c r="H883" s="56">
        <f t="shared" si="27"/>
        <v>0</v>
      </c>
      <c r="I883" s="57">
        <v>0</v>
      </c>
      <c r="J883" s="59"/>
      <c r="K883" s="58"/>
      <c r="L883" s="58"/>
      <c r="M883" s="5"/>
      <c r="N883" s="5"/>
      <c r="O883" s="5"/>
      <c r="P883" s="5"/>
      <c r="Q883" s="5"/>
      <c r="R883" s="5"/>
      <c r="S883" s="5"/>
      <c r="T883" s="5"/>
      <c r="U883" s="5"/>
      <c r="V883" s="5"/>
      <c r="W883" s="5"/>
      <c r="X883" s="5"/>
      <c r="Y883" s="5"/>
      <c r="Z883" s="5"/>
    </row>
    <row r="884" spans="1:26" ht="12.75" customHeight="1" x14ac:dyDescent="0.25">
      <c r="A884" s="55">
        <v>151</v>
      </c>
      <c r="B884" s="54">
        <v>883</v>
      </c>
      <c r="C884" s="54">
        <f>'PR-RAS'!D891</f>
        <v>0</v>
      </c>
      <c r="D884" s="54">
        <f>'PR-RAS'!E891</f>
        <v>0</v>
      </c>
      <c r="E884" s="54">
        <v>0</v>
      </c>
      <c r="F884" s="54">
        <v>0</v>
      </c>
      <c r="G884" s="56">
        <f t="shared" si="26"/>
        <v>0</v>
      </c>
      <c r="H884" s="56">
        <f t="shared" si="27"/>
        <v>0</v>
      </c>
      <c r="I884" s="57">
        <v>0</v>
      </c>
      <c r="J884" s="59"/>
      <c r="K884" s="58"/>
      <c r="L884" s="58"/>
      <c r="M884" s="5"/>
      <c r="N884" s="5"/>
      <c r="O884" s="5"/>
      <c r="P884" s="5"/>
      <c r="Q884" s="5"/>
      <c r="R884" s="5"/>
      <c r="S884" s="5"/>
      <c r="T884" s="5"/>
      <c r="U884" s="5"/>
      <c r="V884" s="5"/>
      <c r="W884" s="5"/>
      <c r="X884" s="5"/>
      <c r="Y884" s="5"/>
      <c r="Z884" s="5"/>
    </row>
    <row r="885" spans="1:26" ht="12.75" customHeight="1" x14ac:dyDescent="0.25">
      <c r="A885" s="55">
        <v>151</v>
      </c>
      <c r="B885" s="54">
        <v>884</v>
      </c>
      <c r="C885" s="54">
        <f>'PR-RAS'!D892</f>
        <v>0</v>
      </c>
      <c r="D885" s="54">
        <f>'PR-RAS'!E892</f>
        <v>0</v>
      </c>
      <c r="E885" s="54">
        <v>0</v>
      </c>
      <c r="F885" s="54">
        <v>0</v>
      </c>
      <c r="G885" s="56">
        <f t="shared" si="26"/>
        <v>0</v>
      </c>
      <c r="H885" s="56">
        <f t="shared" si="27"/>
        <v>0</v>
      </c>
      <c r="I885" s="57">
        <v>0</v>
      </c>
      <c r="J885" s="59"/>
      <c r="K885" s="58"/>
      <c r="L885" s="58"/>
      <c r="M885" s="5"/>
      <c r="N885" s="5"/>
      <c r="O885" s="5"/>
      <c r="P885" s="5"/>
      <c r="Q885" s="5"/>
      <c r="R885" s="5"/>
      <c r="S885" s="5"/>
      <c r="T885" s="5"/>
      <c r="U885" s="5"/>
      <c r="V885" s="5"/>
      <c r="W885" s="5"/>
      <c r="X885" s="5"/>
      <c r="Y885" s="5"/>
      <c r="Z885" s="5"/>
    </row>
    <row r="886" spans="1:26" ht="12.75" customHeight="1" x14ac:dyDescent="0.25">
      <c r="A886" s="55">
        <v>151</v>
      </c>
      <c r="B886" s="54">
        <v>885</v>
      </c>
      <c r="C886" s="54">
        <f>'PR-RAS'!D893</f>
        <v>0</v>
      </c>
      <c r="D886" s="54">
        <f>'PR-RAS'!E893</f>
        <v>0</v>
      </c>
      <c r="E886" s="54">
        <v>0</v>
      </c>
      <c r="F886" s="54">
        <v>0</v>
      </c>
      <c r="G886" s="56">
        <f t="shared" si="26"/>
        <v>0</v>
      </c>
      <c r="H886" s="56">
        <f t="shared" si="27"/>
        <v>0</v>
      </c>
      <c r="I886" s="57">
        <v>0</v>
      </c>
      <c r="J886" s="59"/>
      <c r="K886" s="58"/>
      <c r="L886" s="58"/>
      <c r="M886" s="5"/>
      <c r="N886" s="5"/>
      <c r="O886" s="5"/>
      <c r="P886" s="5"/>
      <c r="Q886" s="5"/>
      <c r="R886" s="5"/>
      <c r="S886" s="5"/>
      <c r="T886" s="5"/>
      <c r="U886" s="5"/>
      <c r="V886" s="5"/>
      <c r="W886" s="5"/>
      <c r="X886" s="5"/>
      <c r="Y886" s="5"/>
      <c r="Z886" s="5"/>
    </row>
    <row r="887" spans="1:26" ht="12.75" customHeight="1" x14ac:dyDescent="0.25">
      <c r="A887" s="55">
        <v>151</v>
      </c>
      <c r="B887" s="54">
        <v>886</v>
      </c>
      <c r="C887" s="54">
        <f>'PR-RAS'!D894</f>
        <v>0</v>
      </c>
      <c r="D887" s="54">
        <f>'PR-RAS'!E894</f>
        <v>0</v>
      </c>
      <c r="E887" s="54">
        <v>0</v>
      </c>
      <c r="F887" s="54">
        <v>0</v>
      </c>
      <c r="G887" s="56">
        <f t="shared" si="26"/>
        <v>0</v>
      </c>
      <c r="H887" s="56">
        <f t="shared" si="27"/>
        <v>0</v>
      </c>
      <c r="I887" s="57">
        <v>0</v>
      </c>
      <c r="J887" s="59"/>
      <c r="K887" s="58"/>
      <c r="L887" s="58"/>
      <c r="M887" s="5"/>
      <c r="N887" s="5"/>
      <c r="O887" s="5"/>
      <c r="P887" s="5"/>
      <c r="Q887" s="5"/>
      <c r="R887" s="5"/>
      <c r="S887" s="5"/>
      <c r="T887" s="5"/>
      <c r="U887" s="5"/>
      <c r="V887" s="5"/>
      <c r="W887" s="5"/>
      <c r="X887" s="5"/>
      <c r="Y887" s="5"/>
      <c r="Z887" s="5"/>
    </row>
    <row r="888" spans="1:26" ht="12.75" customHeight="1" x14ac:dyDescent="0.25">
      <c r="A888" s="55">
        <v>151</v>
      </c>
      <c r="B888" s="54">
        <v>887</v>
      </c>
      <c r="C888" s="54">
        <f>'PR-RAS'!D895</f>
        <v>0</v>
      </c>
      <c r="D888" s="54">
        <f>'PR-RAS'!E895</f>
        <v>0</v>
      </c>
      <c r="E888" s="54">
        <v>0</v>
      </c>
      <c r="F888" s="54">
        <v>0</v>
      </c>
      <c r="G888" s="56">
        <f t="shared" si="26"/>
        <v>0</v>
      </c>
      <c r="H888" s="56">
        <f t="shared" si="27"/>
        <v>0</v>
      </c>
      <c r="I888" s="57">
        <v>0</v>
      </c>
      <c r="J888" s="59"/>
      <c r="K888" s="58"/>
      <c r="L888" s="58"/>
      <c r="M888" s="5"/>
      <c r="N888" s="5"/>
      <c r="O888" s="5"/>
      <c r="P888" s="5"/>
      <c r="Q888" s="5"/>
      <c r="R888" s="5"/>
      <c r="S888" s="5"/>
      <c r="T888" s="5"/>
      <c r="U888" s="5"/>
      <c r="V888" s="5"/>
      <c r="W888" s="5"/>
      <c r="X888" s="5"/>
      <c r="Y888" s="5"/>
      <c r="Z888" s="5"/>
    </row>
    <row r="889" spans="1:26" ht="12.75" customHeight="1" x14ac:dyDescent="0.25">
      <c r="A889" s="55">
        <v>151</v>
      </c>
      <c r="B889" s="54">
        <v>888</v>
      </c>
      <c r="C889" s="54">
        <f>'PR-RAS'!D896</f>
        <v>0</v>
      </c>
      <c r="D889" s="54">
        <f>'PR-RAS'!E896</f>
        <v>0</v>
      </c>
      <c r="E889" s="54">
        <v>0</v>
      </c>
      <c r="F889" s="54">
        <v>0</v>
      </c>
      <c r="G889" s="56">
        <f t="shared" si="26"/>
        <v>0</v>
      </c>
      <c r="H889" s="56">
        <f t="shared" si="27"/>
        <v>0</v>
      </c>
      <c r="I889" s="57">
        <v>0</v>
      </c>
      <c r="J889" s="59"/>
      <c r="K889" s="58"/>
      <c r="L889" s="58"/>
      <c r="M889" s="5"/>
      <c r="N889" s="5"/>
      <c r="O889" s="5"/>
      <c r="P889" s="5"/>
      <c r="Q889" s="5"/>
      <c r="R889" s="5"/>
      <c r="S889" s="5"/>
      <c r="T889" s="5"/>
      <c r="U889" s="5"/>
      <c r="V889" s="5"/>
      <c r="W889" s="5"/>
      <c r="X889" s="5"/>
      <c r="Y889" s="5"/>
      <c r="Z889" s="5"/>
    </row>
    <row r="890" spans="1:26" ht="12.75" customHeight="1" x14ac:dyDescent="0.25">
      <c r="A890" s="55">
        <v>151</v>
      </c>
      <c r="B890" s="54">
        <v>889</v>
      </c>
      <c r="C890" s="54">
        <f>'PR-RAS'!D897</f>
        <v>0</v>
      </c>
      <c r="D890" s="54">
        <f>'PR-RAS'!E897</f>
        <v>0</v>
      </c>
      <c r="E890" s="54">
        <v>0</v>
      </c>
      <c r="F890" s="54">
        <v>0</v>
      </c>
      <c r="G890" s="56">
        <f t="shared" si="26"/>
        <v>0</v>
      </c>
      <c r="H890" s="56">
        <f t="shared" si="27"/>
        <v>0</v>
      </c>
      <c r="I890" s="57">
        <v>0</v>
      </c>
      <c r="J890" s="59"/>
      <c r="K890" s="58"/>
      <c r="L890" s="58"/>
      <c r="M890" s="5"/>
      <c r="N890" s="5"/>
      <c r="O890" s="5"/>
      <c r="P890" s="5"/>
      <c r="Q890" s="5"/>
      <c r="R890" s="5"/>
      <c r="S890" s="5"/>
      <c r="T890" s="5"/>
      <c r="U890" s="5"/>
      <c r="V890" s="5"/>
      <c r="W890" s="5"/>
      <c r="X890" s="5"/>
      <c r="Y890" s="5"/>
      <c r="Z890" s="5"/>
    </row>
    <row r="891" spans="1:26" ht="12.75" customHeight="1" x14ac:dyDescent="0.25">
      <c r="A891" s="55">
        <v>151</v>
      </c>
      <c r="B891" s="54">
        <v>890</v>
      </c>
      <c r="C891" s="54">
        <f>'PR-RAS'!D898</f>
        <v>0</v>
      </c>
      <c r="D891" s="54">
        <f>'PR-RAS'!E898</f>
        <v>0</v>
      </c>
      <c r="E891" s="54">
        <v>0</v>
      </c>
      <c r="F891" s="54">
        <v>0</v>
      </c>
      <c r="G891" s="56">
        <f t="shared" si="26"/>
        <v>0</v>
      </c>
      <c r="H891" s="56">
        <f t="shared" si="27"/>
        <v>0</v>
      </c>
      <c r="I891" s="57">
        <v>0</v>
      </c>
      <c r="J891" s="59"/>
      <c r="K891" s="58"/>
      <c r="L891" s="58"/>
      <c r="M891" s="5"/>
      <c r="N891" s="5"/>
      <c r="O891" s="5"/>
      <c r="P891" s="5"/>
      <c r="Q891" s="5"/>
      <c r="R891" s="5"/>
      <c r="S891" s="5"/>
      <c r="T891" s="5"/>
      <c r="U891" s="5"/>
      <c r="V891" s="5"/>
      <c r="W891" s="5"/>
      <c r="X891" s="5"/>
      <c r="Y891" s="5"/>
      <c r="Z891" s="5"/>
    </row>
    <row r="892" spans="1:26" ht="12.75" customHeight="1" x14ac:dyDescent="0.25">
      <c r="A892" s="55">
        <v>151</v>
      </c>
      <c r="B892" s="54">
        <v>891</v>
      </c>
      <c r="C892" s="54">
        <f>'PR-RAS'!D899</f>
        <v>0</v>
      </c>
      <c r="D892" s="54">
        <f>'PR-RAS'!E899</f>
        <v>0</v>
      </c>
      <c r="E892" s="54">
        <v>0</v>
      </c>
      <c r="F892" s="54">
        <v>0</v>
      </c>
      <c r="G892" s="56">
        <f t="shared" si="26"/>
        <v>0</v>
      </c>
      <c r="H892" s="56">
        <f t="shared" si="27"/>
        <v>0</v>
      </c>
      <c r="I892" s="57">
        <v>0</v>
      </c>
      <c r="J892" s="59"/>
      <c r="K892" s="58"/>
      <c r="L892" s="58"/>
      <c r="M892" s="5"/>
      <c r="N892" s="5"/>
      <c r="O892" s="5"/>
      <c r="P892" s="5"/>
      <c r="Q892" s="5"/>
      <c r="R892" s="5"/>
      <c r="S892" s="5"/>
      <c r="T892" s="5"/>
      <c r="U892" s="5"/>
      <c r="V892" s="5"/>
      <c r="W892" s="5"/>
      <c r="X892" s="5"/>
      <c r="Y892" s="5"/>
      <c r="Z892" s="5"/>
    </row>
    <row r="893" spans="1:26" ht="12.75" customHeight="1" x14ac:dyDescent="0.25">
      <c r="A893" s="55">
        <v>151</v>
      </c>
      <c r="B893" s="54">
        <v>892</v>
      </c>
      <c r="C893" s="54">
        <f>'PR-RAS'!D900</f>
        <v>0</v>
      </c>
      <c r="D893" s="54">
        <f>'PR-RAS'!E900</f>
        <v>0</v>
      </c>
      <c r="E893" s="54">
        <v>0</v>
      </c>
      <c r="F893" s="54">
        <v>0</v>
      </c>
      <c r="G893" s="56">
        <f t="shared" si="26"/>
        <v>0</v>
      </c>
      <c r="H893" s="56">
        <f t="shared" si="27"/>
        <v>0</v>
      </c>
      <c r="I893" s="57">
        <v>0</v>
      </c>
      <c r="J893" s="59"/>
      <c r="K893" s="58"/>
      <c r="L893" s="58"/>
      <c r="M893" s="5"/>
      <c r="N893" s="5"/>
      <c r="O893" s="5"/>
      <c r="P893" s="5"/>
      <c r="Q893" s="5"/>
      <c r="R893" s="5"/>
      <c r="S893" s="5"/>
      <c r="T893" s="5"/>
      <c r="U893" s="5"/>
      <c r="V893" s="5"/>
      <c r="W893" s="5"/>
      <c r="X893" s="5"/>
      <c r="Y893" s="5"/>
      <c r="Z893" s="5"/>
    </row>
    <row r="894" spans="1:26" ht="12.75" customHeight="1" x14ac:dyDescent="0.25">
      <c r="A894" s="55">
        <v>151</v>
      </c>
      <c r="B894" s="54">
        <v>893</v>
      </c>
      <c r="C894" s="54">
        <f>'PR-RAS'!D901</f>
        <v>0</v>
      </c>
      <c r="D894" s="54">
        <f>'PR-RAS'!E901</f>
        <v>0</v>
      </c>
      <c r="E894" s="54">
        <v>0</v>
      </c>
      <c r="F894" s="54">
        <v>0</v>
      </c>
      <c r="G894" s="56">
        <f t="shared" si="26"/>
        <v>0</v>
      </c>
      <c r="H894" s="56">
        <f t="shared" si="27"/>
        <v>0</v>
      </c>
      <c r="I894" s="57">
        <v>0</v>
      </c>
      <c r="J894" s="59"/>
      <c r="K894" s="58"/>
      <c r="L894" s="58"/>
      <c r="M894" s="5"/>
      <c r="N894" s="5"/>
      <c r="O894" s="5"/>
      <c r="P894" s="5"/>
      <c r="Q894" s="5"/>
      <c r="R894" s="5"/>
      <c r="S894" s="5"/>
      <c r="T894" s="5"/>
      <c r="U894" s="5"/>
      <c r="V894" s="5"/>
      <c r="W894" s="5"/>
      <c r="X894" s="5"/>
      <c r="Y894" s="5"/>
      <c r="Z894" s="5"/>
    </row>
    <row r="895" spans="1:26" ht="12.75" customHeight="1" x14ac:dyDescent="0.25">
      <c r="A895" s="55">
        <v>151</v>
      </c>
      <c r="B895" s="54">
        <v>894</v>
      </c>
      <c r="C895" s="54">
        <f>'PR-RAS'!D902</f>
        <v>0</v>
      </c>
      <c r="D895" s="54">
        <f>'PR-RAS'!E902</f>
        <v>0</v>
      </c>
      <c r="E895" s="54">
        <v>0</v>
      </c>
      <c r="F895" s="54">
        <v>0</v>
      </c>
      <c r="G895" s="56">
        <f t="shared" si="26"/>
        <v>0</v>
      </c>
      <c r="H895" s="56">
        <f t="shared" si="27"/>
        <v>0</v>
      </c>
      <c r="I895" s="57">
        <v>0</v>
      </c>
      <c r="J895" s="59"/>
      <c r="K895" s="58"/>
      <c r="L895" s="58"/>
      <c r="M895" s="5"/>
      <c r="N895" s="5"/>
      <c r="O895" s="5"/>
      <c r="P895" s="5"/>
      <c r="Q895" s="5"/>
      <c r="R895" s="5"/>
      <c r="S895" s="5"/>
      <c r="T895" s="5"/>
      <c r="U895" s="5"/>
      <c r="V895" s="5"/>
      <c r="W895" s="5"/>
      <c r="X895" s="5"/>
      <c r="Y895" s="5"/>
      <c r="Z895" s="5"/>
    </row>
    <row r="896" spans="1:26" ht="12.75" customHeight="1" x14ac:dyDescent="0.25">
      <c r="A896" s="55">
        <v>151</v>
      </c>
      <c r="B896" s="54">
        <v>895</v>
      </c>
      <c r="C896" s="54">
        <f>'PR-RAS'!D903</f>
        <v>0</v>
      </c>
      <c r="D896" s="54">
        <f>'PR-RAS'!E903</f>
        <v>0</v>
      </c>
      <c r="E896" s="54">
        <v>0</v>
      </c>
      <c r="F896" s="54">
        <v>0</v>
      </c>
      <c r="G896" s="56">
        <f t="shared" si="26"/>
        <v>0</v>
      </c>
      <c r="H896" s="56">
        <f t="shared" si="27"/>
        <v>0</v>
      </c>
      <c r="I896" s="57">
        <v>0</v>
      </c>
      <c r="J896" s="59"/>
      <c r="K896" s="58"/>
      <c r="L896" s="58"/>
      <c r="M896" s="5"/>
      <c r="N896" s="5"/>
      <c r="O896" s="5"/>
      <c r="P896" s="5"/>
      <c r="Q896" s="5"/>
      <c r="R896" s="5"/>
      <c r="S896" s="5"/>
      <c r="T896" s="5"/>
      <c r="U896" s="5"/>
      <c r="V896" s="5"/>
      <c r="W896" s="5"/>
      <c r="X896" s="5"/>
      <c r="Y896" s="5"/>
      <c r="Z896" s="5"/>
    </row>
    <row r="897" spans="1:26" ht="12.75" customHeight="1" x14ac:dyDescent="0.25">
      <c r="A897" s="55">
        <v>151</v>
      </c>
      <c r="B897" s="54">
        <v>896</v>
      </c>
      <c r="C897" s="54">
        <f>'PR-RAS'!D904</f>
        <v>0</v>
      </c>
      <c r="D897" s="54">
        <f>'PR-RAS'!E904</f>
        <v>0</v>
      </c>
      <c r="E897" s="54">
        <v>0</v>
      </c>
      <c r="F897" s="54">
        <v>0</v>
      </c>
      <c r="G897" s="56">
        <f t="shared" si="26"/>
        <v>0</v>
      </c>
      <c r="H897" s="56">
        <f t="shared" si="27"/>
        <v>0</v>
      </c>
      <c r="I897" s="57">
        <v>0</v>
      </c>
      <c r="J897" s="59"/>
      <c r="K897" s="58"/>
      <c r="L897" s="58"/>
      <c r="M897" s="5"/>
      <c r="N897" s="5"/>
      <c r="O897" s="5"/>
      <c r="P897" s="5"/>
      <c r="Q897" s="5"/>
      <c r="R897" s="5"/>
      <c r="S897" s="5"/>
      <c r="T897" s="5"/>
      <c r="U897" s="5"/>
      <c r="V897" s="5"/>
      <c r="W897" s="5"/>
      <c r="X897" s="5"/>
      <c r="Y897" s="5"/>
      <c r="Z897" s="5"/>
    </row>
    <row r="898" spans="1:26" ht="12.75" customHeight="1" x14ac:dyDescent="0.25">
      <c r="A898" s="55">
        <v>151</v>
      </c>
      <c r="B898" s="54">
        <v>897</v>
      </c>
      <c r="C898" s="54">
        <f>'PR-RAS'!D905</f>
        <v>0</v>
      </c>
      <c r="D898" s="54">
        <f>'PR-RAS'!E905</f>
        <v>0</v>
      </c>
      <c r="E898" s="54">
        <v>0</v>
      </c>
      <c r="F898" s="54">
        <v>0</v>
      </c>
      <c r="G898" s="56">
        <f t="shared" ref="G898:G961" si="28">(B898/1000)*(C898*1+D898*2)</f>
        <v>0</v>
      </c>
      <c r="H898" s="56">
        <f t="shared" ref="H898:H961" si="29">ABS(C898-ROUND(C898,0))+ABS(D898-ROUND(D898,0))</f>
        <v>0</v>
      </c>
      <c r="I898" s="57">
        <v>0</v>
      </c>
      <c r="J898" s="59"/>
      <c r="K898" s="58"/>
      <c r="L898" s="58"/>
      <c r="M898" s="5"/>
      <c r="N898" s="5"/>
      <c r="O898" s="5"/>
      <c r="P898" s="5"/>
      <c r="Q898" s="5"/>
      <c r="R898" s="5"/>
      <c r="S898" s="5"/>
      <c r="T898" s="5"/>
      <c r="U898" s="5"/>
      <c r="V898" s="5"/>
      <c r="W898" s="5"/>
      <c r="X898" s="5"/>
      <c r="Y898" s="5"/>
      <c r="Z898" s="5"/>
    </row>
    <row r="899" spans="1:26" ht="12.75" customHeight="1" x14ac:dyDescent="0.25">
      <c r="A899" s="55">
        <v>151</v>
      </c>
      <c r="B899" s="54">
        <v>898</v>
      </c>
      <c r="C899" s="54">
        <f>'PR-RAS'!D906</f>
        <v>0</v>
      </c>
      <c r="D899" s="54">
        <f>'PR-RAS'!E906</f>
        <v>0</v>
      </c>
      <c r="E899" s="54">
        <v>0</v>
      </c>
      <c r="F899" s="54">
        <v>0</v>
      </c>
      <c r="G899" s="56">
        <f t="shared" si="28"/>
        <v>0</v>
      </c>
      <c r="H899" s="56">
        <f t="shared" si="29"/>
        <v>0</v>
      </c>
      <c r="I899" s="57">
        <v>0</v>
      </c>
      <c r="J899" s="59"/>
      <c r="K899" s="58"/>
      <c r="L899" s="58"/>
      <c r="M899" s="5"/>
      <c r="N899" s="5"/>
      <c r="O899" s="5"/>
      <c r="P899" s="5"/>
      <c r="Q899" s="5"/>
      <c r="R899" s="5"/>
      <c r="S899" s="5"/>
      <c r="T899" s="5"/>
      <c r="U899" s="5"/>
      <c r="V899" s="5"/>
      <c r="W899" s="5"/>
      <c r="X899" s="5"/>
      <c r="Y899" s="5"/>
      <c r="Z899" s="5"/>
    </row>
    <row r="900" spans="1:26" ht="12.75" customHeight="1" x14ac:dyDescent="0.25">
      <c r="A900" s="55">
        <v>151</v>
      </c>
      <c r="B900" s="54">
        <v>899</v>
      </c>
      <c r="C900" s="54">
        <f>'PR-RAS'!D907</f>
        <v>0</v>
      </c>
      <c r="D900" s="54">
        <f>'PR-RAS'!E907</f>
        <v>0</v>
      </c>
      <c r="E900" s="54">
        <v>0</v>
      </c>
      <c r="F900" s="54">
        <v>0</v>
      </c>
      <c r="G900" s="56">
        <f t="shared" si="28"/>
        <v>0</v>
      </c>
      <c r="H900" s="56">
        <f t="shared" si="29"/>
        <v>0</v>
      </c>
      <c r="I900" s="57">
        <v>0</v>
      </c>
      <c r="J900" s="59"/>
      <c r="K900" s="58"/>
      <c r="L900" s="58"/>
      <c r="M900" s="5"/>
      <c r="N900" s="5"/>
      <c r="O900" s="5"/>
      <c r="P900" s="5"/>
      <c r="Q900" s="5"/>
      <c r="R900" s="5"/>
      <c r="S900" s="5"/>
      <c r="T900" s="5"/>
      <c r="U900" s="5"/>
      <c r="V900" s="5"/>
      <c r="W900" s="5"/>
      <c r="X900" s="5"/>
      <c r="Y900" s="5"/>
      <c r="Z900" s="5"/>
    </row>
    <row r="901" spans="1:26" ht="12.75" customHeight="1" x14ac:dyDescent="0.25">
      <c r="A901" s="55">
        <v>151</v>
      </c>
      <c r="B901" s="54">
        <v>900</v>
      </c>
      <c r="C901" s="54">
        <f>'PR-RAS'!D908</f>
        <v>0</v>
      </c>
      <c r="D901" s="54">
        <f>'PR-RAS'!E908</f>
        <v>0</v>
      </c>
      <c r="E901" s="54">
        <v>0</v>
      </c>
      <c r="F901" s="54">
        <v>0</v>
      </c>
      <c r="G901" s="56">
        <f t="shared" si="28"/>
        <v>0</v>
      </c>
      <c r="H901" s="56">
        <f t="shared" si="29"/>
        <v>0</v>
      </c>
      <c r="I901" s="57">
        <v>0</v>
      </c>
      <c r="J901" s="59"/>
      <c r="K901" s="58"/>
      <c r="L901" s="58"/>
      <c r="M901" s="5"/>
      <c r="N901" s="5"/>
      <c r="O901" s="5"/>
      <c r="P901" s="5"/>
      <c r="Q901" s="5"/>
      <c r="R901" s="5"/>
      <c r="S901" s="5"/>
      <c r="T901" s="5"/>
      <c r="U901" s="5"/>
      <c r="V901" s="5"/>
      <c r="W901" s="5"/>
      <c r="X901" s="5"/>
      <c r="Y901" s="5"/>
      <c r="Z901" s="5"/>
    </row>
    <row r="902" spans="1:26" ht="12.75" customHeight="1" x14ac:dyDescent="0.25">
      <c r="A902" s="55">
        <v>151</v>
      </c>
      <c r="B902" s="54">
        <v>901</v>
      </c>
      <c r="C902" s="54">
        <f>'PR-RAS'!D909</f>
        <v>0</v>
      </c>
      <c r="D902" s="54">
        <f>'PR-RAS'!E909</f>
        <v>0</v>
      </c>
      <c r="E902" s="54">
        <v>0</v>
      </c>
      <c r="F902" s="54">
        <v>0</v>
      </c>
      <c r="G902" s="56">
        <f t="shared" si="28"/>
        <v>0</v>
      </c>
      <c r="H902" s="56">
        <f t="shared" si="29"/>
        <v>0</v>
      </c>
      <c r="I902" s="57">
        <v>0</v>
      </c>
      <c r="J902" s="59"/>
      <c r="K902" s="58"/>
      <c r="L902" s="58"/>
      <c r="M902" s="5"/>
      <c r="N902" s="5"/>
      <c r="O902" s="5"/>
      <c r="P902" s="5"/>
      <c r="Q902" s="5"/>
      <c r="R902" s="5"/>
      <c r="S902" s="5"/>
      <c r="T902" s="5"/>
      <c r="U902" s="5"/>
      <c r="V902" s="5"/>
      <c r="W902" s="5"/>
      <c r="X902" s="5"/>
      <c r="Y902" s="5"/>
      <c r="Z902" s="5"/>
    </row>
    <row r="903" spans="1:26" ht="12.75" customHeight="1" x14ac:dyDescent="0.25">
      <c r="A903" s="55">
        <v>151</v>
      </c>
      <c r="B903" s="54">
        <v>902</v>
      </c>
      <c r="C903" s="54">
        <f>'PR-RAS'!D910</f>
        <v>0</v>
      </c>
      <c r="D903" s="54">
        <f>'PR-RAS'!E910</f>
        <v>0</v>
      </c>
      <c r="E903" s="54">
        <v>0</v>
      </c>
      <c r="F903" s="54">
        <v>0</v>
      </c>
      <c r="G903" s="56">
        <f t="shared" si="28"/>
        <v>0</v>
      </c>
      <c r="H903" s="56">
        <f t="shared" si="29"/>
        <v>0</v>
      </c>
      <c r="I903" s="57">
        <v>0</v>
      </c>
      <c r="J903" s="59"/>
      <c r="K903" s="58"/>
      <c r="L903" s="58"/>
      <c r="M903" s="5"/>
      <c r="N903" s="5"/>
      <c r="O903" s="5"/>
      <c r="P903" s="5"/>
      <c r="Q903" s="5"/>
      <c r="R903" s="5"/>
      <c r="S903" s="5"/>
      <c r="T903" s="5"/>
      <c r="U903" s="5"/>
      <c r="V903" s="5"/>
      <c r="W903" s="5"/>
      <c r="X903" s="5"/>
      <c r="Y903" s="5"/>
      <c r="Z903" s="5"/>
    </row>
    <row r="904" spans="1:26" ht="12.75" customHeight="1" x14ac:dyDescent="0.25">
      <c r="A904" s="55">
        <v>151</v>
      </c>
      <c r="B904" s="54">
        <v>903</v>
      </c>
      <c r="C904" s="54">
        <f>'PR-RAS'!D911</f>
        <v>0</v>
      </c>
      <c r="D904" s="54">
        <f>'PR-RAS'!E911</f>
        <v>0</v>
      </c>
      <c r="E904" s="54">
        <v>0</v>
      </c>
      <c r="F904" s="54">
        <v>0</v>
      </c>
      <c r="G904" s="56">
        <f t="shared" si="28"/>
        <v>0</v>
      </c>
      <c r="H904" s="56">
        <f t="shared" si="29"/>
        <v>0</v>
      </c>
      <c r="I904" s="57">
        <v>0</v>
      </c>
      <c r="J904" s="59"/>
      <c r="K904" s="58"/>
      <c r="L904" s="58"/>
      <c r="M904" s="5"/>
      <c r="N904" s="5"/>
      <c r="O904" s="5"/>
      <c r="P904" s="5"/>
      <c r="Q904" s="5"/>
      <c r="R904" s="5"/>
      <c r="S904" s="5"/>
      <c r="T904" s="5"/>
      <c r="U904" s="5"/>
      <c r="V904" s="5"/>
      <c r="W904" s="5"/>
      <c r="X904" s="5"/>
      <c r="Y904" s="5"/>
      <c r="Z904" s="5"/>
    </row>
    <row r="905" spans="1:26" ht="12.75" customHeight="1" x14ac:dyDescent="0.25">
      <c r="A905" s="55">
        <v>151</v>
      </c>
      <c r="B905" s="54">
        <v>904</v>
      </c>
      <c r="C905" s="54">
        <f>'PR-RAS'!D912</f>
        <v>0</v>
      </c>
      <c r="D905" s="54">
        <f>'PR-RAS'!E912</f>
        <v>0</v>
      </c>
      <c r="E905" s="54">
        <v>0</v>
      </c>
      <c r="F905" s="54">
        <v>0</v>
      </c>
      <c r="G905" s="56">
        <f t="shared" si="28"/>
        <v>0</v>
      </c>
      <c r="H905" s="56">
        <f t="shared" si="29"/>
        <v>0</v>
      </c>
      <c r="I905" s="57">
        <v>0</v>
      </c>
      <c r="J905" s="59"/>
      <c r="K905" s="58"/>
      <c r="L905" s="58"/>
      <c r="M905" s="5"/>
      <c r="N905" s="5"/>
      <c r="O905" s="5"/>
      <c r="P905" s="5"/>
      <c r="Q905" s="5"/>
      <c r="R905" s="5"/>
      <c r="S905" s="5"/>
      <c r="T905" s="5"/>
      <c r="U905" s="5"/>
      <c r="V905" s="5"/>
      <c r="W905" s="5"/>
      <c r="X905" s="5"/>
      <c r="Y905" s="5"/>
      <c r="Z905" s="5"/>
    </row>
    <row r="906" spans="1:26" ht="12.75" customHeight="1" x14ac:dyDescent="0.25">
      <c r="A906" s="55">
        <v>151</v>
      </c>
      <c r="B906" s="54">
        <v>905</v>
      </c>
      <c r="C906" s="54">
        <f>'PR-RAS'!D913</f>
        <v>0</v>
      </c>
      <c r="D906" s="54">
        <f>'PR-RAS'!E913</f>
        <v>0</v>
      </c>
      <c r="E906" s="54">
        <v>0</v>
      </c>
      <c r="F906" s="54">
        <v>0</v>
      </c>
      <c r="G906" s="56">
        <f t="shared" si="28"/>
        <v>0</v>
      </c>
      <c r="H906" s="56">
        <f t="shared" si="29"/>
        <v>0</v>
      </c>
      <c r="I906" s="57">
        <v>0</v>
      </c>
      <c r="J906" s="59"/>
      <c r="K906" s="58"/>
      <c r="L906" s="58"/>
      <c r="M906" s="5"/>
      <c r="N906" s="5"/>
      <c r="O906" s="5"/>
      <c r="P906" s="5"/>
      <c r="Q906" s="5"/>
      <c r="R906" s="5"/>
      <c r="S906" s="5"/>
      <c r="T906" s="5"/>
      <c r="U906" s="5"/>
      <c r="V906" s="5"/>
      <c r="W906" s="5"/>
      <c r="X906" s="5"/>
      <c r="Y906" s="5"/>
      <c r="Z906" s="5"/>
    </row>
    <row r="907" spans="1:26" ht="12.75" customHeight="1" x14ac:dyDescent="0.25">
      <c r="A907" s="55">
        <v>151</v>
      </c>
      <c r="B907" s="54">
        <v>906</v>
      </c>
      <c r="C907" s="54">
        <f>'PR-RAS'!D914</f>
        <v>0</v>
      </c>
      <c r="D907" s="54">
        <f>'PR-RAS'!E914</f>
        <v>0</v>
      </c>
      <c r="E907" s="54">
        <v>0</v>
      </c>
      <c r="F907" s="54">
        <v>0</v>
      </c>
      <c r="G907" s="56">
        <f t="shared" si="28"/>
        <v>0</v>
      </c>
      <c r="H907" s="56">
        <f t="shared" si="29"/>
        <v>0</v>
      </c>
      <c r="I907" s="57">
        <v>0</v>
      </c>
      <c r="J907" s="59"/>
      <c r="K907" s="58"/>
      <c r="L907" s="58"/>
      <c r="M907" s="5"/>
      <c r="N907" s="5"/>
      <c r="O907" s="5"/>
      <c r="P907" s="5"/>
      <c r="Q907" s="5"/>
      <c r="R907" s="5"/>
      <c r="S907" s="5"/>
      <c r="T907" s="5"/>
      <c r="U907" s="5"/>
      <c r="V907" s="5"/>
      <c r="W907" s="5"/>
      <c r="X907" s="5"/>
      <c r="Y907" s="5"/>
      <c r="Z907" s="5"/>
    </row>
    <row r="908" spans="1:26" ht="12.75" customHeight="1" x14ac:dyDescent="0.25">
      <c r="A908" s="55">
        <v>151</v>
      </c>
      <c r="B908" s="54">
        <v>907</v>
      </c>
      <c r="C908" s="54">
        <f>'PR-RAS'!D915</f>
        <v>0</v>
      </c>
      <c r="D908" s="54">
        <f>'PR-RAS'!E915</f>
        <v>0</v>
      </c>
      <c r="E908" s="54">
        <v>0</v>
      </c>
      <c r="F908" s="54">
        <v>0</v>
      </c>
      <c r="G908" s="56">
        <f t="shared" si="28"/>
        <v>0</v>
      </c>
      <c r="H908" s="56">
        <f t="shared" si="29"/>
        <v>0</v>
      </c>
      <c r="I908" s="57">
        <v>0</v>
      </c>
      <c r="J908" s="59"/>
      <c r="K908" s="58"/>
      <c r="L908" s="58"/>
      <c r="M908" s="5"/>
      <c r="N908" s="5"/>
      <c r="O908" s="5"/>
      <c r="P908" s="5"/>
      <c r="Q908" s="5"/>
      <c r="R908" s="5"/>
      <c r="S908" s="5"/>
      <c r="T908" s="5"/>
      <c r="U908" s="5"/>
      <c r="V908" s="5"/>
      <c r="W908" s="5"/>
      <c r="X908" s="5"/>
      <c r="Y908" s="5"/>
      <c r="Z908" s="5"/>
    </row>
    <row r="909" spans="1:26" ht="12.75" customHeight="1" x14ac:dyDescent="0.25">
      <c r="A909" s="55">
        <v>151</v>
      </c>
      <c r="B909" s="54">
        <v>908</v>
      </c>
      <c r="C909" s="54">
        <f>'PR-RAS'!D916</f>
        <v>0</v>
      </c>
      <c r="D909" s="54">
        <f>'PR-RAS'!E916</f>
        <v>0</v>
      </c>
      <c r="E909" s="54">
        <v>0</v>
      </c>
      <c r="F909" s="54">
        <v>0</v>
      </c>
      <c r="G909" s="56">
        <f t="shared" si="28"/>
        <v>0</v>
      </c>
      <c r="H909" s="56">
        <f t="shared" si="29"/>
        <v>0</v>
      </c>
      <c r="I909" s="57">
        <v>0</v>
      </c>
      <c r="J909" s="59"/>
      <c r="K909" s="58"/>
      <c r="L909" s="58"/>
      <c r="M909" s="5"/>
      <c r="N909" s="5"/>
      <c r="O909" s="5"/>
      <c r="P909" s="5"/>
      <c r="Q909" s="5"/>
      <c r="R909" s="5"/>
      <c r="S909" s="5"/>
      <c r="T909" s="5"/>
      <c r="U909" s="5"/>
      <c r="V909" s="5"/>
      <c r="W909" s="5"/>
      <c r="X909" s="5"/>
      <c r="Y909" s="5"/>
      <c r="Z909" s="5"/>
    </row>
    <row r="910" spans="1:26" ht="12.75" customHeight="1" x14ac:dyDescent="0.25">
      <c r="A910" s="55">
        <v>151</v>
      </c>
      <c r="B910" s="54">
        <v>909</v>
      </c>
      <c r="C910" s="54">
        <f>'PR-RAS'!D917</f>
        <v>0</v>
      </c>
      <c r="D910" s="54">
        <f>'PR-RAS'!E917</f>
        <v>0</v>
      </c>
      <c r="E910" s="54">
        <v>0</v>
      </c>
      <c r="F910" s="54">
        <v>0</v>
      </c>
      <c r="G910" s="56">
        <f t="shared" si="28"/>
        <v>0</v>
      </c>
      <c r="H910" s="56">
        <f t="shared" si="29"/>
        <v>0</v>
      </c>
      <c r="I910" s="57">
        <v>0</v>
      </c>
      <c r="J910" s="59"/>
      <c r="K910" s="58"/>
      <c r="L910" s="58"/>
      <c r="M910" s="5"/>
      <c r="N910" s="5"/>
      <c r="O910" s="5"/>
      <c r="P910" s="5"/>
      <c r="Q910" s="5"/>
      <c r="R910" s="5"/>
      <c r="S910" s="5"/>
      <c r="T910" s="5"/>
      <c r="U910" s="5"/>
      <c r="V910" s="5"/>
      <c r="W910" s="5"/>
      <c r="X910" s="5"/>
      <c r="Y910" s="5"/>
      <c r="Z910" s="5"/>
    </row>
    <row r="911" spans="1:26" ht="12.75" customHeight="1" x14ac:dyDescent="0.25">
      <c r="A911" s="55">
        <v>151</v>
      </c>
      <c r="B911" s="54">
        <v>910</v>
      </c>
      <c r="C911" s="54">
        <f>'PR-RAS'!D918</f>
        <v>0</v>
      </c>
      <c r="D911" s="54">
        <f>'PR-RAS'!E918</f>
        <v>0</v>
      </c>
      <c r="E911" s="54">
        <v>0</v>
      </c>
      <c r="F911" s="54">
        <v>0</v>
      </c>
      <c r="G911" s="56">
        <f t="shared" si="28"/>
        <v>0</v>
      </c>
      <c r="H911" s="56">
        <f t="shared" si="29"/>
        <v>0</v>
      </c>
      <c r="I911" s="57">
        <v>0</v>
      </c>
      <c r="J911" s="59"/>
      <c r="K911" s="58"/>
      <c r="L911" s="58"/>
      <c r="M911" s="5"/>
      <c r="N911" s="5"/>
      <c r="O911" s="5"/>
      <c r="P911" s="5"/>
      <c r="Q911" s="5"/>
      <c r="R911" s="5"/>
      <c r="S911" s="5"/>
      <c r="T911" s="5"/>
      <c r="U911" s="5"/>
      <c r="V911" s="5"/>
      <c r="W911" s="5"/>
      <c r="X911" s="5"/>
      <c r="Y911" s="5"/>
      <c r="Z911" s="5"/>
    </row>
    <row r="912" spans="1:26" ht="12.75" customHeight="1" x14ac:dyDescent="0.25">
      <c r="A912" s="55">
        <v>151</v>
      </c>
      <c r="B912" s="54">
        <v>911</v>
      </c>
      <c r="C912" s="54">
        <f>'PR-RAS'!D919</f>
        <v>0</v>
      </c>
      <c r="D912" s="54">
        <f>'PR-RAS'!E919</f>
        <v>0</v>
      </c>
      <c r="E912" s="54">
        <v>0</v>
      </c>
      <c r="F912" s="54">
        <v>0</v>
      </c>
      <c r="G912" s="56">
        <f t="shared" si="28"/>
        <v>0</v>
      </c>
      <c r="H912" s="56">
        <f t="shared" si="29"/>
        <v>0</v>
      </c>
      <c r="I912" s="57">
        <v>0</v>
      </c>
      <c r="J912" s="59"/>
      <c r="K912" s="58"/>
      <c r="L912" s="58"/>
      <c r="M912" s="5"/>
      <c r="N912" s="5"/>
      <c r="O912" s="5"/>
      <c r="P912" s="5"/>
      <c r="Q912" s="5"/>
      <c r="R912" s="5"/>
      <c r="S912" s="5"/>
      <c r="T912" s="5"/>
      <c r="U912" s="5"/>
      <c r="V912" s="5"/>
      <c r="W912" s="5"/>
      <c r="X912" s="5"/>
      <c r="Y912" s="5"/>
      <c r="Z912" s="5"/>
    </row>
    <row r="913" spans="1:26" ht="12.75" customHeight="1" x14ac:dyDescent="0.25">
      <c r="A913" s="55">
        <v>151</v>
      </c>
      <c r="B913" s="54">
        <v>912</v>
      </c>
      <c r="C913" s="54">
        <f>'PR-RAS'!D920</f>
        <v>0</v>
      </c>
      <c r="D913" s="54">
        <f>'PR-RAS'!E920</f>
        <v>0</v>
      </c>
      <c r="E913" s="54">
        <v>0</v>
      </c>
      <c r="F913" s="54">
        <v>0</v>
      </c>
      <c r="G913" s="56">
        <f t="shared" si="28"/>
        <v>0</v>
      </c>
      <c r="H913" s="56">
        <f t="shared" si="29"/>
        <v>0</v>
      </c>
      <c r="I913" s="57">
        <v>0</v>
      </c>
      <c r="J913" s="59"/>
      <c r="K913" s="58"/>
      <c r="L913" s="58"/>
      <c r="M913" s="5"/>
      <c r="N913" s="5"/>
      <c r="O913" s="5"/>
      <c r="P913" s="5"/>
      <c r="Q913" s="5"/>
      <c r="R913" s="5"/>
      <c r="S913" s="5"/>
      <c r="T913" s="5"/>
      <c r="U913" s="5"/>
      <c r="V913" s="5"/>
      <c r="W913" s="5"/>
      <c r="X913" s="5"/>
      <c r="Y913" s="5"/>
      <c r="Z913" s="5"/>
    </row>
    <row r="914" spans="1:26" ht="12.75" customHeight="1" x14ac:dyDescent="0.25">
      <c r="A914" s="55">
        <v>151</v>
      </c>
      <c r="B914" s="54">
        <v>913</v>
      </c>
      <c r="C914" s="54">
        <f>'PR-RAS'!D921</f>
        <v>0</v>
      </c>
      <c r="D914" s="54">
        <f>'PR-RAS'!E921</f>
        <v>0</v>
      </c>
      <c r="E914" s="54">
        <v>0</v>
      </c>
      <c r="F914" s="54">
        <v>0</v>
      </c>
      <c r="G914" s="56">
        <f t="shared" si="28"/>
        <v>0</v>
      </c>
      <c r="H914" s="56">
        <f t="shared" si="29"/>
        <v>0</v>
      </c>
      <c r="I914" s="57">
        <v>0</v>
      </c>
      <c r="J914" s="59"/>
      <c r="K914" s="58"/>
      <c r="L914" s="58"/>
      <c r="M914" s="5"/>
      <c r="N914" s="5"/>
      <c r="O914" s="5"/>
      <c r="P914" s="5"/>
      <c r="Q914" s="5"/>
      <c r="R914" s="5"/>
      <c r="S914" s="5"/>
      <c r="T914" s="5"/>
      <c r="U914" s="5"/>
      <c r="V914" s="5"/>
      <c r="W914" s="5"/>
      <c r="X914" s="5"/>
      <c r="Y914" s="5"/>
      <c r="Z914" s="5"/>
    </row>
    <row r="915" spans="1:26" ht="12.75" customHeight="1" x14ac:dyDescent="0.25">
      <c r="A915" s="55">
        <v>151</v>
      </c>
      <c r="B915" s="54">
        <v>914</v>
      </c>
      <c r="C915" s="54">
        <f>'PR-RAS'!D922</f>
        <v>0</v>
      </c>
      <c r="D915" s="54">
        <f>'PR-RAS'!E922</f>
        <v>0</v>
      </c>
      <c r="E915" s="54">
        <v>0</v>
      </c>
      <c r="F915" s="54">
        <v>0</v>
      </c>
      <c r="G915" s="56">
        <f t="shared" si="28"/>
        <v>0</v>
      </c>
      <c r="H915" s="56">
        <f t="shared" si="29"/>
        <v>0</v>
      </c>
      <c r="I915" s="57">
        <v>0</v>
      </c>
      <c r="J915" s="59"/>
      <c r="K915" s="58"/>
      <c r="L915" s="58"/>
      <c r="M915" s="5"/>
      <c r="N915" s="5"/>
      <c r="O915" s="5"/>
      <c r="P915" s="5"/>
      <c r="Q915" s="5"/>
      <c r="R915" s="5"/>
      <c r="S915" s="5"/>
      <c r="T915" s="5"/>
      <c r="U915" s="5"/>
      <c r="V915" s="5"/>
      <c r="W915" s="5"/>
      <c r="X915" s="5"/>
      <c r="Y915" s="5"/>
      <c r="Z915" s="5"/>
    </row>
    <row r="916" spans="1:26" ht="12.75" customHeight="1" x14ac:dyDescent="0.25">
      <c r="A916" s="55">
        <v>151</v>
      </c>
      <c r="B916" s="54">
        <v>915</v>
      </c>
      <c r="C916" s="54">
        <f>'PR-RAS'!D923</f>
        <v>0</v>
      </c>
      <c r="D916" s="54">
        <f>'PR-RAS'!E923</f>
        <v>0</v>
      </c>
      <c r="E916" s="54">
        <v>0</v>
      </c>
      <c r="F916" s="54">
        <v>0</v>
      </c>
      <c r="G916" s="56">
        <f t="shared" si="28"/>
        <v>0</v>
      </c>
      <c r="H916" s="56">
        <f t="shared" si="29"/>
        <v>0</v>
      </c>
      <c r="I916" s="57">
        <v>0</v>
      </c>
      <c r="J916" s="59"/>
      <c r="K916" s="58"/>
      <c r="L916" s="58"/>
      <c r="M916" s="5"/>
      <c r="N916" s="5"/>
      <c r="O916" s="5"/>
      <c r="P916" s="5"/>
      <c r="Q916" s="5"/>
      <c r="R916" s="5"/>
      <c r="S916" s="5"/>
      <c r="T916" s="5"/>
      <c r="U916" s="5"/>
      <c r="V916" s="5"/>
      <c r="W916" s="5"/>
      <c r="X916" s="5"/>
      <c r="Y916" s="5"/>
      <c r="Z916" s="5"/>
    </row>
    <row r="917" spans="1:26" ht="12.75" customHeight="1" x14ac:dyDescent="0.25">
      <c r="A917" s="55">
        <v>151</v>
      </c>
      <c r="B917" s="54">
        <v>916</v>
      </c>
      <c r="C917" s="54">
        <f>'PR-RAS'!D924</f>
        <v>0</v>
      </c>
      <c r="D917" s="54">
        <f>'PR-RAS'!E924</f>
        <v>0</v>
      </c>
      <c r="E917" s="54">
        <v>0</v>
      </c>
      <c r="F917" s="54">
        <v>0</v>
      </c>
      <c r="G917" s="56">
        <f t="shared" si="28"/>
        <v>0</v>
      </c>
      <c r="H917" s="56">
        <f t="shared" si="29"/>
        <v>0</v>
      </c>
      <c r="I917" s="57">
        <v>0</v>
      </c>
      <c r="J917" s="59"/>
      <c r="K917" s="58"/>
      <c r="L917" s="58"/>
      <c r="M917" s="5"/>
      <c r="N917" s="5"/>
      <c r="O917" s="5"/>
      <c r="P917" s="5"/>
      <c r="Q917" s="5"/>
      <c r="R917" s="5"/>
      <c r="S917" s="5"/>
      <c r="T917" s="5"/>
      <c r="U917" s="5"/>
      <c r="V917" s="5"/>
      <c r="W917" s="5"/>
      <c r="X917" s="5"/>
      <c r="Y917" s="5"/>
      <c r="Z917" s="5"/>
    </row>
    <row r="918" spans="1:26" ht="12.75" customHeight="1" x14ac:dyDescent="0.25">
      <c r="A918" s="55">
        <v>151</v>
      </c>
      <c r="B918" s="54">
        <v>917</v>
      </c>
      <c r="C918" s="54">
        <f>'PR-RAS'!D925</f>
        <v>0</v>
      </c>
      <c r="D918" s="54">
        <f>'PR-RAS'!E925</f>
        <v>0</v>
      </c>
      <c r="E918" s="54">
        <v>0</v>
      </c>
      <c r="F918" s="54">
        <v>0</v>
      </c>
      <c r="G918" s="56">
        <f t="shared" si="28"/>
        <v>0</v>
      </c>
      <c r="H918" s="56">
        <f t="shared" si="29"/>
        <v>0</v>
      </c>
      <c r="I918" s="57">
        <v>0</v>
      </c>
      <c r="J918" s="59"/>
      <c r="K918" s="58"/>
      <c r="L918" s="58"/>
      <c r="M918" s="5"/>
      <c r="N918" s="5"/>
      <c r="O918" s="5"/>
      <c r="P918" s="5"/>
      <c r="Q918" s="5"/>
      <c r="R918" s="5"/>
      <c r="S918" s="5"/>
      <c r="T918" s="5"/>
      <c r="U918" s="5"/>
      <c r="V918" s="5"/>
      <c r="W918" s="5"/>
      <c r="X918" s="5"/>
      <c r="Y918" s="5"/>
      <c r="Z918" s="5"/>
    </row>
    <row r="919" spans="1:26" ht="12.75" customHeight="1" x14ac:dyDescent="0.25">
      <c r="A919" s="55">
        <v>151</v>
      </c>
      <c r="B919" s="54">
        <v>918</v>
      </c>
      <c r="C919" s="54">
        <f>'PR-RAS'!D926</f>
        <v>0</v>
      </c>
      <c r="D919" s="54">
        <f>'PR-RAS'!E926</f>
        <v>0</v>
      </c>
      <c r="E919" s="54">
        <v>0</v>
      </c>
      <c r="F919" s="54">
        <v>0</v>
      </c>
      <c r="G919" s="56">
        <f t="shared" si="28"/>
        <v>0</v>
      </c>
      <c r="H919" s="56">
        <f t="shared" si="29"/>
        <v>0</v>
      </c>
      <c r="I919" s="57">
        <v>0</v>
      </c>
      <c r="J919" s="59"/>
      <c r="K919" s="58"/>
      <c r="L919" s="58"/>
      <c r="M919" s="5"/>
      <c r="N919" s="5"/>
      <c r="O919" s="5"/>
      <c r="P919" s="5"/>
      <c r="Q919" s="5"/>
      <c r="R919" s="5"/>
      <c r="S919" s="5"/>
      <c r="T919" s="5"/>
      <c r="U919" s="5"/>
      <c r="V919" s="5"/>
      <c r="W919" s="5"/>
      <c r="X919" s="5"/>
      <c r="Y919" s="5"/>
      <c r="Z919" s="5"/>
    </row>
    <row r="920" spans="1:26" ht="12.75" customHeight="1" x14ac:dyDescent="0.25">
      <c r="A920" s="55">
        <v>151</v>
      </c>
      <c r="B920" s="54">
        <v>919</v>
      </c>
      <c r="C920" s="54">
        <f>'PR-RAS'!D927</f>
        <v>0</v>
      </c>
      <c r="D920" s="54">
        <f>'PR-RAS'!E927</f>
        <v>0</v>
      </c>
      <c r="E920" s="54">
        <v>0</v>
      </c>
      <c r="F920" s="54">
        <v>0</v>
      </c>
      <c r="G920" s="56">
        <f t="shared" si="28"/>
        <v>0</v>
      </c>
      <c r="H920" s="56">
        <f t="shared" si="29"/>
        <v>0</v>
      </c>
      <c r="I920" s="57">
        <v>0</v>
      </c>
      <c r="J920" s="59"/>
      <c r="K920" s="58"/>
      <c r="L920" s="58"/>
      <c r="M920" s="5"/>
      <c r="N920" s="5"/>
      <c r="O920" s="5"/>
      <c r="P920" s="5"/>
      <c r="Q920" s="5"/>
      <c r="R920" s="5"/>
      <c r="S920" s="5"/>
      <c r="T920" s="5"/>
      <c r="U920" s="5"/>
      <c r="V920" s="5"/>
      <c r="W920" s="5"/>
      <c r="X920" s="5"/>
      <c r="Y920" s="5"/>
      <c r="Z920" s="5"/>
    </row>
    <row r="921" spans="1:26" ht="12.75" customHeight="1" x14ac:dyDescent="0.25">
      <c r="A921" s="55">
        <v>151</v>
      </c>
      <c r="B921" s="54">
        <v>920</v>
      </c>
      <c r="C921" s="54">
        <f>'PR-RAS'!D928</f>
        <v>0</v>
      </c>
      <c r="D921" s="54">
        <f>'PR-RAS'!E928</f>
        <v>0</v>
      </c>
      <c r="E921" s="54">
        <v>0</v>
      </c>
      <c r="F921" s="54">
        <v>0</v>
      </c>
      <c r="G921" s="56">
        <f t="shared" si="28"/>
        <v>0</v>
      </c>
      <c r="H921" s="56">
        <f t="shared" si="29"/>
        <v>0</v>
      </c>
      <c r="I921" s="57">
        <v>0</v>
      </c>
      <c r="J921" s="59"/>
      <c r="K921" s="58"/>
      <c r="L921" s="58"/>
      <c r="M921" s="5"/>
      <c r="N921" s="5"/>
      <c r="O921" s="5"/>
      <c r="P921" s="5"/>
      <c r="Q921" s="5"/>
      <c r="R921" s="5"/>
      <c r="S921" s="5"/>
      <c r="T921" s="5"/>
      <c r="U921" s="5"/>
      <c r="V921" s="5"/>
      <c r="W921" s="5"/>
      <c r="X921" s="5"/>
      <c r="Y921" s="5"/>
      <c r="Z921" s="5"/>
    </row>
    <row r="922" spans="1:26" ht="12.75" customHeight="1" x14ac:dyDescent="0.25">
      <c r="A922" s="55">
        <v>151</v>
      </c>
      <c r="B922" s="54">
        <v>921</v>
      </c>
      <c r="C922" s="54">
        <f>'PR-RAS'!D929</f>
        <v>0</v>
      </c>
      <c r="D922" s="54">
        <f>'PR-RAS'!E929</f>
        <v>0</v>
      </c>
      <c r="E922" s="54">
        <v>0</v>
      </c>
      <c r="F922" s="54">
        <v>0</v>
      </c>
      <c r="G922" s="56">
        <f t="shared" si="28"/>
        <v>0</v>
      </c>
      <c r="H922" s="56">
        <f t="shared" si="29"/>
        <v>0</v>
      </c>
      <c r="I922" s="57">
        <v>0</v>
      </c>
      <c r="J922" s="59"/>
      <c r="K922" s="58"/>
      <c r="L922" s="58"/>
      <c r="M922" s="5"/>
      <c r="N922" s="5"/>
      <c r="O922" s="5"/>
      <c r="P922" s="5"/>
      <c r="Q922" s="5"/>
      <c r="R922" s="5"/>
      <c r="S922" s="5"/>
      <c r="T922" s="5"/>
      <c r="U922" s="5"/>
      <c r="V922" s="5"/>
      <c r="W922" s="5"/>
      <c r="X922" s="5"/>
      <c r="Y922" s="5"/>
      <c r="Z922" s="5"/>
    </row>
    <row r="923" spans="1:26" ht="12.75" customHeight="1" x14ac:dyDescent="0.25">
      <c r="A923" s="55">
        <v>151</v>
      </c>
      <c r="B923" s="54">
        <v>922</v>
      </c>
      <c r="C923" s="54">
        <f>'PR-RAS'!D930</f>
        <v>0</v>
      </c>
      <c r="D923" s="54">
        <f>'PR-RAS'!E930</f>
        <v>0</v>
      </c>
      <c r="E923" s="54">
        <v>0</v>
      </c>
      <c r="F923" s="54">
        <v>0</v>
      </c>
      <c r="G923" s="56">
        <f t="shared" si="28"/>
        <v>0</v>
      </c>
      <c r="H923" s="56">
        <f t="shared" si="29"/>
        <v>0</v>
      </c>
      <c r="I923" s="57">
        <v>0</v>
      </c>
      <c r="J923" s="59"/>
      <c r="K923" s="58"/>
      <c r="L923" s="58"/>
      <c r="M923" s="5"/>
      <c r="N923" s="5"/>
      <c r="O923" s="5"/>
      <c r="P923" s="5"/>
      <c r="Q923" s="5"/>
      <c r="R923" s="5"/>
      <c r="S923" s="5"/>
      <c r="T923" s="5"/>
      <c r="U923" s="5"/>
      <c r="V923" s="5"/>
      <c r="W923" s="5"/>
      <c r="X923" s="5"/>
      <c r="Y923" s="5"/>
      <c r="Z923" s="5"/>
    </row>
    <row r="924" spans="1:26" ht="12.75" customHeight="1" x14ac:dyDescent="0.25">
      <c r="A924" s="55">
        <v>151</v>
      </c>
      <c r="B924" s="54">
        <v>923</v>
      </c>
      <c r="C924" s="54">
        <f>'PR-RAS'!D931</f>
        <v>0</v>
      </c>
      <c r="D924" s="54">
        <f>'PR-RAS'!E931</f>
        <v>0</v>
      </c>
      <c r="E924" s="54">
        <v>0</v>
      </c>
      <c r="F924" s="54">
        <v>0</v>
      </c>
      <c r="G924" s="56">
        <f t="shared" si="28"/>
        <v>0</v>
      </c>
      <c r="H924" s="56">
        <f t="shared" si="29"/>
        <v>0</v>
      </c>
      <c r="I924" s="57">
        <v>0</v>
      </c>
      <c r="J924" s="59"/>
      <c r="K924" s="58"/>
      <c r="L924" s="58"/>
      <c r="M924" s="5"/>
      <c r="N924" s="5"/>
      <c r="O924" s="5"/>
      <c r="P924" s="5"/>
      <c r="Q924" s="5"/>
      <c r="R924" s="5"/>
      <c r="S924" s="5"/>
      <c r="T924" s="5"/>
      <c r="U924" s="5"/>
      <c r="V924" s="5"/>
      <c r="W924" s="5"/>
      <c r="X924" s="5"/>
      <c r="Y924" s="5"/>
      <c r="Z924" s="5"/>
    </row>
    <row r="925" spans="1:26" ht="12.75" customHeight="1" x14ac:dyDescent="0.25">
      <c r="A925" s="55">
        <v>151</v>
      </c>
      <c r="B925" s="54">
        <v>924</v>
      </c>
      <c r="C925" s="54">
        <f>'PR-RAS'!D932</f>
        <v>0</v>
      </c>
      <c r="D925" s="54">
        <f>'PR-RAS'!E932</f>
        <v>0</v>
      </c>
      <c r="E925" s="54">
        <v>0</v>
      </c>
      <c r="F925" s="54">
        <v>0</v>
      </c>
      <c r="G925" s="56">
        <f t="shared" si="28"/>
        <v>0</v>
      </c>
      <c r="H925" s="56">
        <f t="shared" si="29"/>
        <v>0</v>
      </c>
      <c r="I925" s="57">
        <v>0</v>
      </c>
      <c r="J925" s="59"/>
      <c r="K925" s="58"/>
      <c r="L925" s="58"/>
      <c r="M925" s="5"/>
      <c r="N925" s="5"/>
      <c r="O925" s="5"/>
      <c r="P925" s="5"/>
      <c r="Q925" s="5"/>
      <c r="R925" s="5"/>
      <c r="S925" s="5"/>
      <c r="T925" s="5"/>
      <c r="U925" s="5"/>
      <c r="V925" s="5"/>
      <c r="W925" s="5"/>
      <c r="X925" s="5"/>
      <c r="Y925" s="5"/>
      <c r="Z925" s="5"/>
    </row>
    <row r="926" spans="1:26" ht="12.75" customHeight="1" x14ac:dyDescent="0.25">
      <c r="A926" s="55">
        <v>151</v>
      </c>
      <c r="B926" s="54">
        <v>925</v>
      </c>
      <c r="C926" s="54">
        <f>'PR-RAS'!D933</f>
        <v>0</v>
      </c>
      <c r="D926" s="54">
        <f>'PR-RAS'!E933</f>
        <v>0</v>
      </c>
      <c r="E926" s="54">
        <v>0</v>
      </c>
      <c r="F926" s="54">
        <v>0</v>
      </c>
      <c r="G926" s="56">
        <f t="shared" si="28"/>
        <v>0</v>
      </c>
      <c r="H926" s="56">
        <f t="shared" si="29"/>
        <v>0</v>
      </c>
      <c r="I926" s="57">
        <v>0</v>
      </c>
      <c r="J926" s="59"/>
      <c r="K926" s="58"/>
      <c r="L926" s="58"/>
      <c r="M926" s="5"/>
      <c r="N926" s="5"/>
      <c r="O926" s="5"/>
      <c r="P926" s="5"/>
      <c r="Q926" s="5"/>
      <c r="R926" s="5"/>
      <c r="S926" s="5"/>
      <c r="T926" s="5"/>
      <c r="U926" s="5"/>
      <c r="V926" s="5"/>
      <c r="W926" s="5"/>
      <c r="X926" s="5"/>
      <c r="Y926" s="5"/>
      <c r="Z926" s="5"/>
    </row>
    <row r="927" spans="1:26" ht="12.75" customHeight="1" x14ac:dyDescent="0.25">
      <c r="A927" s="55">
        <v>151</v>
      </c>
      <c r="B927" s="54">
        <v>926</v>
      </c>
      <c r="C927" s="54">
        <f>'PR-RAS'!D934</f>
        <v>0</v>
      </c>
      <c r="D927" s="54">
        <f>'PR-RAS'!E934</f>
        <v>0</v>
      </c>
      <c r="E927" s="54">
        <v>0</v>
      </c>
      <c r="F927" s="54">
        <v>0</v>
      </c>
      <c r="G927" s="56">
        <f t="shared" si="28"/>
        <v>0</v>
      </c>
      <c r="H927" s="56">
        <f t="shared" si="29"/>
        <v>0</v>
      </c>
      <c r="I927" s="57">
        <v>0</v>
      </c>
      <c r="J927" s="59"/>
      <c r="K927" s="58"/>
      <c r="L927" s="58"/>
      <c r="M927" s="5"/>
      <c r="N927" s="5"/>
      <c r="O927" s="5"/>
      <c r="P927" s="5"/>
      <c r="Q927" s="5"/>
      <c r="R927" s="5"/>
      <c r="S927" s="5"/>
      <c r="T927" s="5"/>
      <c r="U927" s="5"/>
      <c r="V927" s="5"/>
      <c r="W927" s="5"/>
      <c r="X927" s="5"/>
      <c r="Y927" s="5"/>
      <c r="Z927" s="5"/>
    </row>
    <row r="928" spans="1:26" ht="12.75" customHeight="1" x14ac:dyDescent="0.25">
      <c r="A928" s="55">
        <v>151</v>
      </c>
      <c r="B928" s="54">
        <v>927</v>
      </c>
      <c r="C928" s="54">
        <f>'PR-RAS'!D935</f>
        <v>0</v>
      </c>
      <c r="D928" s="54">
        <f>'PR-RAS'!E935</f>
        <v>0</v>
      </c>
      <c r="E928" s="54">
        <v>0</v>
      </c>
      <c r="F928" s="54">
        <v>0</v>
      </c>
      <c r="G928" s="56">
        <f t="shared" si="28"/>
        <v>0</v>
      </c>
      <c r="H928" s="56">
        <f t="shared" si="29"/>
        <v>0</v>
      </c>
      <c r="I928" s="57">
        <v>0</v>
      </c>
      <c r="J928" s="59"/>
      <c r="K928" s="58"/>
      <c r="L928" s="58"/>
      <c r="M928" s="5"/>
      <c r="N928" s="5"/>
      <c r="O928" s="5"/>
      <c r="P928" s="5"/>
      <c r="Q928" s="5"/>
      <c r="R928" s="5"/>
      <c r="S928" s="5"/>
      <c r="T928" s="5"/>
      <c r="U928" s="5"/>
      <c r="V928" s="5"/>
      <c r="W928" s="5"/>
      <c r="X928" s="5"/>
      <c r="Y928" s="5"/>
      <c r="Z928" s="5"/>
    </row>
    <row r="929" spans="1:26" ht="12.75" customHeight="1" x14ac:dyDescent="0.25">
      <c r="A929" s="55">
        <v>151</v>
      </c>
      <c r="B929" s="54">
        <v>928</v>
      </c>
      <c r="C929" s="54">
        <f>'PR-RAS'!D936</f>
        <v>0</v>
      </c>
      <c r="D929" s="54">
        <f>'PR-RAS'!E936</f>
        <v>0</v>
      </c>
      <c r="E929" s="54">
        <v>0</v>
      </c>
      <c r="F929" s="54">
        <v>0</v>
      </c>
      <c r="G929" s="56">
        <f t="shared" si="28"/>
        <v>0</v>
      </c>
      <c r="H929" s="56">
        <f t="shared" si="29"/>
        <v>0</v>
      </c>
      <c r="I929" s="57">
        <v>0</v>
      </c>
      <c r="J929" s="59"/>
      <c r="K929" s="58"/>
      <c r="L929" s="58"/>
      <c r="M929" s="5"/>
      <c r="N929" s="5"/>
      <c r="O929" s="5"/>
      <c r="P929" s="5"/>
      <c r="Q929" s="5"/>
      <c r="R929" s="5"/>
      <c r="S929" s="5"/>
      <c r="T929" s="5"/>
      <c r="U929" s="5"/>
      <c r="V929" s="5"/>
      <c r="W929" s="5"/>
      <c r="X929" s="5"/>
      <c r="Y929" s="5"/>
      <c r="Z929" s="5"/>
    </row>
    <row r="930" spans="1:26" ht="12.75" customHeight="1" x14ac:dyDescent="0.25">
      <c r="A930" s="55">
        <v>151</v>
      </c>
      <c r="B930" s="54">
        <v>929</v>
      </c>
      <c r="C930" s="54">
        <f>'PR-RAS'!D937</f>
        <v>0</v>
      </c>
      <c r="D930" s="54">
        <f>'PR-RAS'!E937</f>
        <v>0</v>
      </c>
      <c r="E930" s="54">
        <v>0</v>
      </c>
      <c r="F930" s="54">
        <v>0</v>
      </c>
      <c r="G930" s="56">
        <f t="shared" si="28"/>
        <v>0</v>
      </c>
      <c r="H930" s="56">
        <f t="shared" si="29"/>
        <v>0</v>
      </c>
      <c r="I930" s="57">
        <v>0</v>
      </c>
      <c r="J930" s="59"/>
      <c r="K930" s="58"/>
      <c r="L930" s="58"/>
      <c r="M930" s="5"/>
      <c r="N930" s="5"/>
      <c r="O930" s="5"/>
      <c r="P930" s="5"/>
      <c r="Q930" s="5"/>
      <c r="R930" s="5"/>
      <c r="S930" s="5"/>
      <c r="T930" s="5"/>
      <c r="U930" s="5"/>
      <c r="V930" s="5"/>
      <c r="W930" s="5"/>
      <c r="X930" s="5"/>
      <c r="Y930" s="5"/>
      <c r="Z930" s="5"/>
    </row>
    <row r="931" spans="1:26" ht="12.75" customHeight="1" x14ac:dyDescent="0.25">
      <c r="A931" s="55">
        <v>151</v>
      </c>
      <c r="B931" s="54">
        <v>930</v>
      </c>
      <c r="C931" s="54">
        <f>'PR-RAS'!D938</f>
        <v>0</v>
      </c>
      <c r="D931" s="54">
        <f>'PR-RAS'!E938</f>
        <v>0</v>
      </c>
      <c r="E931" s="54">
        <v>0</v>
      </c>
      <c r="F931" s="54">
        <v>0</v>
      </c>
      <c r="G931" s="56">
        <f t="shared" si="28"/>
        <v>0</v>
      </c>
      <c r="H931" s="56">
        <f t="shared" si="29"/>
        <v>0</v>
      </c>
      <c r="I931" s="57">
        <v>0</v>
      </c>
      <c r="J931" s="59"/>
      <c r="K931" s="58"/>
      <c r="L931" s="58"/>
      <c r="M931" s="5"/>
      <c r="N931" s="5"/>
      <c r="O931" s="5"/>
      <c r="P931" s="5"/>
      <c r="Q931" s="5"/>
      <c r="R931" s="5"/>
      <c r="S931" s="5"/>
      <c r="T931" s="5"/>
      <c r="U931" s="5"/>
      <c r="V931" s="5"/>
      <c r="W931" s="5"/>
      <c r="X931" s="5"/>
      <c r="Y931" s="5"/>
      <c r="Z931" s="5"/>
    </row>
    <row r="932" spans="1:26" ht="12.75" customHeight="1" x14ac:dyDescent="0.25">
      <c r="A932" s="55">
        <v>151</v>
      </c>
      <c r="B932" s="54">
        <v>931</v>
      </c>
      <c r="C932" s="54">
        <f>'PR-RAS'!D939</f>
        <v>0</v>
      </c>
      <c r="D932" s="54">
        <f>'PR-RAS'!E939</f>
        <v>0</v>
      </c>
      <c r="E932" s="54">
        <v>0</v>
      </c>
      <c r="F932" s="54">
        <v>0</v>
      </c>
      <c r="G932" s="56">
        <f t="shared" si="28"/>
        <v>0</v>
      </c>
      <c r="H932" s="56">
        <f t="shared" si="29"/>
        <v>0</v>
      </c>
      <c r="I932" s="57">
        <v>0</v>
      </c>
      <c r="J932" s="59"/>
      <c r="K932" s="58"/>
      <c r="L932" s="58"/>
      <c r="M932" s="5"/>
      <c r="N932" s="5"/>
      <c r="O932" s="5"/>
      <c r="P932" s="5"/>
      <c r="Q932" s="5"/>
      <c r="R932" s="5"/>
      <c r="S932" s="5"/>
      <c r="T932" s="5"/>
      <c r="U932" s="5"/>
      <c r="V932" s="5"/>
      <c r="W932" s="5"/>
      <c r="X932" s="5"/>
      <c r="Y932" s="5"/>
      <c r="Z932" s="5"/>
    </row>
    <row r="933" spans="1:26" ht="12.75" customHeight="1" x14ac:dyDescent="0.25">
      <c r="A933" s="55">
        <v>151</v>
      </c>
      <c r="B933" s="54">
        <v>932</v>
      </c>
      <c r="C933" s="54">
        <f>'PR-RAS'!D940</f>
        <v>0</v>
      </c>
      <c r="D933" s="54">
        <f>'PR-RAS'!E940</f>
        <v>0</v>
      </c>
      <c r="E933" s="54">
        <v>0</v>
      </c>
      <c r="F933" s="54">
        <v>0</v>
      </c>
      <c r="G933" s="56">
        <f t="shared" si="28"/>
        <v>0</v>
      </c>
      <c r="H933" s="56">
        <f t="shared" si="29"/>
        <v>0</v>
      </c>
      <c r="I933" s="57">
        <v>0</v>
      </c>
      <c r="J933" s="59"/>
      <c r="K933" s="58"/>
      <c r="L933" s="58"/>
      <c r="M933" s="5"/>
      <c r="N933" s="5"/>
      <c r="O933" s="5"/>
      <c r="P933" s="5"/>
      <c r="Q933" s="5"/>
      <c r="R933" s="5"/>
      <c r="S933" s="5"/>
      <c r="T933" s="5"/>
      <c r="U933" s="5"/>
      <c r="V933" s="5"/>
      <c r="W933" s="5"/>
      <c r="X933" s="5"/>
      <c r="Y933" s="5"/>
      <c r="Z933" s="5"/>
    </row>
    <row r="934" spans="1:26" ht="12.75" customHeight="1" x14ac:dyDescent="0.25">
      <c r="A934" s="55">
        <v>151</v>
      </c>
      <c r="B934" s="54">
        <v>933</v>
      </c>
      <c r="C934" s="54">
        <f>'PR-RAS'!D941</f>
        <v>0</v>
      </c>
      <c r="D934" s="54">
        <f>'PR-RAS'!E941</f>
        <v>0</v>
      </c>
      <c r="E934" s="54">
        <v>0</v>
      </c>
      <c r="F934" s="54">
        <v>0</v>
      </c>
      <c r="G934" s="56">
        <f t="shared" si="28"/>
        <v>0</v>
      </c>
      <c r="H934" s="56">
        <f t="shared" si="29"/>
        <v>0</v>
      </c>
      <c r="I934" s="57">
        <v>0</v>
      </c>
      <c r="J934" s="59"/>
      <c r="K934" s="58"/>
      <c r="L934" s="58"/>
      <c r="M934" s="5"/>
      <c r="N934" s="5"/>
      <c r="O934" s="5"/>
      <c r="P934" s="5"/>
      <c r="Q934" s="5"/>
      <c r="R934" s="5"/>
      <c r="S934" s="5"/>
      <c r="T934" s="5"/>
      <c r="U934" s="5"/>
      <c r="V934" s="5"/>
      <c r="W934" s="5"/>
      <c r="X934" s="5"/>
      <c r="Y934" s="5"/>
      <c r="Z934" s="5"/>
    </row>
    <row r="935" spans="1:26" ht="12.75" customHeight="1" x14ac:dyDescent="0.25">
      <c r="A935" s="55">
        <v>151</v>
      </c>
      <c r="B935" s="54">
        <v>934</v>
      </c>
      <c r="C935" s="54">
        <f>'PR-RAS'!D942</f>
        <v>0</v>
      </c>
      <c r="D935" s="54">
        <f>'PR-RAS'!E942</f>
        <v>0</v>
      </c>
      <c r="E935" s="54">
        <v>0</v>
      </c>
      <c r="F935" s="54">
        <v>0</v>
      </c>
      <c r="G935" s="56">
        <f t="shared" si="28"/>
        <v>0</v>
      </c>
      <c r="H935" s="56">
        <f t="shared" si="29"/>
        <v>0</v>
      </c>
      <c r="I935" s="57">
        <v>0</v>
      </c>
      <c r="J935" s="59"/>
      <c r="K935" s="58"/>
      <c r="L935" s="58"/>
      <c r="M935" s="5"/>
      <c r="N935" s="5"/>
      <c r="O935" s="5"/>
      <c r="P935" s="5"/>
      <c r="Q935" s="5"/>
      <c r="R935" s="5"/>
      <c r="S935" s="5"/>
      <c r="T935" s="5"/>
      <c r="U935" s="5"/>
      <c r="V935" s="5"/>
      <c r="W935" s="5"/>
      <c r="X935" s="5"/>
      <c r="Y935" s="5"/>
      <c r="Z935" s="5"/>
    </row>
    <row r="936" spans="1:26" ht="12.75" customHeight="1" x14ac:dyDescent="0.25">
      <c r="A936" s="55">
        <v>151</v>
      </c>
      <c r="B936" s="54">
        <v>935</v>
      </c>
      <c r="C936" s="54">
        <f>'PR-RAS'!D943</f>
        <v>0</v>
      </c>
      <c r="D936" s="54">
        <f>'PR-RAS'!E943</f>
        <v>0</v>
      </c>
      <c r="E936" s="54">
        <v>0</v>
      </c>
      <c r="F936" s="54">
        <v>0</v>
      </c>
      <c r="G936" s="56">
        <f t="shared" si="28"/>
        <v>0</v>
      </c>
      <c r="H936" s="56">
        <f t="shared" si="29"/>
        <v>0</v>
      </c>
      <c r="I936" s="57">
        <v>0</v>
      </c>
      <c r="J936" s="59"/>
      <c r="K936" s="58"/>
      <c r="L936" s="58"/>
      <c r="M936" s="5"/>
      <c r="N936" s="5"/>
      <c r="O936" s="5"/>
      <c r="P936" s="5"/>
      <c r="Q936" s="5"/>
      <c r="R936" s="5"/>
      <c r="S936" s="5"/>
      <c r="T936" s="5"/>
      <c r="U936" s="5"/>
      <c r="V936" s="5"/>
      <c r="W936" s="5"/>
      <c r="X936" s="5"/>
      <c r="Y936" s="5"/>
      <c r="Z936" s="5"/>
    </row>
    <row r="937" spans="1:26" ht="12.75" customHeight="1" x14ac:dyDescent="0.25">
      <c r="A937" s="55">
        <v>151</v>
      </c>
      <c r="B937" s="54">
        <v>936</v>
      </c>
      <c r="C937" s="54">
        <f>'PR-RAS'!D944</f>
        <v>0</v>
      </c>
      <c r="D937" s="54">
        <f>'PR-RAS'!E944</f>
        <v>0</v>
      </c>
      <c r="E937" s="54">
        <v>0</v>
      </c>
      <c r="F937" s="54">
        <v>0</v>
      </c>
      <c r="G937" s="56">
        <f t="shared" si="28"/>
        <v>0</v>
      </c>
      <c r="H937" s="56">
        <f t="shared" si="29"/>
        <v>0</v>
      </c>
      <c r="I937" s="57">
        <v>0</v>
      </c>
      <c r="J937" s="59"/>
      <c r="K937" s="58"/>
      <c r="L937" s="58"/>
      <c r="M937" s="5"/>
      <c r="N937" s="5"/>
      <c r="O937" s="5"/>
      <c r="P937" s="5"/>
      <c r="Q937" s="5"/>
      <c r="R937" s="5"/>
      <c r="S937" s="5"/>
      <c r="T937" s="5"/>
      <c r="U937" s="5"/>
      <c r="V937" s="5"/>
      <c r="W937" s="5"/>
      <c r="X937" s="5"/>
      <c r="Y937" s="5"/>
      <c r="Z937" s="5"/>
    </row>
    <row r="938" spans="1:26" ht="12.75" customHeight="1" x14ac:dyDescent="0.25">
      <c r="A938" s="55">
        <v>151</v>
      </c>
      <c r="B938" s="54">
        <v>937</v>
      </c>
      <c r="C938" s="54">
        <f>'PR-RAS'!D945</f>
        <v>0</v>
      </c>
      <c r="D938" s="54">
        <f>'PR-RAS'!E945</f>
        <v>0</v>
      </c>
      <c r="E938" s="54">
        <v>0</v>
      </c>
      <c r="F938" s="54">
        <v>0</v>
      </c>
      <c r="G938" s="56">
        <f t="shared" si="28"/>
        <v>0</v>
      </c>
      <c r="H938" s="56">
        <f t="shared" si="29"/>
        <v>0</v>
      </c>
      <c r="I938" s="57">
        <v>0</v>
      </c>
      <c r="J938" s="59"/>
      <c r="K938" s="58"/>
      <c r="L938" s="58"/>
      <c r="M938" s="5"/>
      <c r="N938" s="5"/>
      <c r="O938" s="5"/>
      <c r="P938" s="5"/>
      <c r="Q938" s="5"/>
      <c r="R938" s="5"/>
      <c r="S938" s="5"/>
      <c r="T938" s="5"/>
      <c r="U938" s="5"/>
      <c r="V938" s="5"/>
      <c r="W938" s="5"/>
      <c r="X938" s="5"/>
      <c r="Y938" s="5"/>
      <c r="Z938" s="5"/>
    </row>
    <row r="939" spans="1:26" ht="12.75" customHeight="1" x14ac:dyDescent="0.25">
      <c r="A939" s="55">
        <v>151</v>
      </c>
      <c r="B939" s="54">
        <v>938</v>
      </c>
      <c r="C939" s="54">
        <f>'PR-RAS'!D946</f>
        <v>0</v>
      </c>
      <c r="D939" s="54">
        <f>'PR-RAS'!E946</f>
        <v>0</v>
      </c>
      <c r="E939" s="54">
        <v>0</v>
      </c>
      <c r="F939" s="54">
        <v>0</v>
      </c>
      <c r="G939" s="56">
        <f t="shared" si="28"/>
        <v>0</v>
      </c>
      <c r="H939" s="56">
        <f t="shared" si="29"/>
        <v>0</v>
      </c>
      <c r="I939" s="57">
        <v>0</v>
      </c>
      <c r="J939" s="59"/>
      <c r="K939" s="58"/>
      <c r="L939" s="58"/>
      <c r="M939" s="5"/>
      <c r="N939" s="5"/>
      <c r="O939" s="5"/>
      <c r="P939" s="5"/>
      <c r="Q939" s="5"/>
      <c r="R939" s="5"/>
      <c r="S939" s="5"/>
      <c r="T939" s="5"/>
      <c r="U939" s="5"/>
      <c r="V939" s="5"/>
      <c r="W939" s="5"/>
      <c r="X939" s="5"/>
      <c r="Y939" s="5"/>
      <c r="Z939" s="5"/>
    </row>
    <row r="940" spans="1:26" ht="12.75" customHeight="1" x14ac:dyDescent="0.25">
      <c r="A940" s="55">
        <v>151</v>
      </c>
      <c r="B940" s="54">
        <v>939</v>
      </c>
      <c r="C940" s="54">
        <f>'PR-RAS'!D947</f>
        <v>0</v>
      </c>
      <c r="D940" s="54">
        <f>'PR-RAS'!E947</f>
        <v>0</v>
      </c>
      <c r="E940" s="54">
        <v>0</v>
      </c>
      <c r="F940" s="54">
        <v>0</v>
      </c>
      <c r="G940" s="56">
        <f t="shared" si="28"/>
        <v>0</v>
      </c>
      <c r="H940" s="56">
        <f t="shared" si="29"/>
        <v>0</v>
      </c>
      <c r="I940" s="57">
        <v>0</v>
      </c>
      <c r="J940" s="59"/>
      <c r="K940" s="58"/>
      <c r="L940" s="58"/>
      <c r="M940" s="5"/>
      <c r="N940" s="5"/>
      <c r="O940" s="5"/>
      <c r="P940" s="5"/>
      <c r="Q940" s="5"/>
      <c r="R940" s="5"/>
      <c r="S940" s="5"/>
      <c r="T940" s="5"/>
      <c r="U940" s="5"/>
      <c r="V940" s="5"/>
      <c r="W940" s="5"/>
      <c r="X940" s="5"/>
      <c r="Y940" s="5"/>
      <c r="Z940" s="5"/>
    </row>
    <row r="941" spans="1:26" ht="12.75" customHeight="1" x14ac:dyDescent="0.25">
      <c r="A941" s="55">
        <v>151</v>
      </c>
      <c r="B941" s="54">
        <v>940</v>
      </c>
      <c r="C941" s="54">
        <f>'PR-RAS'!D948</f>
        <v>0</v>
      </c>
      <c r="D941" s="54">
        <f>'PR-RAS'!E948</f>
        <v>0</v>
      </c>
      <c r="E941" s="54">
        <v>0</v>
      </c>
      <c r="F941" s="54">
        <v>0</v>
      </c>
      <c r="G941" s="56">
        <f t="shared" si="28"/>
        <v>0</v>
      </c>
      <c r="H941" s="56">
        <f t="shared" si="29"/>
        <v>0</v>
      </c>
      <c r="I941" s="57">
        <v>0</v>
      </c>
      <c r="J941" s="59"/>
      <c r="K941" s="58"/>
      <c r="L941" s="58"/>
      <c r="M941" s="5"/>
      <c r="N941" s="5"/>
      <c r="O941" s="5"/>
      <c r="P941" s="5"/>
      <c r="Q941" s="5"/>
      <c r="R941" s="5"/>
      <c r="S941" s="5"/>
      <c r="T941" s="5"/>
      <c r="U941" s="5"/>
      <c r="V941" s="5"/>
      <c r="W941" s="5"/>
      <c r="X941" s="5"/>
      <c r="Y941" s="5"/>
      <c r="Z941" s="5"/>
    </row>
    <row r="942" spans="1:26" ht="12.75" customHeight="1" x14ac:dyDescent="0.25">
      <c r="A942" s="55">
        <v>151</v>
      </c>
      <c r="B942" s="54">
        <v>941</v>
      </c>
      <c r="C942" s="54">
        <f>'PR-RAS'!D949</f>
        <v>0</v>
      </c>
      <c r="D942" s="54">
        <f>'PR-RAS'!E949</f>
        <v>0</v>
      </c>
      <c r="E942" s="54">
        <v>0</v>
      </c>
      <c r="F942" s="54">
        <v>0</v>
      </c>
      <c r="G942" s="56">
        <f t="shared" si="28"/>
        <v>0</v>
      </c>
      <c r="H942" s="56">
        <f t="shared" si="29"/>
        <v>0</v>
      </c>
      <c r="I942" s="57">
        <v>0</v>
      </c>
      <c r="J942" s="59"/>
      <c r="K942" s="58"/>
      <c r="L942" s="58"/>
      <c r="M942" s="5"/>
      <c r="N942" s="5"/>
      <c r="O942" s="5"/>
      <c r="P942" s="5"/>
      <c r="Q942" s="5"/>
      <c r="R942" s="5"/>
      <c r="S942" s="5"/>
      <c r="T942" s="5"/>
      <c r="U942" s="5"/>
      <c r="V942" s="5"/>
      <c r="W942" s="5"/>
      <c r="X942" s="5"/>
      <c r="Y942" s="5"/>
      <c r="Z942" s="5"/>
    </row>
    <row r="943" spans="1:26" ht="12.75" customHeight="1" x14ac:dyDescent="0.25">
      <c r="A943" s="55">
        <v>151</v>
      </c>
      <c r="B943" s="54">
        <v>942</v>
      </c>
      <c r="C943" s="54">
        <f>'PR-RAS'!D950</f>
        <v>0</v>
      </c>
      <c r="D943" s="54">
        <f>'PR-RAS'!E950</f>
        <v>0</v>
      </c>
      <c r="E943" s="54">
        <v>0</v>
      </c>
      <c r="F943" s="54">
        <v>0</v>
      </c>
      <c r="G943" s="56">
        <f t="shared" si="28"/>
        <v>0</v>
      </c>
      <c r="H943" s="56">
        <f t="shared" si="29"/>
        <v>0</v>
      </c>
      <c r="I943" s="57">
        <v>0</v>
      </c>
      <c r="J943" s="59"/>
      <c r="K943" s="58"/>
      <c r="L943" s="58"/>
      <c r="M943" s="5"/>
      <c r="N943" s="5"/>
      <c r="O943" s="5"/>
      <c r="P943" s="5"/>
      <c r="Q943" s="5"/>
      <c r="R943" s="5"/>
      <c r="S943" s="5"/>
      <c r="T943" s="5"/>
      <c r="U943" s="5"/>
      <c r="V943" s="5"/>
      <c r="W943" s="5"/>
      <c r="X943" s="5"/>
      <c r="Y943" s="5"/>
      <c r="Z943" s="5"/>
    </row>
    <row r="944" spans="1:26" ht="12.75" customHeight="1" x14ac:dyDescent="0.25">
      <c r="A944" s="55">
        <v>151</v>
      </c>
      <c r="B944" s="54">
        <v>943</v>
      </c>
      <c r="C944" s="54">
        <f>'PR-RAS'!D951</f>
        <v>0</v>
      </c>
      <c r="D944" s="54">
        <f>'PR-RAS'!E951</f>
        <v>0</v>
      </c>
      <c r="E944" s="54">
        <v>0</v>
      </c>
      <c r="F944" s="54">
        <v>0</v>
      </c>
      <c r="G944" s="56">
        <f t="shared" si="28"/>
        <v>0</v>
      </c>
      <c r="H944" s="56">
        <f t="shared" si="29"/>
        <v>0</v>
      </c>
      <c r="I944" s="57">
        <v>0</v>
      </c>
      <c r="J944" s="59"/>
      <c r="K944" s="58"/>
      <c r="L944" s="58"/>
      <c r="M944" s="5"/>
      <c r="N944" s="5"/>
      <c r="O944" s="5"/>
      <c r="P944" s="5"/>
      <c r="Q944" s="5"/>
      <c r="R944" s="5"/>
      <c r="S944" s="5"/>
      <c r="T944" s="5"/>
      <c r="U944" s="5"/>
      <c r="V944" s="5"/>
      <c r="W944" s="5"/>
      <c r="X944" s="5"/>
      <c r="Y944" s="5"/>
      <c r="Z944" s="5"/>
    </row>
    <row r="945" spans="1:26" ht="12.75" customHeight="1" x14ac:dyDescent="0.25">
      <c r="A945" s="55">
        <v>151</v>
      </c>
      <c r="B945" s="54">
        <v>944</v>
      </c>
      <c r="C945" s="54">
        <f>'PR-RAS'!D952</f>
        <v>0</v>
      </c>
      <c r="D945" s="54">
        <f>'PR-RAS'!E952</f>
        <v>0</v>
      </c>
      <c r="E945" s="54">
        <v>0</v>
      </c>
      <c r="F945" s="54">
        <v>0</v>
      </c>
      <c r="G945" s="56">
        <f t="shared" si="28"/>
        <v>0</v>
      </c>
      <c r="H945" s="56">
        <f t="shared" si="29"/>
        <v>0</v>
      </c>
      <c r="I945" s="57">
        <v>0</v>
      </c>
      <c r="J945" s="59"/>
      <c r="K945" s="58"/>
      <c r="L945" s="58"/>
      <c r="M945" s="5"/>
      <c r="N945" s="5"/>
      <c r="O945" s="5"/>
      <c r="P945" s="5"/>
      <c r="Q945" s="5"/>
      <c r="R945" s="5"/>
      <c r="S945" s="5"/>
      <c r="T945" s="5"/>
      <c r="U945" s="5"/>
      <c r="V945" s="5"/>
      <c r="W945" s="5"/>
      <c r="X945" s="5"/>
      <c r="Y945" s="5"/>
      <c r="Z945" s="5"/>
    </row>
    <row r="946" spans="1:26" ht="12.75" customHeight="1" x14ac:dyDescent="0.25">
      <c r="A946" s="55">
        <v>151</v>
      </c>
      <c r="B946" s="54">
        <v>945</v>
      </c>
      <c r="C946" s="54">
        <f>'PR-RAS'!D953</f>
        <v>0</v>
      </c>
      <c r="D946" s="54">
        <f>'PR-RAS'!E953</f>
        <v>0</v>
      </c>
      <c r="E946" s="54">
        <v>0</v>
      </c>
      <c r="F946" s="54">
        <v>0</v>
      </c>
      <c r="G946" s="56">
        <f t="shared" si="28"/>
        <v>0</v>
      </c>
      <c r="H946" s="56">
        <f t="shared" si="29"/>
        <v>0</v>
      </c>
      <c r="I946" s="57">
        <v>0</v>
      </c>
      <c r="J946" s="59"/>
      <c r="K946" s="58"/>
      <c r="L946" s="58"/>
      <c r="M946" s="5"/>
      <c r="N946" s="5"/>
      <c r="O946" s="5"/>
      <c r="P946" s="5"/>
      <c r="Q946" s="5"/>
      <c r="R946" s="5"/>
      <c r="S946" s="5"/>
      <c r="T946" s="5"/>
      <c r="U946" s="5"/>
      <c r="V946" s="5"/>
      <c r="W946" s="5"/>
      <c r="X946" s="5"/>
      <c r="Y946" s="5"/>
      <c r="Z946" s="5"/>
    </row>
    <row r="947" spans="1:26" ht="12.75" customHeight="1" x14ac:dyDescent="0.25">
      <c r="A947" s="55">
        <v>151</v>
      </c>
      <c r="B947" s="54">
        <v>946</v>
      </c>
      <c r="C947" s="54">
        <f>'PR-RAS'!D954</f>
        <v>0</v>
      </c>
      <c r="D947" s="54">
        <f>'PR-RAS'!E954</f>
        <v>0</v>
      </c>
      <c r="E947" s="54">
        <v>0</v>
      </c>
      <c r="F947" s="54">
        <v>0</v>
      </c>
      <c r="G947" s="56">
        <f t="shared" si="28"/>
        <v>0</v>
      </c>
      <c r="H947" s="56">
        <f t="shared" si="29"/>
        <v>0</v>
      </c>
      <c r="I947" s="57">
        <v>0</v>
      </c>
      <c r="J947" s="59"/>
      <c r="K947" s="58"/>
      <c r="L947" s="58"/>
      <c r="M947" s="5"/>
      <c r="N947" s="5"/>
      <c r="O947" s="5"/>
      <c r="P947" s="5"/>
      <c r="Q947" s="5"/>
      <c r="R947" s="5"/>
      <c r="S947" s="5"/>
      <c r="T947" s="5"/>
      <c r="U947" s="5"/>
      <c r="V947" s="5"/>
      <c r="W947" s="5"/>
      <c r="X947" s="5"/>
      <c r="Y947" s="5"/>
      <c r="Z947" s="5"/>
    </row>
    <row r="948" spans="1:26" ht="12.75" customHeight="1" x14ac:dyDescent="0.25">
      <c r="A948" s="55">
        <v>151</v>
      </c>
      <c r="B948" s="54">
        <v>947</v>
      </c>
      <c r="C948" s="54">
        <f>'PR-RAS'!D955</f>
        <v>0</v>
      </c>
      <c r="D948" s="54">
        <f>'PR-RAS'!E955</f>
        <v>0</v>
      </c>
      <c r="E948" s="54">
        <v>0</v>
      </c>
      <c r="F948" s="54">
        <v>0</v>
      </c>
      <c r="G948" s="56">
        <f t="shared" si="28"/>
        <v>0</v>
      </c>
      <c r="H948" s="56">
        <f t="shared" si="29"/>
        <v>0</v>
      </c>
      <c r="I948" s="57">
        <v>0</v>
      </c>
      <c r="J948" s="59"/>
      <c r="K948" s="58"/>
      <c r="L948" s="58"/>
      <c r="M948" s="5"/>
      <c r="N948" s="5"/>
      <c r="O948" s="5"/>
      <c r="P948" s="5"/>
      <c r="Q948" s="5"/>
      <c r="R948" s="5"/>
      <c r="S948" s="5"/>
      <c r="T948" s="5"/>
      <c r="U948" s="5"/>
      <c r="V948" s="5"/>
      <c r="W948" s="5"/>
      <c r="X948" s="5"/>
      <c r="Y948" s="5"/>
      <c r="Z948" s="5"/>
    </row>
    <row r="949" spans="1:26" ht="12.75" customHeight="1" x14ac:dyDescent="0.25">
      <c r="A949" s="55">
        <v>151</v>
      </c>
      <c r="B949" s="54">
        <v>948</v>
      </c>
      <c r="C949" s="54">
        <f>'PR-RAS'!D956</f>
        <v>0</v>
      </c>
      <c r="D949" s="54">
        <f>'PR-RAS'!E956</f>
        <v>0</v>
      </c>
      <c r="E949" s="54">
        <v>0</v>
      </c>
      <c r="F949" s="54">
        <v>0</v>
      </c>
      <c r="G949" s="56">
        <f t="shared" si="28"/>
        <v>0</v>
      </c>
      <c r="H949" s="56">
        <f t="shared" si="29"/>
        <v>0</v>
      </c>
      <c r="I949" s="57">
        <v>0</v>
      </c>
      <c r="J949" s="59"/>
      <c r="K949" s="58"/>
      <c r="L949" s="58"/>
      <c r="M949" s="5"/>
      <c r="N949" s="5"/>
      <c r="O949" s="5"/>
      <c r="P949" s="5"/>
      <c r="Q949" s="5"/>
      <c r="R949" s="5"/>
      <c r="S949" s="5"/>
      <c r="T949" s="5"/>
      <c r="U949" s="5"/>
      <c r="V949" s="5"/>
      <c r="W949" s="5"/>
      <c r="X949" s="5"/>
      <c r="Y949" s="5"/>
      <c r="Z949" s="5"/>
    </row>
    <row r="950" spans="1:26" ht="12.75" customHeight="1" x14ac:dyDescent="0.25">
      <c r="A950" s="55">
        <v>151</v>
      </c>
      <c r="B950" s="54">
        <v>949</v>
      </c>
      <c r="C950" s="54">
        <f>'PR-RAS'!D957</f>
        <v>0</v>
      </c>
      <c r="D950" s="54">
        <f>'PR-RAS'!E957</f>
        <v>0</v>
      </c>
      <c r="E950" s="54">
        <v>0</v>
      </c>
      <c r="F950" s="54">
        <v>0</v>
      </c>
      <c r="G950" s="56">
        <f t="shared" si="28"/>
        <v>0</v>
      </c>
      <c r="H950" s="56">
        <f t="shared" si="29"/>
        <v>0</v>
      </c>
      <c r="I950" s="57">
        <v>0</v>
      </c>
      <c r="J950" s="59"/>
      <c r="K950" s="58"/>
      <c r="L950" s="58"/>
      <c r="M950" s="5"/>
      <c r="N950" s="5"/>
      <c r="O950" s="5"/>
      <c r="P950" s="5"/>
      <c r="Q950" s="5"/>
      <c r="R950" s="5"/>
      <c r="S950" s="5"/>
      <c r="T950" s="5"/>
      <c r="U950" s="5"/>
      <c r="V950" s="5"/>
      <c r="W950" s="5"/>
      <c r="X950" s="5"/>
      <c r="Y950" s="5"/>
      <c r="Z950" s="5"/>
    </row>
    <row r="951" spans="1:26" ht="12.75" customHeight="1" x14ac:dyDescent="0.25">
      <c r="A951" s="55">
        <v>151</v>
      </c>
      <c r="B951" s="54">
        <v>950</v>
      </c>
      <c r="C951" s="54">
        <f>'PR-RAS'!D958</f>
        <v>0</v>
      </c>
      <c r="D951" s="54">
        <f>'PR-RAS'!E958</f>
        <v>0</v>
      </c>
      <c r="E951" s="54">
        <v>0</v>
      </c>
      <c r="F951" s="54">
        <v>0</v>
      </c>
      <c r="G951" s="56">
        <f t="shared" si="28"/>
        <v>0</v>
      </c>
      <c r="H951" s="56">
        <f t="shared" si="29"/>
        <v>0</v>
      </c>
      <c r="I951" s="57">
        <v>0</v>
      </c>
      <c r="J951" s="59"/>
      <c r="K951" s="58"/>
      <c r="L951" s="58"/>
      <c r="M951" s="5"/>
      <c r="N951" s="5"/>
      <c r="O951" s="5"/>
      <c r="P951" s="5"/>
      <c r="Q951" s="5"/>
      <c r="R951" s="5"/>
      <c r="S951" s="5"/>
      <c r="T951" s="5"/>
      <c r="U951" s="5"/>
      <c r="V951" s="5"/>
      <c r="W951" s="5"/>
      <c r="X951" s="5"/>
      <c r="Y951" s="5"/>
      <c r="Z951" s="5"/>
    </row>
    <row r="952" spans="1:26" ht="12.75" customHeight="1" x14ac:dyDescent="0.25">
      <c r="A952" s="55">
        <v>151</v>
      </c>
      <c r="B952" s="54">
        <v>951</v>
      </c>
      <c r="C952" s="54">
        <f>'PR-RAS'!D959</f>
        <v>0</v>
      </c>
      <c r="D952" s="54">
        <f>'PR-RAS'!E959</f>
        <v>0</v>
      </c>
      <c r="E952" s="54">
        <v>0</v>
      </c>
      <c r="F952" s="54">
        <v>0</v>
      </c>
      <c r="G952" s="56">
        <f t="shared" si="28"/>
        <v>0</v>
      </c>
      <c r="H952" s="56">
        <f t="shared" si="29"/>
        <v>0</v>
      </c>
      <c r="I952" s="57">
        <v>0</v>
      </c>
      <c r="J952" s="59"/>
      <c r="K952" s="58"/>
      <c r="L952" s="58"/>
      <c r="M952" s="5"/>
      <c r="N952" s="5"/>
      <c r="O952" s="5"/>
      <c r="P952" s="5"/>
      <c r="Q952" s="5"/>
      <c r="R952" s="5"/>
      <c r="S952" s="5"/>
      <c r="T952" s="5"/>
      <c r="U952" s="5"/>
      <c r="V952" s="5"/>
      <c r="W952" s="5"/>
      <c r="X952" s="5"/>
      <c r="Y952" s="5"/>
      <c r="Z952" s="5"/>
    </row>
    <row r="953" spans="1:26" ht="12.75" customHeight="1" x14ac:dyDescent="0.25">
      <c r="A953" s="55">
        <v>151</v>
      </c>
      <c r="B953" s="54">
        <v>952</v>
      </c>
      <c r="C953" s="54">
        <f>'PR-RAS'!D960</f>
        <v>0</v>
      </c>
      <c r="D953" s="54">
        <f>'PR-RAS'!E960</f>
        <v>0</v>
      </c>
      <c r="E953" s="54">
        <v>0</v>
      </c>
      <c r="F953" s="54">
        <v>0</v>
      </c>
      <c r="G953" s="56">
        <f t="shared" si="28"/>
        <v>0</v>
      </c>
      <c r="H953" s="56">
        <f t="shared" si="29"/>
        <v>0</v>
      </c>
      <c r="I953" s="57">
        <v>0</v>
      </c>
      <c r="J953" s="59"/>
      <c r="K953" s="58"/>
      <c r="L953" s="58"/>
      <c r="M953" s="5"/>
      <c r="N953" s="5"/>
      <c r="O953" s="5"/>
      <c r="P953" s="5"/>
      <c r="Q953" s="5"/>
      <c r="R953" s="5"/>
      <c r="S953" s="5"/>
      <c r="T953" s="5"/>
      <c r="U953" s="5"/>
      <c r="V953" s="5"/>
      <c r="W953" s="5"/>
      <c r="X953" s="5"/>
      <c r="Y953" s="5"/>
      <c r="Z953" s="5"/>
    </row>
    <row r="954" spans="1:26" ht="12.75" customHeight="1" x14ac:dyDescent="0.25">
      <c r="A954" s="55">
        <v>151</v>
      </c>
      <c r="B954" s="54">
        <v>953</v>
      </c>
      <c r="C954" s="54">
        <f>'PR-RAS'!D961</f>
        <v>0</v>
      </c>
      <c r="D954" s="54">
        <f>'PR-RAS'!E961</f>
        <v>0</v>
      </c>
      <c r="E954" s="54">
        <v>0</v>
      </c>
      <c r="F954" s="54">
        <v>0</v>
      </c>
      <c r="G954" s="56">
        <f t="shared" si="28"/>
        <v>0</v>
      </c>
      <c r="H954" s="56">
        <f t="shared" si="29"/>
        <v>0</v>
      </c>
      <c r="I954" s="57">
        <v>0</v>
      </c>
      <c r="J954" s="59"/>
      <c r="K954" s="58"/>
      <c r="L954" s="58"/>
      <c r="M954" s="5"/>
      <c r="N954" s="5"/>
      <c r="O954" s="5"/>
      <c r="P954" s="5"/>
      <c r="Q954" s="5"/>
      <c r="R954" s="5"/>
      <c r="S954" s="5"/>
      <c r="T954" s="5"/>
      <c r="U954" s="5"/>
      <c r="V954" s="5"/>
      <c r="W954" s="5"/>
      <c r="X954" s="5"/>
      <c r="Y954" s="5"/>
      <c r="Z954" s="5"/>
    </row>
    <row r="955" spans="1:26" ht="12.75" customHeight="1" x14ac:dyDescent="0.25">
      <c r="A955" s="55">
        <v>151</v>
      </c>
      <c r="B955" s="54">
        <v>954</v>
      </c>
      <c r="C955" s="54">
        <f>'PR-RAS'!D962</f>
        <v>0</v>
      </c>
      <c r="D955" s="54">
        <f>'PR-RAS'!E962</f>
        <v>0</v>
      </c>
      <c r="E955" s="54">
        <v>0</v>
      </c>
      <c r="F955" s="54">
        <v>0</v>
      </c>
      <c r="G955" s="56">
        <f t="shared" si="28"/>
        <v>0</v>
      </c>
      <c r="H955" s="56">
        <f t="shared" si="29"/>
        <v>0</v>
      </c>
      <c r="I955" s="57">
        <v>0</v>
      </c>
      <c r="J955" s="59"/>
      <c r="K955" s="58"/>
      <c r="L955" s="58"/>
      <c r="M955" s="5"/>
      <c r="N955" s="5"/>
      <c r="O955" s="5"/>
      <c r="P955" s="5"/>
      <c r="Q955" s="5"/>
      <c r="R955" s="5"/>
      <c r="S955" s="5"/>
      <c r="T955" s="5"/>
      <c r="U955" s="5"/>
      <c r="V955" s="5"/>
      <c r="W955" s="5"/>
      <c r="X955" s="5"/>
      <c r="Y955" s="5"/>
      <c r="Z955" s="5"/>
    </row>
    <row r="956" spans="1:26" ht="12.75" customHeight="1" x14ac:dyDescent="0.25">
      <c r="A956" s="55">
        <v>151</v>
      </c>
      <c r="B956" s="54">
        <v>955</v>
      </c>
      <c r="C956" s="54">
        <f>'PR-RAS'!D963</f>
        <v>0</v>
      </c>
      <c r="D956" s="54">
        <f>'PR-RAS'!E963</f>
        <v>0</v>
      </c>
      <c r="E956" s="54">
        <v>0</v>
      </c>
      <c r="F956" s="54">
        <v>0</v>
      </c>
      <c r="G956" s="56">
        <f t="shared" si="28"/>
        <v>0</v>
      </c>
      <c r="H956" s="56">
        <f t="shared" si="29"/>
        <v>0</v>
      </c>
      <c r="I956" s="57">
        <v>0</v>
      </c>
      <c r="J956" s="59"/>
      <c r="K956" s="58"/>
      <c r="L956" s="58"/>
      <c r="M956" s="5"/>
      <c r="N956" s="5"/>
      <c r="O956" s="5"/>
      <c r="P956" s="5"/>
      <c r="Q956" s="5"/>
      <c r="R956" s="5"/>
      <c r="S956" s="5"/>
      <c r="T956" s="5"/>
      <c r="U956" s="5"/>
      <c r="V956" s="5"/>
      <c r="W956" s="5"/>
      <c r="X956" s="5"/>
      <c r="Y956" s="5"/>
      <c r="Z956" s="5"/>
    </row>
    <row r="957" spans="1:26" ht="12.75" customHeight="1" x14ac:dyDescent="0.25">
      <c r="A957" s="55">
        <v>151</v>
      </c>
      <c r="B957" s="54">
        <v>956</v>
      </c>
      <c r="C957" s="54">
        <f>'PR-RAS'!D964</f>
        <v>0</v>
      </c>
      <c r="D957" s="54">
        <f>'PR-RAS'!E964</f>
        <v>0</v>
      </c>
      <c r="E957" s="54">
        <v>0</v>
      </c>
      <c r="F957" s="54">
        <v>0</v>
      </c>
      <c r="G957" s="56">
        <f t="shared" si="28"/>
        <v>0</v>
      </c>
      <c r="H957" s="56">
        <f t="shared" si="29"/>
        <v>0</v>
      </c>
      <c r="I957" s="57">
        <v>0</v>
      </c>
      <c r="J957" s="59"/>
      <c r="K957" s="58"/>
      <c r="L957" s="58"/>
      <c r="M957" s="5"/>
      <c r="N957" s="5"/>
      <c r="O957" s="5"/>
      <c r="P957" s="5"/>
      <c r="Q957" s="5"/>
      <c r="R957" s="5"/>
      <c r="S957" s="5"/>
      <c r="T957" s="5"/>
      <c r="U957" s="5"/>
      <c r="V957" s="5"/>
      <c r="W957" s="5"/>
      <c r="X957" s="5"/>
      <c r="Y957" s="5"/>
      <c r="Z957" s="5"/>
    </row>
    <row r="958" spans="1:26" ht="12.75" customHeight="1" x14ac:dyDescent="0.25">
      <c r="A958" s="55">
        <v>151</v>
      </c>
      <c r="B958" s="54">
        <v>957</v>
      </c>
      <c r="C958" s="54">
        <f>'PR-RAS'!D965</f>
        <v>0</v>
      </c>
      <c r="D958" s="54">
        <f>'PR-RAS'!E965</f>
        <v>0</v>
      </c>
      <c r="E958" s="54">
        <v>0</v>
      </c>
      <c r="F958" s="54">
        <v>0</v>
      </c>
      <c r="G958" s="56">
        <f t="shared" si="28"/>
        <v>0</v>
      </c>
      <c r="H958" s="56">
        <f t="shared" si="29"/>
        <v>0</v>
      </c>
      <c r="I958" s="57">
        <v>0</v>
      </c>
      <c r="J958" s="59"/>
      <c r="K958" s="58"/>
      <c r="L958" s="58"/>
      <c r="M958" s="5"/>
      <c r="N958" s="5"/>
      <c r="O958" s="5"/>
      <c r="P958" s="5"/>
      <c r="Q958" s="5"/>
      <c r="R958" s="5"/>
      <c r="S958" s="5"/>
      <c r="T958" s="5"/>
      <c r="U958" s="5"/>
      <c r="V958" s="5"/>
      <c r="W958" s="5"/>
      <c r="X958" s="5"/>
      <c r="Y958" s="5"/>
      <c r="Z958" s="5"/>
    </row>
    <row r="959" spans="1:26" ht="12.75" customHeight="1" x14ac:dyDescent="0.25">
      <c r="A959" s="55">
        <v>151</v>
      </c>
      <c r="B959" s="54">
        <v>958</v>
      </c>
      <c r="C959" s="54">
        <f>'PR-RAS'!D966</f>
        <v>0</v>
      </c>
      <c r="D959" s="54">
        <f>'PR-RAS'!E966</f>
        <v>0</v>
      </c>
      <c r="E959" s="54">
        <v>0</v>
      </c>
      <c r="F959" s="54">
        <v>0</v>
      </c>
      <c r="G959" s="56">
        <f t="shared" si="28"/>
        <v>0</v>
      </c>
      <c r="H959" s="56">
        <f t="shared" si="29"/>
        <v>0</v>
      </c>
      <c r="I959" s="57">
        <v>0</v>
      </c>
      <c r="J959" s="59"/>
      <c r="K959" s="58"/>
      <c r="L959" s="58"/>
      <c r="M959" s="5"/>
      <c r="N959" s="5"/>
      <c r="O959" s="5"/>
      <c r="P959" s="5"/>
      <c r="Q959" s="5"/>
      <c r="R959" s="5"/>
      <c r="S959" s="5"/>
      <c r="T959" s="5"/>
      <c r="U959" s="5"/>
      <c r="V959" s="5"/>
      <c r="W959" s="5"/>
      <c r="X959" s="5"/>
      <c r="Y959" s="5"/>
      <c r="Z959" s="5"/>
    </row>
    <row r="960" spans="1:26" ht="12.75" customHeight="1" x14ac:dyDescent="0.25">
      <c r="A960" s="55">
        <v>151</v>
      </c>
      <c r="B960" s="54">
        <v>959</v>
      </c>
      <c r="C960" s="54">
        <f>'PR-RAS'!D967</f>
        <v>0</v>
      </c>
      <c r="D960" s="54">
        <f>'PR-RAS'!E967</f>
        <v>0</v>
      </c>
      <c r="E960" s="54">
        <v>0</v>
      </c>
      <c r="F960" s="54">
        <v>0</v>
      </c>
      <c r="G960" s="56">
        <f t="shared" si="28"/>
        <v>0</v>
      </c>
      <c r="H960" s="56">
        <f t="shared" si="29"/>
        <v>0</v>
      </c>
      <c r="I960" s="57">
        <v>0</v>
      </c>
      <c r="J960" s="59"/>
      <c r="K960" s="58"/>
      <c r="L960" s="58"/>
      <c r="M960" s="5"/>
      <c r="N960" s="5"/>
      <c r="O960" s="5"/>
      <c r="P960" s="5"/>
      <c r="Q960" s="5"/>
      <c r="R960" s="5"/>
      <c r="S960" s="5"/>
      <c r="T960" s="5"/>
      <c r="U960" s="5"/>
      <c r="V960" s="5"/>
      <c r="W960" s="5"/>
      <c r="X960" s="5"/>
      <c r="Y960" s="5"/>
      <c r="Z960" s="5"/>
    </row>
    <row r="961" spans="1:26" ht="12.75" customHeight="1" x14ac:dyDescent="0.25">
      <c r="A961" s="55">
        <v>151</v>
      </c>
      <c r="B961" s="54">
        <v>960</v>
      </c>
      <c r="C961" s="54">
        <f>'PR-RAS'!D968</f>
        <v>0</v>
      </c>
      <c r="D961" s="54">
        <f>'PR-RAS'!E968</f>
        <v>0</v>
      </c>
      <c r="E961" s="54">
        <v>0</v>
      </c>
      <c r="F961" s="54">
        <v>0</v>
      </c>
      <c r="G961" s="56">
        <f t="shared" si="28"/>
        <v>0</v>
      </c>
      <c r="H961" s="56">
        <f t="shared" si="29"/>
        <v>0</v>
      </c>
      <c r="I961" s="57">
        <v>0</v>
      </c>
      <c r="J961" s="59"/>
      <c r="K961" s="58"/>
      <c r="L961" s="58"/>
      <c r="M961" s="5"/>
      <c r="N961" s="5"/>
      <c r="O961" s="5"/>
      <c r="P961" s="5"/>
      <c r="Q961" s="5"/>
      <c r="R961" s="5"/>
      <c r="S961" s="5"/>
      <c r="T961" s="5"/>
      <c r="U961" s="5"/>
      <c r="V961" s="5"/>
      <c r="W961" s="5"/>
      <c r="X961" s="5"/>
      <c r="Y961" s="5"/>
      <c r="Z961" s="5"/>
    </row>
    <row r="962" spans="1:26" ht="12.75" customHeight="1" x14ac:dyDescent="0.25">
      <c r="A962" s="55">
        <v>151</v>
      </c>
      <c r="B962" s="54">
        <v>961</v>
      </c>
      <c r="C962" s="54">
        <f>'PR-RAS'!D969</f>
        <v>0</v>
      </c>
      <c r="D962" s="54">
        <f>'PR-RAS'!E969</f>
        <v>0</v>
      </c>
      <c r="E962" s="54">
        <v>0</v>
      </c>
      <c r="F962" s="54">
        <v>0</v>
      </c>
      <c r="G962" s="56">
        <f t="shared" ref="G962:G983" si="30">(B962/1000)*(C962*1+D962*2)</f>
        <v>0</v>
      </c>
      <c r="H962" s="56">
        <f t="shared" ref="H962:H1025" si="31">ABS(C962-ROUND(C962,0))+ABS(D962-ROUND(D962,0))</f>
        <v>0</v>
      </c>
      <c r="I962" s="57">
        <v>0</v>
      </c>
      <c r="J962" s="59"/>
      <c r="K962" s="58"/>
      <c r="L962" s="58"/>
      <c r="M962" s="5"/>
      <c r="N962" s="5"/>
      <c r="O962" s="5"/>
      <c r="P962" s="5"/>
      <c r="Q962" s="5"/>
      <c r="R962" s="5"/>
      <c r="S962" s="5"/>
      <c r="T962" s="5"/>
      <c r="U962" s="5"/>
      <c r="V962" s="5"/>
      <c r="W962" s="5"/>
      <c r="X962" s="5"/>
      <c r="Y962" s="5"/>
      <c r="Z962" s="5"/>
    </row>
    <row r="963" spans="1:26" ht="12.75" customHeight="1" x14ac:dyDescent="0.25">
      <c r="A963" s="55">
        <v>151</v>
      </c>
      <c r="B963" s="54">
        <v>962</v>
      </c>
      <c r="C963" s="54">
        <f>'PR-RAS'!D970</f>
        <v>0</v>
      </c>
      <c r="D963" s="54">
        <f>'PR-RAS'!E970</f>
        <v>0</v>
      </c>
      <c r="E963" s="54">
        <v>0</v>
      </c>
      <c r="F963" s="54">
        <v>0</v>
      </c>
      <c r="G963" s="56">
        <f t="shared" si="30"/>
        <v>0</v>
      </c>
      <c r="H963" s="56">
        <f t="shared" si="31"/>
        <v>0</v>
      </c>
      <c r="I963" s="57">
        <v>0</v>
      </c>
      <c r="J963" s="59"/>
      <c r="K963" s="58"/>
      <c r="L963" s="58"/>
      <c r="M963" s="5"/>
      <c r="N963" s="5"/>
      <c r="O963" s="5"/>
      <c r="P963" s="5"/>
      <c r="Q963" s="5"/>
      <c r="R963" s="5"/>
      <c r="S963" s="5"/>
      <c r="T963" s="5"/>
      <c r="U963" s="5"/>
      <c r="V963" s="5"/>
      <c r="W963" s="5"/>
      <c r="X963" s="5"/>
      <c r="Y963" s="5"/>
      <c r="Z963" s="5"/>
    </row>
    <row r="964" spans="1:26" ht="12.75" customHeight="1" x14ac:dyDescent="0.25">
      <c r="A964" s="55">
        <v>151</v>
      </c>
      <c r="B964" s="54">
        <v>963</v>
      </c>
      <c r="C964" s="54">
        <f>'PR-RAS'!D971</f>
        <v>0</v>
      </c>
      <c r="D964" s="54">
        <f>'PR-RAS'!E971</f>
        <v>0</v>
      </c>
      <c r="E964" s="54">
        <v>0</v>
      </c>
      <c r="F964" s="54">
        <v>0</v>
      </c>
      <c r="G964" s="56">
        <f t="shared" si="30"/>
        <v>0</v>
      </c>
      <c r="H964" s="56">
        <f t="shared" si="31"/>
        <v>0</v>
      </c>
      <c r="I964" s="57">
        <v>0</v>
      </c>
      <c r="J964" s="59"/>
      <c r="K964" s="58"/>
      <c r="L964" s="58"/>
      <c r="M964" s="5"/>
      <c r="N964" s="5"/>
      <c r="O964" s="5"/>
      <c r="P964" s="5"/>
      <c r="Q964" s="5"/>
      <c r="R964" s="5"/>
      <c r="S964" s="5"/>
      <c r="T964" s="5"/>
      <c r="U964" s="5"/>
      <c r="V964" s="5"/>
      <c r="W964" s="5"/>
      <c r="X964" s="5"/>
      <c r="Y964" s="5"/>
      <c r="Z964" s="5"/>
    </row>
    <row r="965" spans="1:26" ht="12.75" customHeight="1" x14ac:dyDescent="0.25">
      <c r="A965" s="55">
        <v>151</v>
      </c>
      <c r="B965" s="54">
        <v>964</v>
      </c>
      <c r="C965" s="54">
        <f>'PR-RAS'!D972</f>
        <v>0</v>
      </c>
      <c r="D965" s="54">
        <f>'PR-RAS'!E972</f>
        <v>0</v>
      </c>
      <c r="E965" s="54">
        <v>0</v>
      </c>
      <c r="F965" s="54">
        <v>0</v>
      </c>
      <c r="G965" s="56">
        <f t="shared" si="30"/>
        <v>0</v>
      </c>
      <c r="H965" s="56">
        <f t="shared" si="31"/>
        <v>0</v>
      </c>
      <c r="I965" s="57">
        <v>0</v>
      </c>
      <c r="J965" s="59"/>
      <c r="K965" s="58"/>
      <c r="L965" s="58"/>
      <c r="M965" s="5"/>
      <c r="N965" s="5"/>
      <c r="O965" s="5"/>
      <c r="P965" s="5"/>
      <c r="Q965" s="5"/>
      <c r="R965" s="5"/>
      <c r="S965" s="5"/>
      <c r="T965" s="5"/>
      <c r="U965" s="5"/>
      <c r="V965" s="5"/>
      <c r="W965" s="5"/>
      <c r="X965" s="5"/>
      <c r="Y965" s="5"/>
      <c r="Z965" s="5"/>
    </row>
    <row r="966" spans="1:26" ht="12.75" customHeight="1" x14ac:dyDescent="0.25">
      <c r="A966" s="55">
        <v>151</v>
      </c>
      <c r="B966" s="54">
        <v>965</v>
      </c>
      <c r="C966" s="54">
        <f>'PR-RAS'!D973</f>
        <v>0</v>
      </c>
      <c r="D966" s="54">
        <f>'PR-RAS'!E973</f>
        <v>0</v>
      </c>
      <c r="E966" s="54">
        <v>0</v>
      </c>
      <c r="F966" s="54">
        <v>0</v>
      </c>
      <c r="G966" s="56">
        <f t="shared" si="30"/>
        <v>0</v>
      </c>
      <c r="H966" s="56">
        <f t="shared" si="31"/>
        <v>0</v>
      </c>
      <c r="I966" s="57">
        <v>0</v>
      </c>
      <c r="J966" s="59"/>
      <c r="K966" s="58"/>
      <c r="L966" s="58"/>
      <c r="M966" s="5"/>
      <c r="N966" s="5"/>
      <c r="O966" s="5"/>
      <c r="P966" s="5"/>
      <c r="Q966" s="5"/>
      <c r="R966" s="5"/>
      <c r="S966" s="5"/>
      <c r="T966" s="5"/>
      <c r="U966" s="5"/>
      <c r="V966" s="5"/>
      <c r="W966" s="5"/>
      <c r="X966" s="5"/>
      <c r="Y966" s="5"/>
      <c r="Z966" s="5"/>
    </row>
    <row r="967" spans="1:26" ht="12.75" customHeight="1" x14ac:dyDescent="0.25">
      <c r="A967" s="55">
        <v>151</v>
      </c>
      <c r="B967" s="54">
        <v>966</v>
      </c>
      <c r="C967" s="54">
        <f>'PR-RAS'!D974</f>
        <v>0</v>
      </c>
      <c r="D967" s="54">
        <f>'PR-RAS'!E974</f>
        <v>0</v>
      </c>
      <c r="E967" s="54">
        <v>0</v>
      </c>
      <c r="F967" s="54">
        <v>0</v>
      </c>
      <c r="G967" s="56">
        <f t="shared" si="30"/>
        <v>0</v>
      </c>
      <c r="H967" s="56">
        <f t="shared" si="31"/>
        <v>0</v>
      </c>
      <c r="I967" s="57">
        <v>0</v>
      </c>
      <c r="J967" s="59"/>
      <c r="K967" s="58"/>
      <c r="L967" s="58"/>
      <c r="M967" s="5"/>
      <c r="N967" s="5"/>
      <c r="O967" s="5"/>
      <c r="P967" s="5"/>
      <c r="Q967" s="5"/>
      <c r="R967" s="5"/>
      <c r="S967" s="5"/>
      <c r="T967" s="5"/>
      <c r="U967" s="5"/>
      <c r="V967" s="5"/>
      <c r="W967" s="5"/>
      <c r="X967" s="5"/>
      <c r="Y967" s="5"/>
      <c r="Z967" s="5"/>
    </row>
    <row r="968" spans="1:26" ht="12.75" customHeight="1" x14ac:dyDescent="0.25">
      <c r="A968" s="55">
        <v>151</v>
      </c>
      <c r="B968" s="54">
        <v>967</v>
      </c>
      <c r="C968" s="54">
        <f>'PR-RAS'!D975</f>
        <v>0</v>
      </c>
      <c r="D968" s="54">
        <f>'PR-RAS'!E975</f>
        <v>0</v>
      </c>
      <c r="E968" s="54">
        <v>0</v>
      </c>
      <c r="F968" s="54">
        <v>0</v>
      </c>
      <c r="G968" s="56">
        <f t="shared" si="30"/>
        <v>0</v>
      </c>
      <c r="H968" s="56">
        <f t="shared" si="31"/>
        <v>0</v>
      </c>
      <c r="I968" s="57">
        <v>0</v>
      </c>
      <c r="J968" s="59"/>
      <c r="K968" s="58"/>
      <c r="L968" s="58"/>
      <c r="M968" s="5"/>
      <c r="N968" s="5"/>
      <c r="O968" s="5"/>
      <c r="P968" s="5"/>
      <c r="Q968" s="5"/>
      <c r="R968" s="5"/>
      <c r="S968" s="5"/>
      <c r="T968" s="5"/>
      <c r="U968" s="5"/>
      <c r="V968" s="5"/>
      <c r="W968" s="5"/>
      <c r="X968" s="5"/>
      <c r="Y968" s="5"/>
      <c r="Z968" s="5"/>
    </row>
    <row r="969" spans="1:26" ht="12.75" customHeight="1" x14ac:dyDescent="0.25">
      <c r="A969" s="55">
        <v>151</v>
      </c>
      <c r="B969" s="54">
        <v>968</v>
      </c>
      <c r="C969" s="54">
        <f>'PR-RAS'!D976</f>
        <v>0</v>
      </c>
      <c r="D969" s="54">
        <f>'PR-RAS'!E976</f>
        <v>0</v>
      </c>
      <c r="E969" s="54">
        <v>0</v>
      </c>
      <c r="F969" s="54">
        <v>0</v>
      </c>
      <c r="G969" s="56">
        <f t="shared" si="30"/>
        <v>0</v>
      </c>
      <c r="H969" s="56">
        <f t="shared" si="31"/>
        <v>0</v>
      </c>
      <c r="I969" s="57">
        <v>0</v>
      </c>
      <c r="J969" s="59"/>
      <c r="K969" s="58"/>
      <c r="L969" s="58"/>
      <c r="M969" s="5"/>
      <c r="N969" s="5"/>
      <c r="O969" s="5"/>
      <c r="P969" s="5"/>
      <c r="Q969" s="5"/>
      <c r="R969" s="5"/>
      <c r="S969" s="5"/>
      <c r="T969" s="5"/>
      <c r="U969" s="5"/>
      <c r="V969" s="5"/>
      <c r="W969" s="5"/>
      <c r="X969" s="5"/>
      <c r="Y969" s="5"/>
      <c r="Z969" s="5"/>
    </row>
    <row r="970" spans="1:26" ht="12.75" customHeight="1" x14ac:dyDescent="0.25">
      <c r="A970" s="55">
        <v>151</v>
      </c>
      <c r="B970" s="54">
        <v>969</v>
      </c>
      <c r="C970" s="54">
        <f>'PR-RAS'!D977</f>
        <v>0</v>
      </c>
      <c r="D970" s="54">
        <f>'PR-RAS'!E977</f>
        <v>0</v>
      </c>
      <c r="E970" s="54">
        <v>0</v>
      </c>
      <c r="F970" s="54">
        <v>0</v>
      </c>
      <c r="G970" s="56">
        <f t="shared" si="30"/>
        <v>0</v>
      </c>
      <c r="H970" s="56">
        <f t="shared" si="31"/>
        <v>0</v>
      </c>
      <c r="I970" s="57">
        <v>0</v>
      </c>
      <c r="J970" s="59"/>
      <c r="K970" s="58"/>
      <c r="L970" s="58"/>
      <c r="M970" s="5"/>
      <c r="N970" s="5"/>
      <c r="O970" s="5"/>
      <c r="P970" s="5"/>
      <c r="Q970" s="5"/>
      <c r="R970" s="5"/>
      <c r="S970" s="5"/>
      <c r="T970" s="5"/>
      <c r="U970" s="5"/>
      <c r="V970" s="5"/>
      <c r="W970" s="5"/>
      <c r="X970" s="5"/>
      <c r="Y970" s="5"/>
      <c r="Z970" s="5"/>
    </row>
    <row r="971" spans="1:26" ht="12.75" customHeight="1" x14ac:dyDescent="0.25">
      <c r="A971" s="55">
        <v>151</v>
      </c>
      <c r="B971" s="54">
        <v>970</v>
      </c>
      <c r="C971" s="54">
        <f>'PR-RAS'!D978</f>
        <v>0</v>
      </c>
      <c r="D971" s="54">
        <f>'PR-RAS'!E978</f>
        <v>0</v>
      </c>
      <c r="E971" s="54">
        <v>0</v>
      </c>
      <c r="F971" s="54">
        <v>0</v>
      </c>
      <c r="G971" s="56">
        <f t="shared" si="30"/>
        <v>0</v>
      </c>
      <c r="H971" s="56">
        <f t="shared" si="31"/>
        <v>0</v>
      </c>
      <c r="I971" s="57">
        <v>0</v>
      </c>
      <c r="J971" s="59"/>
      <c r="K971" s="58"/>
      <c r="L971" s="58"/>
      <c r="M971" s="5"/>
      <c r="N971" s="5"/>
      <c r="O971" s="5"/>
      <c r="P971" s="5"/>
      <c r="Q971" s="5"/>
      <c r="R971" s="5"/>
      <c r="S971" s="5"/>
      <c r="T971" s="5"/>
      <c r="U971" s="5"/>
      <c r="V971" s="5"/>
      <c r="W971" s="5"/>
      <c r="X971" s="5"/>
      <c r="Y971" s="5"/>
      <c r="Z971" s="5"/>
    </row>
    <row r="972" spans="1:26" ht="12.75" customHeight="1" x14ac:dyDescent="0.25">
      <c r="A972" s="55">
        <v>151</v>
      </c>
      <c r="B972" s="54">
        <v>971</v>
      </c>
      <c r="C972" s="54">
        <f>'PR-RAS'!D979</f>
        <v>0</v>
      </c>
      <c r="D972" s="54">
        <f>'PR-RAS'!E979</f>
        <v>0</v>
      </c>
      <c r="E972" s="54">
        <v>0</v>
      </c>
      <c r="F972" s="54">
        <v>0</v>
      </c>
      <c r="G972" s="56">
        <f t="shared" si="30"/>
        <v>0</v>
      </c>
      <c r="H972" s="56">
        <f t="shared" si="31"/>
        <v>0</v>
      </c>
      <c r="I972" s="57">
        <v>0</v>
      </c>
      <c r="J972" s="59"/>
      <c r="K972" s="58"/>
      <c r="L972" s="58"/>
      <c r="M972" s="5"/>
      <c r="N972" s="5"/>
      <c r="O972" s="5"/>
      <c r="P972" s="5"/>
      <c r="Q972" s="5"/>
      <c r="R972" s="5"/>
      <c r="S972" s="5"/>
      <c r="T972" s="5"/>
      <c r="U972" s="5"/>
      <c r="V972" s="5"/>
      <c r="W972" s="5"/>
      <c r="X972" s="5"/>
      <c r="Y972" s="5"/>
      <c r="Z972" s="5"/>
    </row>
    <row r="973" spans="1:26" ht="12.75" customHeight="1" x14ac:dyDescent="0.25">
      <c r="A973" s="55">
        <v>151</v>
      </c>
      <c r="B973" s="54">
        <v>972</v>
      </c>
      <c r="C973" s="54">
        <f>'PR-RAS'!D980</f>
        <v>0</v>
      </c>
      <c r="D973" s="54">
        <f>'PR-RAS'!E980</f>
        <v>0</v>
      </c>
      <c r="E973" s="54">
        <v>0</v>
      </c>
      <c r="F973" s="54">
        <v>0</v>
      </c>
      <c r="G973" s="56">
        <f t="shared" si="30"/>
        <v>0</v>
      </c>
      <c r="H973" s="56">
        <f t="shared" si="31"/>
        <v>0</v>
      </c>
      <c r="I973" s="57">
        <v>0</v>
      </c>
      <c r="J973" s="59"/>
      <c r="K973" s="58"/>
      <c r="L973" s="58"/>
      <c r="M973" s="5"/>
      <c r="N973" s="5"/>
      <c r="O973" s="5"/>
      <c r="P973" s="5"/>
      <c r="Q973" s="5"/>
      <c r="R973" s="5"/>
      <c r="S973" s="5"/>
      <c r="T973" s="5"/>
      <c r="U973" s="5"/>
      <c r="V973" s="5"/>
      <c r="W973" s="5"/>
      <c r="X973" s="5"/>
      <c r="Y973" s="5"/>
      <c r="Z973" s="5"/>
    </row>
    <row r="974" spans="1:26" ht="12.75" customHeight="1" x14ac:dyDescent="0.25">
      <c r="A974" s="55">
        <v>151</v>
      </c>
      <c r="B974" s="54">
        <v>973</v>
      </c>
      <c r="C974" s="54">
        <f>'PR-RAS'!D981</f>
        <v>0</v>
      </c>
      <c r="D974" s="54">
        <f>'PR-RAS'!E981</f>
        <v>0</v>
      </c>
      <c r="E974" s="54">
        <v>0</v>
      </c>
      <c r="F974" s="54">
        <v>0</v>
      </c>
      <c r="G974" s="56">
        <f t="shared" si="30"/>
        <v>0</v>
      </c>
      <c r="H974" s="56">
        <f t="shared" si="31"/>
        <v>0</v>
      </c>
      <c r="I974" s="57">
        <v>0</v>
      </c>
      <c r="J974" s="59"/>
      <c r="K974" s="58"/>
      <c r="L974" s="58"/>
      <c r="M974" s="5"/>
      <c r="N974" s="5"/>
      <c r="O974" s="5"/>
      <c r="P974" s="5"/>
      <c r="Q974" s="5"/>
      <c r="R974" s="5"/>
      <c r="S974" s="5"/>
      <c r="T974" s="5"/>
      <c r="U974" s="5"/>
      <c r="V974" s="5"/>
      <c r="W974" s="5"/>
      <c r="X974" s="5"/>
      <c r="Y974" s="5"/>
      <c r="Z974" s="5"/>
    </row>
    <row r="975" spans="1:26" ht="12.75" customHeight="1" x14ac:dyDescent="0.25">
      <c r="A975" s="55">
        <v>151</v>
      </c>
      <c r="B975" s="54">
        <v>974</v>
      </c>
      <c r="C975" s="54">
        <f>'PR-RAS'!D982</f>
        <v>0</v>
      </c>
      <c r="D975" s="54">
        <f>'PR-RAS'!E982</f>
        <v>0</v>
      </c>
      <c r="E975" s="54">
        <v>0</v>
      </c>
      <c r="F975" s="54">
        <v>0</v>
      </c>
      <c r="G975" s="56">
        <f t="shared" si="30"/>
        <v>0</v>
      </c>
      <c r="H975" s="56">
        <f t="shared" si="31"/>
        <v>0</v>
      </c>
      <c r="I975" s="57">
        <v>0</v>
      </c>
      <c r="J975" s="59"/>
      <c r="K975" s="58"/>
      <c r="L975" s="58"/>
      <c r="M975" s="5"/>
      <c r="N975" s="5"/>
      <c r="O975" s="5"/>
      <c r="P975" s="5"/>
      <c r="Q975" s="5"/>
      <c r="R975" s="5"/>
      <c r="S975" s="5"/>
      <c r="T975" s="5"/>
      <c r="U975" s="5"/>
      <c r="V975" s="5"/>
      <c r="W975" s="5"/>
      <c r="X975" s="5"/>
      <c r="Y975" s="5"/>
      <c r="Z975" s="5"/>
    </row>
    <row r="976" spans="1:26" ht="12.75" customHeight="1" x14ac:dyDescent="0.25">
      <c r="A976" s="55">
        <v>151</v>
      </c>
      <c r="B976" s="54">
        <v>975</v>
      </c>
      <c r="C976" s="54">
        <f>'PR-RAS'!D985</f>
        <v>0</v>
      </c>
      <c r="D976" s="54">
        <f>'PR-RAS'!E985</f>
        <v>0</v>
      </c>
      <c r="E976" s="54">
        <v>0</v>
      </c>
      <c r="F976" s="54">
        <v>0</v>
      </c>
      <c r="G976" s="56">
        <f t="shared" si="30"/>
        <v>0</v>
      </c>
      <c r="H976" s="56">
        <f t="shared" si="31"/>
        <v>0</v>
      </c>
      <c r="I976" s="57">
        <v>0</v>
      </c>
      <c r="J976" s="59"/>
      <c r="K976" s="58"/>
      <c r="L976" s="58"/>
      <c r="M976" s="5"/>
      <c r="N976" s="5"/>
      <c r="O976" s="5"/>
      <c r="P976" s="5"/>
      <c r="Q976" s="5"/>
      <c r="R976" s="5"/>
      <c r="S976" s="5"/>
      <c r="T976" s="5"/>
      <c r="U976" s="5"/>
      <c r="V976" s="5"/>
      <c r="W976" s="5"/>
      <c r="X976" s="5"/>
      <c r="Y976" s="5"/>
      <c r="Z976" s="5"/>
    </row>
    <row r="977" spans="1:26" ht="12.75" customHeight="1" x14ac:dyDescent="0.25">
      <c r="A977" s="55">
        <v>151</v>
      </c>
      <c r="B977" s="54">
        <v>976</v>
      </c>
      <c r="C977" s="54">
        <f>'PR-RAS'!D986</f>
        <v>0</v>
      </c>
      <c r="D977" s="54">
        <f>'PR-RAS'!E986</f>
        <v>0</v>
      </c>
      <c r="E977" s="54">
        <v>0</v>
      </c>
      <c r="F977" s="54">
        <v>0</v>
      </c>
      <c r="G977" s="56">
        <f t="shared" si="30"/>
        <v>0</v>
      </c>
      <c r="H977" s="56">
        <f t="shared" si="31"/>
        <v>0</v>
      </c>
      <c r="I977" s="57">
        <v>0</v>
      </c>
      <c r="J977" s="59"/>
      <c r="K977" s="58"/>
      <c r="L977" s="58"/>
      <c r="M977" s="5"/>
      <c r="N977" s="5"/>
      <c r="O977" s="5"/>
      <c r="P977" s="5"/>
      <c r="Q977" s="5"/>
      <c r="R977" s="5"/>
      <c r="S977" s="5"/>
      <c r="T977" s="5"/>
      <c r="U977" s="5"/>
      <c r="V977" s="5"/>
      <c r="W977" s="5"/>
      <c r="X977" s="5"/>
      <c r="Y977" s="5"/>
      <c r="Z977" s="5"/>
    </row>
    <row r="978" spans="1:26" ht="12.75" customHeight="1" x14ac:dyDescent="0.25">
      <c r="A978" s="55">
        <v>151</v>
      </c>
      <c r="B978" s="54">
        <v>977</v>
      </c>
      <c r="C978" s="54">
        <f>'PR-RAS'!D987</f>
        <v>0</v>
      </c>
      <c r="D978" s="54">
        <f>'PR-RAS'!E987</f>
        <v>0</v>
      </c>
      <c r="E978" s="54">
        <v>0</v>
      </c>
      <c r="F978" s="54">
        <v>0</v>
      </c>
      <c r="G978" s="56">
        <f t="shared" si="30"/>
        <v>0</v>
      </c>
      <c r="H978" s="56">
        <f t="shared" si="31"/>
        <v>0</v>
      </c>
      <c r="I978" s="57">
        <v>0</v>
      </c>
      <c r="J978" s="59"/>
      <c r="K978" s="58"/>
      <c r="L978" s="58"/>
      <c r="M978" s="5"/>
      <c r="N978" s="5"/>
      <c r="O978" s="5"/>
      <c r="P978" s="5"/>
      <c r="Q978" s="5"/>
      <c r="R978" s="5"/>
      <c r="S978" s="5"/>
      <c r="T978" s="5"/>
      <c r="U978" s="5"/>
      <c r="V978" s="5"/>
      <c r="W978" s="5"/>
      <c r="X978" s="5"/>
      <c r="Y978" s="5"/>
      <c r="Z978" s="5"/>
    </row>
    <row r="979" spans="1:26" ht="12.75" customHeight="1" x14ac:dyDescent="0.25">
      <c r="A979" s="55">
        <v>151</v>
      </c>
      <c r="B979" s="54">
        <v>978</v>
      </c>
      <c r="C979" s="54">
        <f>'PR-RAS'!D988</f>
        <v>0</v>
      </c>
      <c r="D979" s="54">
        <f>'PR-RAS'!E988</f>
        <v>0</v>
      </c>
      <c r="E979" s="54">
        <v>0</v>
      </c>
      <c r="F979" s="54">
        <v>0</v>
      </c>
      <c r="G979" s="56">
        <f t="shared" si="30"/>
        <v>0</v>
      </c>
      <c r="H979" s="56">
        <f t="shared" si="31"/>
        <v>0</v>
      </c>
      <c r="I979" s="57">
        <v>0</v>
      </c>
      <c r="J979" s="59"/>
      <c r="K979" s="58"/>
      <c r="L979" s="58"/>
      <c r="M979" s="5"/>
      <c r="N979" s="5"/>
      <c r="O979" s="5"/>
      <c r="P979" s="5"/>
      <c r="Q979" s="5"/>
      <c r="R979" s="5"/>
      <c r="S979" s="5"/>
      <c r="T979" s="5"/>
      <c r="U979" s="5"/>
      <c r="V979" s="5"/>
      <c r="W979" s="5"/>
      <c r="X979" s="5"/>
      <c r="Y979" s="5"/>
      <c r="Z979" s="5"/>
    </row>
    <row r="980" spans="1:26" ht="12.75" customHeight="1" x14ac:dyDescent="0.25">
      <c r="A980" s="55">
        <v>151</v>
      </c>
      <c r="B980" s="54">
        <v>979</v>
      </c>
      <c r="C980" s="54">
        <f>'PR-RAS'!D989</f>
        <v>0</v>
      </c>
      <c r="D980" s="54">
        <f>'PR-RAS'!E989</f>
        <v>0</v>
      </c>
      <c r="E980" s="54">
        <v>0</v>
      </c>
      <c r="F980" s="54">
        <v>0</v>
      </c>
      <c r="G980" s="56">
        <f t="shared" si="30"/>
        <v>0</v>
      </c>
      <c r="H980" s="56">
        <f t="shared" si="31"/>
        <v>0</v>
      </c>
      <c r="I980" s="57">
        <v>0</v>
      </c>
      <c r="J980" s="59"/>
      <c r="K980" s="58"/>
      <c r="L980" s="58"/>
      <c r="M980" s="5"/>
      <c r="N980" s="5"/>
      <c r="O980" s="5"/>
      <c r="P980" s="5"/>
      <c r="Q980" s="5"/>
      <c r="R980" s="5"/>
      <c r="S980" s="5"/>
      <c r="T980" s="5"/>
      <c r="U980" s="5"/>
      <c r="V980" s="5"/>
      <c r="W980" s="5"/>
      <c r="X980" s="5"/>
      <c r="Y980" s="5"/>
      <c r="Z980" s="5"/>
    </row>
    <row r="981" spans="1:26" ht="12.75" customHeight="1" x14ac:dyDescent="0.25">
      <c r="A981" s="55">
        <v>151</v>
      </c>
      <c r="B981" s="54">
        <v>980</v>
      </c>
      <c r="C981" s="54">
        <f>'PR-RAS'!D990</f>
        <v>0</v>
      </c>
      <c r="D981" s="54">
        <f>'PR-RAS'!E990</f>
        <v>0</v>
      </c>
      <c r="E981" s="54">
        <v>0</v>
      </c>
      <c r="F981" s="54">
        <v>0</v>
      </c>
      <c r="G981" s="56">
        <f t="shared" si="30"/>
        <v>0</v>
      </c>
      <c r="H981" s="56">
        <f t="shared" si="31"/>
        <v>0</v>
      </c>
      <c r="I981" s="57">
        <v>0</v>
      </c>
      <c r="J981" s="59"/>
      <c r="K981" s="58"/>
      <c r="L981" s="58"/>
      <c r="M981" s="5"/>
      <c r="N981" s="5"/>
      <c r="O981" s="5"/>
      <c r="P981" s="5"/>
      <c r="Q981" s="5"/>
      <c r="R981" s="5"/>
      <c r="S981" s="5"/>
      <c r="T981" s="5"/>
      <c r="U981" s="5"/>
      <c r="V981" s="5"/>
      <c r="W981" s="5"/>
      <c r="X981" s="5"/>
      <c r="Y981" s="5"/>
      <c r="Z981" s="5"/>
    </row>
    <row r="982" spans="1:26" ht="12.75" customHeight="1" x14ac:dyDescent="0.25">
      <c r="A982" s="55">
        <v>151</v>
      </c>
      <c r="B982" s="54">
        <v>981</v>
      </c>
      <c r="C982" s="54">
        <f>'PR-RAS'!D991</f>
        <v>0</v>
      </c>
      <c r="D982" s="54">
        <f>'PR-RAS'!E991</f>
        <v>0</v>
      </c>
      <c r="E982" s="54">
        <v>0</v>
      </c>
      <c r="F982" s="54">
        <v>0</v>
      </c>
      <c r="G982" s="56">
        <f t="shared" si="30"/>
        <v>0</v>
      </c>
      <c r="H982" s="56">
        <f t="shared" si="31"/>
        <v>0</v>
      </c>
      <c r="I982" s="57">
        <v>0</v>
      </c>
      <c r="J982" s="59"/>
      <c r="K982" s="58"/>
      <c r="L982" s="58"/>
      <c r="M982" s="5"/>
      <c r="N982" s="5"/>
      <c r="O982" s="5"/>
      <c r="P982" s="5"/>
      <c r="Q982" s="5"/>
      <c r="R982" s="5"/>
      <c r="S982" s="5"/>
      <c r="T982" s="5"/>
      <c r="U982" s="5"/>
      <c r="V982" s="5"/>
      <c r="W982" s="5"/>
      <c r="X982" s="5"/>
      <c r="Y982" s="5"/>
      <c r="Z982" s="5"/>
    </row>
    <row r="983" spans="1:26" ht="12.75" customHeight="1" x14ac:dyDescent="0.25">
      <c r="A983" s="65">
        <v>151</v>
      </c>
      <c r="B983" s="66">
        <v>982</v>
      </c>
      <c r="C983" s="66">
        <f>'PR-RAS'!D992</f>
        <v>0</v>
      </c>
      <c r="D983" s="66">
        <f>'PR-RAS'!E992</f>
        <v>0</v>
      </c>
      <c r="E983" s="66">
        <v>0</v>
      </c>
      <c r="F983" s="66">
        <v>0</v>
      </c>
      <c r="G983" s="67">
        <f t="shared" si="30"/>
        <v>0</v>
      </c>
      <c r="H983" s="67">
        <f t="shared" si="31"/>
        <v>0</v>
      </c>
      <c r="I983" s="68">
        <v>0</v>
      </c>
      <c r="J983" s="59"/>
      <c r="K983" s="58"/>
      <c r="L983" s="58"/>
      <c r="M983" s="5"/>
      <c r="N983" s="5"/>
      <c r="O983" s="5"/>
      <c r="P983" s="5"/>
      <c r="Q983" s="5"/>
      <c r="R983" s="5"/>
      <c r="S983" s="5"/>
      <c r="T983" s="5"/>
      <c r="U983" s="5"/>
      <c r="V983" s="5"/>
      <c r="W983" s="5"/>
      <c r="X983" s="5"/>
      <c r="Y983" s="5"/>
      <c r="Z983" s="5"/>
    </row>
    <row r="984" spans="1:26" ht="12.75" customHeight="1" x14ac:dyDescent="0.25">
      <c r="A984" s="60">
        <v>152</v>
      </c>
      <c r="B984" s="61">
        <v>1</v>
      </c>
      <c r="C984" s="61">
        <f>BILANCA!D6</f>
        <v>44192.429999999993</v>
      </c>
      <c r="D984" s="61">
        <f>BILANCA!E6</f>
        <v>52060.539999999994</v>
      </c>
      <c r="E984" s="61">
        <v>0</v>
      </c>
      <c r="F984" s="61">
        <v>0</v>
      </c>
      <c r="G984" s="62">
        <f t="shared" ref="G984:G1047" si="32">B984/1000*C984+B984/500*D984</f>
        <v>148.31350999999998</v>
      </c>
      <c r="H984" s="62">
        <f t="shared" si="31"/>
        <v>0.88999999999941792</v>
      </c>
      <c r="I984" s="63"/>
      <c r="J984" s="59"/>
      <c r="K984" s="58"/>
      <c r="L984" s="58"/>
      <c r="M984" s="5"/>
      <c r="N984" s="5"/>
      <c r="O984" s="5"/>
      <c r="P984" s="5"/>
      <c r="Q984" s="5"/>
      <c r="R984" s="5"/>
      <c r="S984" s="5"/>
      <c r="T984" s="5"/>
      <c r="U984" s="5"/>
      <c r="V984" s="5"/>
      <c r="W984" s="5"/>
      <c r="X984" s="5"/>
      <c r="Y984" s="5"/>
      <c r="Z984" s="5"/>
    </row>
    <row r="985" spans="1:26" ht="12.75" customHeight="1" x14ac:dyDescent="0.25">
      <c r="A985" s="55">
        <v>152</v>
      </c>
      <c r="B985" s="54">
        <v>2</v>
      </c>
      <c r="C985" s="54">
        <f>BILANCA!D7</f>
        <v>10592.95</v>
      </c>
      <c r="D985" s="54">
        <f>BILANCA!E7</f>
        <v>9482.029999999997</v>
      </c>
      <c r="E985" s="54">
        <v>0</v>
      </c>
      <c r="F985" s="54">
        <v>0</v>
      </c>
      <c r="G985" s="56">
        <f t="shared" si="32"/>
        <v>59.114019999999982</v>
      </c>
      <c r="H985" s="56">
        <f t="shared" si="31"/>
        <v>7.9999999996289262E-2</v>
      </c>
      <c r="I985" s="57"/>
      <c r="J985" s="59"/>
      <c r="K985" s="58"/>
      <c r="L985" s="58"/>
      <c r="M985" s="5"/>
      <c r="N985" s="5"/>
      <c r="O985" s="5"/>
      <c r="P985" s="5"/>
      <c r="Q985" s="5"/>
      <c r="R985" s="5"/>
      <c r="S985" s="5"/>
      <c r="T985" s="5"/>
      <c r="U985" s="5"/>
      <c r="V985" s="5"/>
      <c r="W985" s="5"/>
      <c r="X985" s="5"/>
      <c r="Y985" s="5"/>
      <c r="Z985" s="5"/>
    </row>
    <row r="986" spans="1:26" ht="12.75" customHeight="1" x14ac:dyDescent="0.25">
      <c r="A986" s="55">
        <v>152</v>
      </c>
      <c r="B986" s="54">
        <v>3</v>
      </c>
      <c r="C986" s="54">
        <f>BILANCA!D8</f>
        <v>0</v>
      </c>
      <c r="D986" s="54">
        <f>BILANCA!E8</f>
        <v>0</v>
      </c>
      <c r="E986" s="54">
        <v>0</v>
      </c>
      <c r="F986" s="54">
        <v>0</v>
      </c>
      <c r="G986" s="56">
        <f t="shared" si="32"/>
        <v>0</v>
      </c>
      <c r="H986" s="56">
        <f t="shared" si="31"/>
        <v>0</v>
      </c>
      <c r="I986" s="57"/>
      <c r="J986" s="59"/>
      <c r="K986" s="58"/>
      <c r="L986" s="58"/>
      <c r="M986" s="5"/>
      <c r="N986" s="5"/>
      <c r="O986" s="5"/>
      <c r="P986" s="5"/>
      <c r="Q986" s="5"/>
      <c r="R986" s="5"/>
      <c r="S986" s="5"/>
      <c r="T986" s="5"/>
      <c r="U986" s="5"/>
      <c r="V986" s="5"/>
      <c r="W986" s="5"/>
      <c r="X986" s="5"/>
      <c r="Y986" s="5"/>
      <c r="Z986" s="5"/>
    </row>
    <row r="987" spans="1:26" ht="12.75" customHeight="1" x14ac:dyDescent="0.25">
      <c r="A987" s="55">
        <v>152</v>
      </c>
      <c r="B987" s="54">
        <v>4</v>
      </c>
      <c r="C987" s="54">
        <f>BILANCA!D9</f>
        <v>0</v>
      </c>
      <c r="D987" s="54">
        <f>BILANCA!E9</f>
        <v>0</v>
      </c>
      <c r="E987" s="54">
        <v>0</v>
      </c>
      <c r="F987" s="54">
        <v>0</v>
      </c>
      <c r="G987" s="56">
        <f t="shared" si="32"/>
        <v>0</v>
      </c>
      <c r="H987" s="56">
        <f t="shared" si="31"/>
        <v>0</v>
      </c>
      <c r="I987" s="57"/>
      <c r="J987" s="59"/>
      <c r="K987" s="58"/>
      <c r="L987" s="58"/>
      <c r="M987" s="5"/>
      <c r="N987" s="5"/>
      <c r="O987" s="5"/>
      <c r="P987" s="5"/>
      <c r="Q987" s="5"/>
      <c r="R987" s="5"/>
      <c r="S987" s="5"/>
      <c r="T987" s="5"/>
      <c r="U987" s="5"/>
      <c r="V987" s="5"/>
      <c r="W987" s="5"/>
      <c r="X987" s="5"/>
      <c r="Y987" s="5"/>
      <c r="Z987" s="5"/>
    </row>
    <row r="988" spans="1:26" ht="12.75" customHeight="1" x14ac:dyDescent="0.25">
      <c r="A988" s="55">
        <v>152</v>
      </c>
      <c r="B988" s="54">
        <v>5</v>
      </c>
      <c r="C988" s="54">
        <f>BILANCA!D10</f>
        <v>0</v>
      </c>
      <c r="D988" s="54">
        <f>BILANCA!E10</f>
        <v>0</v>
      </c>
      <c r="E988" s="54">
        <v>0</v>
      </c>
      <c r="F988" s="54">
        <v>0</v>
      </c>
      <c r="G988" s="56">
        <f t="shared" si="32"/>
        <v>0</v>
      </c>
      <c r="H988" s="56">
        <f t="shared" si="31"/>
        <v>0</v>
      </c>
      <c r="I988" s="57"/>
      <c r="J988" s="59"/>
      <c r="K988" s="58"/>
      <c r="L988" s="58"/>
      <c r="M988" s="5"/>
      <c r="N988" s="5"/>
      <c r="O988" s="5"/>
      <c r="P988" s="5"/>
      <c r="Q988" s="5"/>
      <c r="R988" s="5"/>
      <c r="S988" s="5"/>
      <c r="T988" s="5"/>
      <c r="U988" s="5"/>
      <c r="V988" s="5"/>
      <c r="W988" s="5"/>
      <c r="X988" s="5"/>
      <c r="Y988" s="5"/>
      <c r="Z988" s="5"/>
    </row>
    <row r="989" spans="1:26" ht="12.75" customHeight="1" x14ac:dyDescent="0.25">
      <c r="A989" s="55">
        <v>152</v>
      </c>
      <c r="B989" s="54">
        <v>6</v>
      </c>
      <c r="C989" s="54">
        <f>BILANCA!D11</f>
        <v>0</v>
      </c>
      <c r="D989" s="54">
        <f>BILANCA!E11</f>
        <v>0</v>
      </c>
      <c r="E989" s="54">
        <v>0</v>
      </c>
      <c r="F989" s="54">
        <v>0</v>
      </c>
      <c r="G989" s="56">
        <f t="shared" si="32"/>
        <v>0</v>
      </c>
      <c r="H989" s="56">
        <f t="shared" si="31"/>
        <v>0</v>
      </c>
      <c r="I989" s="57"/>
      <c r="J989" s="59"/>
      <c r="K989" s="58"/>
      <c r="L989" s="58"/>
      <c r="M989" s="5"/>
      <c r="N989" s="5"/>
      <c r="O989" s="5"/>
      <c r="P989" s="5"/>
      <c r="Q989" s="5"/>
      <c r="R989" s="5"/>
      <c r="S989" s="5"/>
      <c r="T989" s="5"/>
      <c r="U989" s="5"/>
      <c r="V989" s="5"/>
      <c r="W989" s="5"/>
      <c r="X989" s="5"/>
      <c r="Y989" s="5"/>
      <c r="Z989" s="5"/>
    </row>
    <row r="990" spans="1:26" ht="12.75" customHeight="1" x14ac:dyDescent="0.25">
      <c r="A990" s="55">
        <v>152</v>
      </c>
      <c r="B990" s="54">
        <v>7</v>
      </c>
      <c r="C990" s="54">
        <f>BILANCA!D12</f>
        <v>10592.95</v>
      </c>
      <c r="D990" s="54">
        <f>BILANCA!E12</f>
        <v>9482.029999999997</v>
      </c>
      <c r="E990" s="54">
        <v>0</v>
      </c>
      <c r="F990" s="54">
        <v>0</v>
      </c>
      <c r="G990" s="56">
        <f t="shared" si="32"/>
        <v>206.89906999999997</v>
      </c>
      <c r="H990" s="56">
        <f t="shared" si="31"/>
        <v>7.9999999996289262E-2</v>
      </c>
      <c r="I990" s="57"/>
      <c r="J990" s="59"/>
      <c r="K990" s="58"/>
      <c r="L990" s="58"/>
      <c r="M990" s="5"/>
      <c r="N990" s="5"/>
      <c r="O990" s="5"/>
      <c r="P990" s="5"/>
      <c r="Q990" s="5"/>
      <c r="R990" s="5"/>
      <c r="S990" s="5"/>
      <c r="T990" s="5"/>
      <c r="U990" s="5"/>
      <c r="V990" s="5"/>
      <c r="W990" s="5"/>
      <c r="X990" s="5"/>
      <c r="Y990" s="5"/>
      <c r="Z990" s="5"/>
    </row>
    <row r="991" spans="1:26" ht="12.75" customHeight="1" x14ac:dyDescent="0.25">
      <c r="A991" s="55">
        <v>152</v>
      </c>
      <c r="B991" s="54">
        <v>8</v>
      </c>
      <c r="C991" s="54">
        <f>BILANCA!D13</f>
        <v>0</v>
      </c>
      <c r="D991" s="54">
        <f>BILANCA!E13</f>
        <v>0</v>
      </c>
      <c r="E991" s="54">
        <v>0</v>
      </c>
      <c r="F991" s="54">
        <v>0</v>
      </c>
      <c r="G991" s="56">
        <f t="shared" si="32"/>
        <v>0</v>
      </c>
      <c r="H991" s="56">
        <f t="shared" si="31"/>
        <v>0</v>
      </c>
      <c r="I991" s="57"/>
      <c r="J991" s="59"/>
      <c r="K991" s="58"/>
      <c r="L991" s="58"/>
      <c r="M991" s="5"/>
      <c r="N991" s="5"/>
      <c r="O991" s="5"/>
      <c r="P991" s="5"/>
      <c r="Q991" s="5"/>
      <c r="R991" s="5"/>
      <c r="S991" s="5"/>
      <c r="T991" s="5"/>
      <c r="U991" s="5"/>
      <c r="V991" s="5"/>
      <c r="W991" s="5"/>
      <c r="X991" s="5"/>
      <c r="Y991" s="5"/>
      <c r="Z991" s="5"/>
    </row>
    <row r="992" spans="1:26" ht="12.75" customHeight="1" x14ac:dyDescent="0.25">
      <c r="A992" s="55">
        <v>152</v>
      </c>
      <c r="B992" s="54">
        <v>9</v>
      </c>
      <c r="C992" s="54">
        <f>BILANCA!D14</f>
        <v>0</v>
      </c>
      <c r="D992" s="54">
        <f>BILANCA!E14</f>
        <v>0</v>
      </c>
      <c r="E992" s="54">
        <v>0</v>
      </c>
      <c r="F992" s="54">
        <v>0</v>
      </c>
      <c r="G992" s="56">
        <f t="shared" si="32"/>
        <v>0</v>
      </c>
      <c r="H992" s="56">
        <f t="shared" si="31"/>
        <v>0</v>
      </c>
      <c r="I992" s="57"/>
      <c r="J992" s="59"/>
      <c r="K992" s="58"/>
      <c r="L992" s="58"/>
      <c r="M992" s="5"/>
      <c r="N992" s="5"/>
      <c r="O992" s="5"/>
      <c r="P992" s="5"/>
      <c r="Q992" s="5"/>
      <c r="R992" s="5"/>
      <c r="S992" s="5"/>
      <c r="T992" s="5"/>
      <c r="U992" s="5"/>
      <c r="V992" s="5"/>
      <c r="W992" s="5"/>
      <c r="X992" s="5"/>
      <c r="Y992" s="5"/>
      <c r="Z992" s="5"/>
    </row>
    <row r="993" spans="1:26" ht="12.75" customHeight="1" x14ac:dyDescent="0.25">
      <c r="A993" s="55">
        <v>152</v>
      </c>
      <c r="B993" s="54">
        <v>10</v>
      </c>
      <c r="C993" s="54">
        <f>BILANCA!D15</f>
        <v>0</v>
      </c>
      <c r="D993" s="54">
        <f>BILANCA!E15</f>
        <v>0</v>
      </c>
      <c r="E993" s="54">
        <v>0</v>
      </c>
      <c r="F993" s="54">
        <v>0</v>
      </c>
      <c r="G993" s="56">
        <f t="shared" si="32"/>
        <v>0</v>
      </c>
      <c r="H993" s="56">
        <f t="shared" si="31"/>
        <v>0</v>
      </c>
      <c r="I993" s="57"/>
      <c r="J993" s="59"/>
      <c r="K993" s="58"/>
      <c r="L993" s="58"/>
      <c r="M993" s="5"/>
      <c r="N993" s="5"/>
      <c r="O993" s="5"/>
      <c r="P993" s="5"/>
      <c r="Q993" s="5"/>
      <c r="R993" s="5"/>
      <c r="S993" s="5"/>
      <c r="T993" s="5"/>
      <c r="U993" s="5"/>
      <c r="V993" s="5"/>
      <c r="W993" s="5"/>
      <c r="X993" s="5"/>
      <c r="Y993" s="5"/>
      <c r="Z993" s="5"/>
    </row>
    <row r="994" spans="1:26" ht="12.75" customHeight="1" x14ac:dyDescent="0.25">
      <c r="A994" s="55">
        <v>152</v>
      </c>
      <c r="B994" s="54">
        <v>11</v>
      </c>
      <c r="C994" s="54">
        <f>BILANCA!D16</f>
        <v>0</v>
      </c>
      <c r="D994" s="54">
        <f>BILANCA!E16</f>
        <v>0</v>
      </c>
      <c r="E994" s="54">
        <v>0</v>
      </c>
      <c r="F994" s="54">
        <v>0</v>
      </c>
      <c r="G994" s="56">
        <f t="shared" si="32"/>
        <v>0</v>
      </c>
      <c r="H994" s="56">
        <f t="shared" si="31"/>
        <v>0</v>
      </c>
      <c r="I994" s="57"/>
      <c r="J994" s="59"/>
      <c r="K994" s="58"/>
      <c r="L994" s="58"/>
      <c r="M994" s="5"/>
      <c r="N994" s="5"/>
      <c r="O994" s="5"/>
      <c r="P994" s="5"/>
      <c r="Q994" s="5"/>
      <c r="R994" s="5"/>
      <c r="S994" s="5"/>
      <c r="T994" s="5"/>
      <c r="U994" s="5"/>
      <c r="V994" s="5"/>
      <c r="W994" s="5"/>
      <c r="X994" s="5"/>
      <c r="Y994" s="5"/>
      <c r="Z994" s="5"/>
    </row>
    <row r="995" spans="1:26" ht="12.75" customHeight="1" x14ac:dyDescent="0.25">
      <c r="A995" s="55">
        <v>152</v>
      </c>
      <c r="B995" s="54">
        <v>12</v>
      </c>
      <c r="C995" s="54">
        <f>BILANCA!D17</f>
        <v>0</v>
      </c>
      <c r="D995" s="54">
        <f>BILANCA!E17</f>
        <v>0</v>
      </c>
      <c r="E995" s="54">
        <v>0</v>
      </c>
      <c r="F995" s="54">
        <v>0</v>
      </c>
      <c r="G995" s="56">
        <f t="shared" si="32"/>
        <v>0</v>
      </c>
      <c r="H995" s="56">
        <f t="shared" si="31"/>
        <v>0</v>
      </c>
      <c r="I995" s="57"/>
      <c r="J995" s="59"/>
      <c r="K995" s="58"/>
      <c r="L995" s="58"/>
      <c r="M995" s="5"/>
      <c r="N995" s="5"/>
      <c r="O995" s="5"/>
      <c r="P995" s="5"/>
      <c r="Q995" s="5"/>
      <c r="R995" s="5"/>
      <c r="S995" s="5"/>
      <c r="T995" s="5"/>
      <c r="U995" s="5"/>
      <c r="V995" s="5"/>
      <c r="W995" s="5"/>
      <c r="X995" s="5"/>
      <c r="Y995" s="5"/>
      <c r="Z995" s="5"/>
    </row>
    <row r="996" spans="1:26" ht="12.75" customHeight="1" x14ac:dyDescent="0.25">
      <c r="A996" s="55">
        <v>152</v>
      </c>
      <c r="B996" s="54">
        <v>13</v>
      </c>
      <c r="C996" s="54">
        <f>BILANCA!D18</f>
        <v>0</v>
      </c>
      <c r="D996" s="54">
        <f>BILANCA!E18</f>
        <v>0</v>
      </c>
      <c r="E996" s="54">
        <v>0</v>
      </c>
      <c r="F996" s="54">
        <v>0</v>
      </c>
      <c r="G996" s="56">
        <f t="shared" si="32"/>
        <v>0</v>
      </c>
      <c r="H996" s="56">
        <f t="shared" si="31"/>
        <v>0</v>
      </c>
      <c r="I996" s="57"/>
      <c r="J996" s="59"/>
      <c r="K996" s="58"/>
      <c r="L996" s="58"/>
      <c r="M996" s="5"/>
      <c r="N996" s="5"/>
      <c r="O996" s="5"/>
      <c r="P996" s="5"/>
      <c r="Q996" s="5"/>
      <c r="R996" s="5"/>
      <c r="S996" s="5"/>
      <c r="T996" s="5"/>
      <c r="U996" s="5"/>
      <c r="V996" s="5"/>
      <c r="W996" s="5"/>
      <c r="X996" s="5"/>
      <c r="Y996" s="5"/>
      <c r="Z996" s="5"/>
    </row>
    <row r="997" spans="1:26" ht="12.75" customHeight="1" x14ac:dyDescent="0.25">
      <c r="A997" s="55">
        <v>152</v>
      </c>
      <c r="B997" s="54">
        <v>14</v>
      </c>
      <c r="C997" s="54">
        <f>BILANCA!D19</f>
        <v>6013.8899999999994</v>
      </c>
      <c r="D997" s="54">
        <f>BILANCA!E19</f>
        <v>5884.1999999999971</v>
      </c>
      <c r="E997" s="54">
        <v>0</v>
      </c>
      <c r="F997" s="54">
        <v>0</v>
      </c>
      <c r="G997" s="56">
        <f t="shared" si="32"/>
        <v>248.9520599999999</v>
      </c>
      <c r="H997" s="56">
        <f t="shared" si="31"/>
        <v>0.30999999999767169</v>
      </c>
      <c r="I997" s="57"/>
      <c r="J997" s="59"/>
      <c r="K997" s="58"/>
      <c r="L997" s="58"/>
      <c r="M997" s="5"/>
      <c r="N997" s="5"/>
      <c r="O997" s="5"/>
      <c r="P997" s="5"/>
      <c r="Q997" s="5"/>
      <c r="R997" s="5"/>
      <c r="S997" s="5"/>
      <c r="T997" s="5"/>
      <c r="U997" s="5"/>
      <c r="V997" s="5"/>
      <c r="W997" s="5"/>
      <c r="X997" s="5"/>
      <c r="Y997" s="5"/>
      <c r="Z997" s="5"/>
    </row>
    <row r="998" spans="1:26" ht="12.75" customHeight="1" x14ac:dyDescent="0.25">
      <c r="A998" s="55">
        <v>152</v>
      </c>
      <c r="B998" s="54">
        <v>15</v>
      </c>
      <c r="C998" s="54">
        <f>BILANCA!D20</f>
        <v>18771.87</v>
      </c>
      <c r="D998" s="54">
        <f>BILANCA!E20</f>
        <v>21146.98</v>
      </c>
      <c r="E998" s="54">
        <v>0</v>
      </c>
      <c r="F998" s="54">
        <v>0</v>
      </c>
      <c r="G998" s="56">
        <f t="shared" si="32"/>
        <v>915.98744999999997</v>
      </c>
      <c r="H998" s="56">
        <f t="shared" si="31"/>
        <v>0.15000000000145519</v>
      </c>
      <c r="I998" s="57"/>
      <c r="J998" s="59"/>
      <c r="K998" s="58"/>
      <c r="L998" s="58"/>
      <c r="M998" s="5"/>
      <c r="N998" s="5"/>
      <c r="O998" s="5"/>
      <c r="P998" s="5"/>
      <c r="Q998" s="5"/>
      <c r="R998" s="5"/>
      <c r="S998" s="5"/>
      <c r="T998" s="5"/>
      <c r="U998" s="5"/>
      <c r="V998" s="5"/>
      <c r="W998" s="5"/>
      <c r="X998" s="5"/>
      <c r="Y998" s="5"/>
      <c r="Z998" s="5"/>
    </row>
    <row r="999" spans="1:26" ht="12.75" customHeight="1" x14ac:dyDescent="0.25">
      <c r="A999" s="55">
        <v>152</v>
      </c>
      <c r="B999" s="54">
        <v>16</v>
      </c>
      <c r="C999" s="54">
        <f>BILANCA!D21</f>
        <v>770.32</v>
      </c>
      <c r="D999" s="54">
        <f>BILANCA!E21</f>
        <v>770.32</v>
      </c>
      <c r="E999" s="54">
        <v>0</v>
      </c>
      <c r="F999" s="54">
        <v>0</v>
      </c>
      <c r="G999" s="56">
        <f t="shared" si="32"/>
        <v>36.975360000000009</v>
      </c>
      <c r="H999" s="56">
        <f t="shared" si="31"/>
        <v>0.64000000000010004</v>
      </c>
      <c r="I999" s="57"/>
      <c r="J999" s="59"/>
      <c r="K999" s="58"/>
      <c r="L999" s="58"/>
      <c r="M999" s="5"/>
      <c r="N999" s="5"/>
      <c r="O999" s="5"/>
      <c r="P999" s="5"/>
      <c r="Q999" s="5"/>
      <c r="R999" s="5"/>
      <c r="S999" s="5"/>
      <c r="T999" s="5"/>
      <c r="U999" s="5"/>
      <c r="V999" s="5"/>
      <c r="W999" s="5"/>
      <c r="X999" s="5"/>
      <c r="Y999" s="5"/>
      <c r="Z999" s="5"/>
    </row>
    <row r="1000" spans="1:26" ht="12.75" customHeight="1" x14ac:dyDescent="0.25">
      <c r="A1000" s="55">
        <v>152</v>
      </c>
      <c r="B1000" s="54">
        <v>17</v>
      </c>
      <c r="C1000" s="54">
        <f>BILANCA!D22</f>
        <v>6154.03</v>
      </c>
      <c r="D1000" s="54">
        <f>BILANCA!E22</f>
        <v>6154.03</v>
      </c>
      <c r="E1000" s="54">
        <v>0</v>
      </c>
      <c r="F1000" s="54">
        <v>0</v>
      </c>
      <c r="G1000" s="56">
        <f t="shared" si="32"/>
        <v>313.85552999999999</v>
      </c>
      <c r="H1000" s="56">
        <f t="shared" si="31"/>
        <v>5.9999999999490683E-2</v>
      </c>
      <c r="I1000" s="57"/>
      <c r="J1000" s="59"/>
      <c r="K1000" s="58"/>
      <c r="L1000" s="58"/>
      <c r="M1000" s="5"/>
      <c r="N1000" s="5"/>
      <c r="O1000" s="5"/>
      <c r="P1000" s="5"/>
      <c r="Q1000" s="5"/>
      <c r="R1000" s="5"/>
      <c r="S1000" s="5"/>
      <c r="T1000" s="5"/>
      <c r="U1000" s="5"/>
      <c r="V1000" s="5"/>
      <c r="W1000" s="5"/>
      <c r="X1000" s="5"/>
      <c r="Y1000" s="5"/>
      <c r="Z1000" s="5"/>
    </row>
    <row r="1001" spans="1:26" ht="12.75" customHeight="1" x14ac:dyDescent="0.25">
      <c r="A1001" s="55">
        <v>152</v>
      </c>
      <c r="B1001" s="54">
        <v>18</v>
      </c>
      <c r="C1001" s="54">
        <f>BILANCA!D23</f>
        <v>0</v>
      </c>
      <c r="D1001" s="54">
        <f>BILANCA!E23</f>
        <v>0</v>
      </c>
      <c r="E1001" s="54">
        <v>0</v>
      </c>
      <c r="F1001" s="54">
        <v>0</v>
      </c>
      <c r="G1001" s="56">
        <f t="shared" si="32"/>
        <v>0</v>
      </c>
      <c r="H1001" s="56">
        <f t="shared" si="31"/>
        <v>0</v>
      </c>
      <c r="I1001" s="57"/>
      <c r="J1001" s="59"/>
      <c r="K1001" s="58"/>
      <c r="L1001" s="58"/>
      <c r="M1001" s="5"/>
      <c r="N1001" s="5"/>
      <c r="O1001" s="5"/>
      <c r="P1001" s="5"/>
      <c r="Q1001" s="5"/>
      <c r="R1001" s="5"/>
      <c r="S1001" s="5"/>
      <c r="T1001" s="5"/>
      <c r="U1001" s="5"/>
      <c r="V1001" s="5"/>
      <c r="W1001" s="5"/>
      <c r="X1001" s="5"/>
      <c r="Y1001" s="5"/>
      <c r="Z1001" s="5"/>
    </row>
    <row r="1002" spans="1:26" ht="12.75" customHeight="1" x14ac:dyDescent="0.25">
      <c r="A1002" s="55">
        <v>152</v>
      </c>
      <c r="B1002" s="54">
        <v>19</v>
      </c>
      <c r="C1002" s="54">
        <f>BILANCA!D24</f>
        <v>0</v>
      </c>
      <c r="D1002" s="54">
        <f>BILANCA!E24</f>
        <v>0</v>
      </c>
      <c r="E1002" s="54">
        <v>0</v>
      </c>
      <c r="F1002" s="54">
        <v>0</v>
      </c>
      <c r="G1002" s="56">
        <f t="shared" si="32"/>
        <v>0</v>
      </c>
      <c r="H1002" s="56">
        <f t="shared" si="31"/>
        <v>0</v>
      </c>
      <c r="I1002" s="57"/>
      <c r="J1002" s="59"/>
      <c r="K1002" s="58"/>
      <c r="L1002" s="58"/>
      <c r="M1002" s="5"/>
      <c r="N1002" s="5"/>
      <c r="O1002" s="5"/>
      <c r="P1002" s="5"/>
      <c r="Q1002" s="5"/>
      <c r="R1002" s="5"/>
      <c r="S1002" s="5"/>
      <c r="T1002" s="5"/>
      <c r="U1002" s="5"/>
      <c r="V1002" s="5"/>
      <c r="W1002" s="5"/>
      <c r="X1002" s="5"/>
      <c r="Y1002" s="5"/>
      <c r="Z1002" s="5"/>
    </row>
    <row r="1003" spans="1:26" ht="12.75" customHeight="1" x14ac:dyDescent="0.25">
      <c r="A1003" s="55">
        <v>152</v>
      </c>
      <c r="B1003" s="54">
        <v>20</v>
      </c>
      <c r="C1003" s="54">
        <f>BILANCA!D25</f>
        <v>0</v>
      </c>
      <c r="D1003" s="54">
        <f>BILANCA!E25</f>
        <v>0</v>
      </c>
      <c r="E1003" s="54">
        <v>0</v>
      </c>
      <c r="F1003" s="54">
        <v>0</v>
      </c>
      <c r="G1003" s="56">
        <f t="shared" si="32"/>
        <v>0</v>
      </c>
      <c r="H1003" s="56">
        <f t="shared" si="31"/>
        <v>0</v>
      </c>
      <c r="I1003" s="57"/>
      <c r="J1003" s="59"/>
      <c r="K1003" s="58"/>
      <c r="L1003" s="58"/>
      <c r="M1003" s="5"/>
      <c r="N1003" s="5"/>
      <c r="O1003" s="5"/>
      <c r="P1003" s="5"/>
      <c r="Q1003" s="5"/>
      <c r="R1003" s="5"/>
      <c r="S1003" s="5"/>
      <c r="T1003" s="5"/>
      <c r="U1003" s="5"/>
      <c r="V1003" s="5"/>
      <c r="W1003" s="5"/>
      <c r="X1003" s="5"/>
      <c r="Y1003" s="5"/>
      <c r="Z1003" s="5"/>
    </row>
    <row r="1004" spans="1:26" ht="12.75" customHeight="1" x14ac:dyDescent="0.25">
      <c r="A1004" s="55">
        <v>152</v>
      </c>
      <c r="B1004" s="54">
        <v>21</v>
      </c>
      <c r="C1004" s="54">
        <f>BILANCA!D26</f>
        <v>3132.54</v>
      </c>
      <c r="D1004" s="54">
        <f>BILANCA!E26</f>
        <v>3255.09</v>
      </c>
      <c r="E1004" s="54">
        <v>0</v>
      </c>
      <c r="F1004" s="54">
        <v>0</v>
      </c>
      <c r="G1004" s="56">
        <f t="shared" si="32"/>
        <v>202.49712000000002</v>
      </c>
      <c r="H1004" s="56">
        <f t="shared" si="31"/>
        <v>0.5500000000001819</v>
      </c>
      <c r="I1004" s="57"/>
      <c r="J1004" s="59"/>
      <c r="K1004" s="58"/>
      <c r="L1004" s="58"/>
      <c r="M1004" s="5"/>
      <c r="N1004" s="5"/>
      <c r="O1004" s="5"/>
      <c r="P1004" s="5"/>
      <c r="Q1004" s="5"/>
      <c r="R1004" s="5"/>
      <c r="S1004" s="5"/>
      <c r="T1004" s="5"/>
      <c r="U1004" s="5"/>
      <c r="V1004" s="5"/>
      <c r="W1004" s="5"/>
      <c r="X1004" s="5"/>
      <c r="Y1004" s="5"/>
      <c r="Z1004" s="5"/>
    </row>
    <row r="1005" spans="1:26" ht="12.75" customHeight="1" x14ac:dyDescent="0.25">
      <c r="A1005" s="55">
        <v>152</v>
      </c>
      <c r="B1005" s="54">
        <v>22</v>
      </c>
      <c r="C1005" s="54">
        <f>BILANCA!D27</f>
        <v>0</v>
      </c>
      <c r="D1005" s="54">
        <f>BILANCA!E27</f>
        <v>0</v>
      </c>
      <c r="E1005" s="54">
        <v>0</v>
      </c>
      <c r="F1005" s="54">
        <v>0</v>
      </c>
      <c r="G1005" s="56">
        <f t="shared" si="32"/>
        <v>0</v>
      </c>
      <c r="H1005" s="56">
        <f t="shared" si="31"/>
        <v>0</v>
      </c>
      <c r="I1005" s="57"/>
      <c r="J1005" s="59"/>
      <c r="K1005" s="58"/>
      <c r="L1005" s="58"/>
      <c r="M1005" s="5"/>
      <c r="N1005" s="5"/>
      <c r="O1005" s="5"/>
      <c r="P1005" s="5"/>
      <c r="Q1005" s="5"/>
      <c r="R1005" s="5"/>
      <c r="S1005" s="5"/>
      <c r="T1005" s="5"/>
      <c r="U1005" s="5"/>
      <c r="V1005" s="5"/>
      <c r="W1005" s="5"/>
      <c r="X1005" s="5"/>
      <c r="Y1005" s="5"/>
      <c r="Z1005" s="5"/>
    </row>
    <row r="1006" spans="1:26" ht="12.75" customHeight="1" x14ac:dyDescent="0.25">
      <c r="A1006" s="55">
        <v>152</v>
      </c>
      <c r="B1006" s="54">
        <v>23</v>
      </c>
      <c r="C1006" s="54">
        <f>BILANCA!D28</f>
        <v>22814.87</v>
      </c>
      <c r="D1006" s="54">
        <f>BILANCA!E28</f>
        <v>25442.22</v>
      </c>
      <c r="E1006" s="54">
        <v>0</v>
      </c>
      <c r="F1006" s="54">
        <v>0</v>
      </c>
      <c r="G1006" s="56">
        <f t="shared" si="32"/>
        <v>1695.08413</v>
      </c>
      <c r="H1006" s="56">
        <f t="shared" si="31"/>
        <v>0.35000000000218279</v>
      </c>
      <c r="I1006" s="57"/>
      <c r="J1006" s="59"/>
      <c r="K1006" s="58"/>
      <c r="L1006" s="58"/>
      <c r="M1006" s="5"/>
      <c r="N1006" s="5"/>
      <c r="O1006" s="5"/>
      <c r="P1006" s="5"/>
      <c r="Q1006" s="5"/>
      <c r="R1006" s="5"/>
      <c r="S1006" s="5"/>
      <c r="T1006" s="5"/>
      <c r="U1006" s="5"/>
      <c r="V1006" s="5"/>
      <c r="W1006" s="5"/>
      <c r="X1006" s="5"/>
      <c r="Y1006" s="5"/>
      <c r="Z1006" s="5"/>
    </row>
    <row r="1007" spans="1:26" ht="12.75" customHeight="1" x14ac:dyDescent="0.25">
      <c r="A1007" s="55">
        <v>152</v>
      </c>
      <c r="B1007" s="54">
        <v>24</v>
      </c>
      <c r="C1007" s="54">
        <f>BILANCA!D29</f>
        <v>4579.0600000000004</v>
      </c>
      <c r="D1007" s="54">
        <f>BILANCA!E29</f>
        <v>3597.8300000000004</v>
      </c>
      <c r="E1007" s="54">
        <v>0</v>
      </c>
      <c r="F1007" s="54">
        <v>0</v>
      </c>
      <c r="G1007" s="56">
        <f t="shared" si="32"/>
        <v>282.59328000000005</v>
      </c>
      <c r="H1007" s="56">
        <f t="shared" si="31"/>
        <v>0.23000000000001819</v>
      </c>
      <c r="I1007" s="57"/>
      <c r="J1007" s="59"/>
      <c r="K1007" s="58"/>
      <c r="L1007" s="58"/>
      <c r="M1007" s="5"/>
      <c r="N1007" s="5"/>
      <c r="O1007" s="5"/>
      <c r="P1007" s="5"/>
      <c r="Q1007" s="5"/>
      <c r="R1007" s="5"/>
      <c r="S1007" s="5"/>
      <c r="T1007" s="5"/>
      <c r="U1007" s="5"/>
      <c r="V1007" s="5"/>
      <c r="W1007" s="5"/>
      <c r="X1007" s="5"/>
      <c r="Y1007" s="5"/>
      <c r="Z1007" s="5"/>
    </row>
    <row r="1008" spans="1:26" ht="12.75" customHeight="1" x14ac:dyDescent="0.25">
      <c r="A1008" s="55">
        <v>152</v>
      </c>
      <c r="B1008" s="54">
        <v>25</v>
      </c>
      <c r="C1008" s="54">
        <f>BILANCA!D30</f>
        <v>4906.1400000000003</v>
      </c>
      <c r="D1008" s="54">
        <f>BILANCA!E30</f>
        <v>4906.1400000000003</v>
      </c>
      <c r="E1008" s="54">
        <v>0</v>
      </c>
      <c r="F1008" s="54">
        <v>0</v>
      </c>
      <c r="G1008" s="56">
        <f t="shared" si="32"/>
        <v>367.96050000000002</v>
      </c>
      <c r="H1008" s="56">
        <f t="shared" si="31"/>
        <v>0.28000000000065484</v>
      </c>
      <c r="I1008" s="57"/>
      <c r="J1008" s="59"/>
      <c r="K1008" s="58"/>
      <c r="L1008" s="58"/>
      <c r="M1008" s="5"/>
      <c r="N1008" s="5"/>
      <c r="O1008" s="5"/>
      <c r="P1008" s="5"/>
      <c r="Q1008" s="5"/>
      <c r="R1008" s="5"/>
      <c r="S1008" s="5"/>
      <c r="T1008" s="5"/>
      <c r="U1008" s="5"/>
      <c r="V1008" s="5"/>
      <c r="W1008" s="5"/>
      <c r="X1008" s="5"/>
      <c r="Y1008" s="5"/>
      <c r="Z1008" s="5"/>
    </row>
    <row r="1009" spans="1:26" ht="12.75" customHeight="1" x14ac:dyDescent="0.25">
      <c r="A1009" s="55">
        <v>152</v>
      </c>
      <c r="B1009" s="54">
        <v>26</v>
      </c>
      <c r="C1009" s="54">
        <f>BILANCA!D31</f>
        <v>0</v>
      </c>
      <c r="D1009" s="54">
        <f>BILANCA!E31</f>
        <v>0</v>
      </c>
      <c r="E1009" s="54">
        <v>0</v>
      </c>
      <c r="F1009" s="54">
        <v>0</v>
      </c>
      <c r="G1009" s="56">
        <f t="shared" si="32"/>
        <v>0</v>
      </c>
      <c r="H1009" s="56">
        <f t="shared" si="31"/>
        <v>0</v>
      </c>
      <c r="I1009" s="57"/>
      <c r="J1009" s="59"/>
      <c r="K1009" s="58"/>
      <c r="L1009" s="58"/>
      <c r="M1009" s="5"/>
      <c r="N1009" s="5"/>
      <c r="O1009" s="5"/>
      <c r="P1009" s="5"/>
      <c r="Q1009" s="5"/>
      <c r="R1009" s="5"/>
      <c r="S1009" s="5"/>
      <c r="T1009" s="5"/>
      <c r="U1009" s="5"/>
      <c r="V1009" s="5"/>
      <c r="W1009" s="5"/>
      <c r="X1009" s="5"/>
      <c r="Y1009" s="5"/>
      <c r="Z1009" s="5"/>
    </row>
    <row r="1010" spans="1:26" ht="12.75" customHeight="1" x14ac:dyDescent="0.25">
      <c r="A1010" s="55">
        <v>152</v>
      </c>
      <c r="B1010" s="54">
        <v>27</v>
      </c>
      <c r="C1010" s="54">
        <f>BILANCA!D32</f>
        <v>0</v>
      </c>
      <c r="D1010" s="54">
        <f>BILANCA!E32</f>
        <v>0</v>
      </c>
      <c r="E1010" s="54">
        <v>0</v>
      </c>
      <c r="F1010" s="54">
        <v>0</v>
      </c>
      <c r="G1010" s="56">
        <f t="shared" si="32"/>
        <v>0</v>
      </c>
      <c r="H1010" s="56">
        <f t="shared" si="31"/>
        <v>0</v>
      </c>
      <c r="I1010" s="57"/>
      <c r="J1010" s="59"/>
      <c r="K1010" s="58"/>
      <c r="L1010" s="58"/>
      <c r="M1010" s="5"/>
      <c r="N1010" s="5"/>
      <c r="O1010" s="5"/>
      <c r="P1010" s="5"/>
      <c r="Q1010" s="5"/>
      <c r="R1010" s="5"/>
      <c r="S1010" s="5"/>
      <c r="T1010" s="5"/>
      <c r="U1010" s="5"/>
      <c r="V1010" s="5"/>
      <c r="W1010" s="5"/>
      <c r="X1010" s="5"/>
      <c r="Y1010" s="5"/>
      <c r="Z1010" s="5"/>
    </row>
    <row r="1011" spans="1:26" ht="12.75" customHeight="1" x14ac:dyDescent="0.25">
      <c r="A1011" s="55">
        <v>152</v>
      </c>
      <c r="B1011" s="54">
        <v>28</v>
      </c>
      <c r="C1011" s="54">
        <f>BILANCA!D33</f>
        <v>0</v>
      </c>
      <c r="D1011" s="54">
        <f>BILANCA!E33</f>
        <v>0</v>
      </c>
      <c r="E1011" s="54">
        <v>0</v>
      </c>
      <c r="F1011" s="54">
        <v>0</v>
      </c>
      <c r="G1011" s="56">
        <f t="shared" si="32"/>
        <v>0</v>
      </c>
      <c r="H1011" s="56">
        <f t="shared" si="31"/>
        <v>0</v>
      </c>
      <c r="I1011" s="57"/>
      <c r="J1011" s="59"/>
      <c r="K1011" s="58"/>
      <c r="L1011" s="58"/>
      <c r="M1011" s="5"/>
      <c r="N1011" s="5"/>
      <c r="O1011" s="5"/>
      <c r="P1011" s="5"/>
      <c r="Q1011" s="5"/>
      <c r="R1011" s="5"/>
      <c r="S1011" s="5"/>
      <c r="T1011" s="5"/>
      <c r="U1011" s="5"/>
      <c r="V1011" s="5"/>
      <c r="W1011" s="5"/>
      <c r="X1011" s="5"/>
      <c r="Y1011" s="5"/>
      <c r="Z1011" s="5"/>
    </row>
    <row r="1012" spans="1:26" ht="12.75" customHeight="1" x14ac:dyDescent="0.25">
      <c r="A1012" s="55">
        <v>152</v>
      </c>
      <c r="B1012" s="54">
        <v>29</v>
      </c>
      <c r="C1012" s="54">
        <f>BILANCA!D34</f>
        <v>327.08</v>
      </c>
      <c r="D1012" s="54">
        <f>BILANCA!E34</f>
        <v>1308.31</v>
      </c>
      <c r="E1012" s="54">
        <v>0</v>
      </c>
      <c r="F1012" s="54">
        <v>0</v>
      </c>
      <c r="G1012" s="56">
        <f t="shared" si="32"/>
        <v>85.3673</v>
      </c>
      <c r="H1012" s="56">
        <f t="shared" si="31"/>
        <v>0.38999999999992951</v>
      </c>
      <c r="I1012" s="57"/>
      <c r="J1012" s="59"/>
      <c r="K1012" s="58"/>
      <c r="L1012" s="58"/>
      <c r="M1012" s="5"/>
      <c r="N1012" s="5"/>
      <c r="O1012" s="5"/>
      <c r="P1012" s="5"/>
      <c r="Q1012" s="5"/>
      <c r="R1012" s="5"/>
      <c r="S1012" s="5"/>
      <c r="T1012" s="5"/>
      <c r="U1012" s="5"/>
      <c r="V1012" s="5"/>
      <c r="W1012" s="5"/>
      <c r="X1012" s="5"/>
      <c r="Y1012" s="5"/>
      <c r="Z1012" s="5"/>
    </row>
    <row r="1013" spans="1:26" ht="12.75" customHeight="1" x14ac:dyDescent="0.25">
      <c r="A1013" s="55">
        <v>152</v>
      </c>
      <c r="B1013" s="54">
        <v>30</v>
      </c>
      <c r="C1013" s="54">
        <f>BILANCA!D35</f>
        <v>0</v>
      </c>
      <c r="D1013" s="54">
        <f>BILANCA!E35</f>
        <v>0</v>
      </c>
      <c r="E1013" s="54">
        <v>0</v>
      </c>
      <c r="F1013" s="54">
        <v>0</v>
      </c>
      <c r="G1013" s="56">
        <f t="shared" si="32"/>
        <v>0</v>
      </c>
      <c r="H1013" s="56">
        <f t="shared" si="31"/>
        <v>0</v>
      </c>
      <c r="I1013" s="57"/>
      <c r="J1013" s="59"/>
      <c r="K1013" s="58"/>
      <c r="L1013" s="58"/>
      <c r="M1013" s="5"/>
      <c r="N1013" s="5"/>
      <c r="O1013" s="5"/>
      <c r="P1013" s="5"/>
      <c r="Q1013" s="5"/>
      <c r="R1013" s="5"/>
      <c r="S1013" s="5"/>
      <c r="T1013" s="5"/>
      <c r="U1013" s="5"/>
      <c r="V1013" s="5"/>
      <c r="W1013" s="5"/>
      <c r="X1013" s="5"/>
      <c r="Y1013" s="5"/>
      <c r="Z1013" s="5"/>
    </row>
    <row r="1014" spans="1:26" ht="12.75" customHeight="1" x14ac:dyDescent="0.25">
      <c r="A1014" s="55">
        <v>152</v>
      </c>
      <c r="B1014" s="54">
        <v>31</v>
      </c>
      <c r="C1014" s="54">
        <f>BILANCA!D36</f>
        <v>0</v>
      </c>
      <c r="D1014" s="54">
        <f>BILANCA!E36</f>
        <v>0</v>
      </c>
      <c r="E1014" s="54">
        <v>0</v>
      </c>
      <c r="F1014" s="54">
        <v>0</v>
      </c>
      <c r="G1014" s="56">
        <f t="shared" si="32"/>
        <v>0</v>
      </c>
      <c r="H1014" s="56">
        <f t="shared" si="31"/>
        <v>0</v>
      </c>
      <c r="I1014" s="57"/>
      <c r="J1014" s="59"/>
      <c r="K1014" s="58"/>
      <c r="L1014" s="58"/>
      <c r="M1014" s="5"/>
      <c r="N1014" s="5"/>
      <c r="O1014" s="5"/>
      <c r="P1014" s="5"/>
      <c r="Q1014" s="5"/>
      <c r="R1014" s="5"/>
      <c r="S1014" s="5"/>
      <c r="T1014" s="5"/>
      <c r="U1014" s="5"/>
      <c r="V1014" s="5"/>
      <c r="W1014" s="5"/>
      <c r="X1014" s="5"/>
      <c r="Y1014" s="5"/>
      <c r="Z1014" s="5"/>
    </row>
    <row r="1015" spans="1:26" ht="12.75" customHeight="1" x14ac:dyDescent="0.25">
      <c r="A1015" s="55">
        <v>152</v>
      </c>
      <c r="B1015" s="54">
        <v>32</v>
      </c>
      <c r="C1015" s="54">
        <f>BILANCA!D37</f>
        <v>0</v>
      </c>
      <c r="D1015" s="54">
        <f>BILANCA!E37</f>
        <v>0</v>
      </c>
      <c r="E1015" s="54">
        <v>0</v>
      </c>
      <c r="F1015" s="54">
        <v>0</v>
      </c>
      <c r="G1015" s="56">
        <f t="shared" si="32"/>
        <v>0</v>
      </c>
      <c r="H1015" s="56">
        <f t="shared" si="31"/>
        <v>0</v>
      </c>
      <c r="I1015" s="57"/>
      <c r="J1015" s="59"/>
      <c r="K1015" s="58"/>
      <c r="L1015" s="58"/>
      <c r="M1015" s="5"/>
      <c r="N1015" s="5"/>
      <c r="O1015" s="5"/>
      <c r="P1015" s="5"/>
      <c r="Q1015" s="5"/>
      <c r="R1015" s="5"/>
      <c r="S1015" s="5"/>
      <c r="T1015" s="5"/>
      <c r="U1015" s="5"/>
      <c r="V1015" s="5"/>
      <c r="W1015" s="5"/>
      <c r="X1015" s="5"/>
      <c r="Y1015" s="5"/>
      <c r="Z1015" s="5"/>
    </row>
    <row r="1016" spans="1:26" ht="12.75" customHeight="1" x14ac:dyDescent="0.25">
      <c r="A1016" s="55">
        <v>152</v>
      </c>
      <c r="B1016" s="54">
        <v>33</v>
      </c>
      <c r="C1016" s="54">
        <f>BILANCA!D38</f>
        <v>0</v>
      </c>
      <c r="D1016" s="54">
        <f>BILANCA!E38</f>
        <v>0</v>
      </c>
      <c r="E1016" s="54">
        <v>0</v>
      </c>
      <c r="F1016" s="54">
        <v>0</v>
      </c>
      <c r="G1016" s="56">
        <f t="shared" si="32"/>
        <v>0</v>
      </c>
      <c r="H1016" s="56">
        <f t="shared" si="31"/>
        <v>0</v>
      </c>
      <c r="I1016" s="57"/>
      <c r="J1016" s="59"/>
      <c r="K1016" s="58"/>
      <c r="L1016" s="58"/>
      <c r="M1016" s="5"/>
      <c r="N1016" s="5"/>
      <c r="O1016" s="5"/>
      <c r="P1016" s="5"/>
      <c r="Q1016" s="5"/>
      <c r="R1016" s="5"/>
      <c r="S1016" s="5"/>
      <c r="T1016" s="5"/>
      <c r="U1016" s="5"/>
      <c r="V1016" s="5"/>
      <c r="W1016" s="5"/>
      <c r="X1016" s="5"/>
      <c r="Y1016" s="5"/>
      <c r="Z1016" s="5"/>
    </row>
    <row r="1017" spans="1:26" ht="12.75" customHeight="1" x14ac:dyDescent="0.25">
      <c r="A1017" s="55">
        <v>152</v>
      </c>
      <c r="B1017" s="54">
        <v>34</v>
      </c>
      <c r="C1017" s="54">
        <f>BILANCA!D39</f>
        <v>0</v>
      </c>
      <c r="D1017" s="54">
        <f>BILANCA!E39</f>
        <v>0</v>
      </c>
      <c r="E1017" s="54">
        <v>0</v>
      </c>
      <c r="F1017" s="54">
        <v>0</v>
      </c>
      <c r="G1017" s="56">
        <f t="shared" si="32"/>
        <v>0</v>
      </c>
      <c r="H1017" s="56">
        <f t="shared" si="31"/>
        <v>0</v>
      </c>
      <c r="I1017" s="57"/>
      <c r="J1017" s="59"/>
      <c r="K1017" s="58"/>
      <c r="L1017" s="58"/>
      <c r="M1017" s="5"/>
      <c r="N1017" s="5"/>
      <c r="O1017" s="5"/>
      <c r="P1017" s="5"/>
      <c r="Q1017" s="5"/>
      <c r="R1017" s="5"/>
      <c r="S1017" s="5"/>
      <c r="T1017" s="5"/>
      <c r="U1017" s="5"/>
      <c r="V1017" s="5"/>
      <c r="W1017" s="5"/>
      <c r="X1017" s="5"/>
      <c r="Y1017" s="5"/>
      <c r="Z1017" s="5"/>
    </row>
    <row r="1018" spans="1:26" ht="12.75" customHeight="1" x14ac:dyDescent="0.25">
      <c r="A1018" s="55">
        <v>152</v>
      </c>
      <c r="B1018" s="54">
        <v>35</v>
      </c>
      <c r="C1018" s="54">
        <f>BILANCA!D40</f>
        <v>0</v>
      </c>
      <c r="D1018" s="54">
        <f>BILANCA!E40</f>
        <v>0</v>
      </c>
      <c r="E1018" s="54">
        <v>0</v>
      </c>
      <c r="F1018" s="54">
        <v>0</v>
      </c>
      <c r="G1018" s="56">
        <f t="shared" si="32"/>
        <v>0</v>
      </c>
      <c r="H1018" s="56">
        <f t="shared" si="31"/>
        <v>0</v>
      </c>
      <c r="I1018" s="57"/>
      <c r="J1018" s="59"/>
      <c r="K1018" s="58"/>
      <c r="L1018" s="58"/>
      <c r="M1018" s="5"/>
      <c r="N1018" s="5"/>
      <c r="O1018" s="5"/>
      <c r="P1018" s="5"/>
      <c r="Q1018" s="5"/>
      <c r="R1018" s="5"/>
      <c r="S1018" s="5"/>
      <c r="T1018" s="5"/>
      <c r="U1018" s="5"/>
      <c r="V1018" s="5"/>
      <c r="W1018" s="5"/>
      <c r="X1018" s="5"/>
      <c r="Y1018" s="5"/>
      <c r="Z1018" s="5"/>
    </row>
    <row r="1019" spans="1:26" ht="12.75" customHeight="1" x14ac:dyDescent="0.25">
      <c r="A1019" s="55">
        <v>152</v>
      </c>
      <c r="B1019" s="54">
        <v>36</v>
      </c>
      <c r="C1019" s="54">
        <f>BILANCA!D41</f>
        <v>0</v>
      </c>
      <c r="D1019" s="54">
        <f>BILANCA!E41</f>
        <v>0</v>
      </c>
      <c r="E1019" s="54">
        <v>0</v>
      </c>
      <c r="F1019" s="54">
        <v>0</v>
      </c>
      <c r="G1019" s="56">
        <f t="shared" si="32"/>
        <v>0</v>
      </c>
      <c r="H1019" s="56">
        <f t="shared" si="31"/>
        <v>0</v>
      </c>
      <c r="I1019" s="57"/>
      <c r="J1019" s="59"/>
      <c r="K1019" s="58"/>
      <c r="L1019" s="58"/>
      <c r="M1019" s="5"/>
      <c r="N1019" s="5"/>
      <c r="O1019" s="5"/>
      <c r="P1019" s="5"/>
      <c r="Q1019" s="5"/>
      <c r="R1019" s="5"/>
      <c r="S1019" s="5"/>
      <c r="T1019" s="5"/>
      <c r="U1019" s="5"/>
      <c r="V1019" s="5"/>
      <c r="W1019" s="5"/>
      <c r="X1019" s="5"/>
      <c r="Y1019" s="5"/>
      <c r="Z1019" s="5"/>
    </row>
    <row r="1020" spans="1:26" ht="12.75" customHeight="1" x14ac:dyDescent="0.25">
      <c r="A1020" s="55">
        <v>152</v>
      </c>
      <c r="B1020" s="54">
        <v>37</v>
      </c>
      <c r="C1020" s="54">
        <f>BILANCA!D42</f>
        <v>0</v>
      </c>
      <c r="D1020" s="54">
        <f>BILANCA!E42</f>
        <v>0</v>
      </c>
      <c r="E1020" s="54">
        <v>0</v>
      </c>
      <c r="F1020" s="54">
        <v>0</v>
      </c>
      <c r="G1020" s="56">
        <f t="shared" si="32"/>
        <v>0</v>
      </c>
      <c r="H1020" s="56">
        <f t="shared" si="31"/>
        <v>0</v>
      </c>
      <c r="I1020" s="57"/>
      <c r="J1020" s="59"/>
      <c r="K1020" s="58"/>
      <c r="L1020" s="58"/>
      <c r="M1020" s="5"/>
      <c r="N1020" s="5"/>
      <c r="O1020" s="5"/>
      <c r="P1020" s="5"/>
      <c r="Q1020" s="5"/>
      <c r="R1020" s="5"/>
      <c r="S1020" s="5"/>
      <c r="T1020" s="5"/>
      <c r="U1020" s="5"/>
      <c r="V1020" s="5"/>
      <c r="W1020" s="5"/>
      <c r="X1020" s="5"/>
      <c r="Y1020" s="5"/>
      <c r="Z1020" s="5"/>
    </row>
    <row r="1021" spans="1:26" ht="12.75" customHeight="1" x14ac:dyDescent="0.25">
      <c r="A1021" s="55">
        <v>152</v>
      </c>
      <c r="B1021" s="54">
        <v>38</v>
      </c>
      <c r="C1021" s="54">
        <f>BILANCA!D43</f>
        <v>0</v>
      </c>
      <c r="D1021" s="54">
        <f>BILANCA!E43</f>
        <v>0</v>
      </c>
      <c r="E1021" s="54">
        <v>0</v>
      </c>
      <c r="F1021" s="54">
        <v>0</v>
      </c>
      <c r="G1021" s="56">
        <f t="shared" si="32"/>
        <v>0</v>
      </c>
      <c r="H1021" s="56">
        <f t="shared" si="31"/>
        <v>0</v>
      </c>
      <c r="I1021" s="57"/>
      <c r="J1021" s="59"/>
      <c r="K1021" s="58"/>
      <c r="L1021" s="58"/>
      <c r="M1021" s="5"/>
      <c r="N1021" s="5"/>
      <c r="O1021" s="5"/>
      <c r="P1021" s="5"/>
      <c r="Q1021" s="5"/>
      <c r="R1021" s="5"/>
      <c r="S1021" s="5"/>
      <c r="T1021" s="5"/>
      <c r="U1021" s="5"/>
      <c r="V1021" s="5"/>
      <c r="W1021" s="5"/>
      <c r="X1021" s="5"/>
      <c r="Y1021" s="5"/>
      <c r="Z1021" s="5"/>
    </row>
    <row r="1022" spans="1:26" ht="12.75" customHeight="1" x14ac:dyDescent="0.25">
      <c r="A1022" s="55">
        <v>152</v>
      </c>
      <c r="B1022" s="54">
        <v>39</v>
      </c>
      <c r="C1022" s="54">
        <f>BILANCA!D44</f>
        <v>0</v>
      </c>
      <c r="D1022" s="54">
        <f>BILANCA!E44</f>
        <v>0</v>
      </c>
      <c r="E1022" s="54">
        <v>0</v>
      </c>
      <c r="F1022" s="54">
        <v>0</v>
      </c>
      <c r="G1022" s="56">
        <f t="shared" si="32"/>
        <v>0</v>
      </c>
      <c r="H1022" s="56">
        <f t="shared" si="31"/>
        <v>0</v>
      </c>
      <c r="I1022" s="57"/>
      <c r="J1022" s="59"/>
      <c r="K1022" s="58"/>
      <c r="L1022" s="58"/>
      <c r="M1022" s="5"/>
      <c r="N1022" s="5"/>
      <c r="O1022" s="5"/>
      <c r="P1022" s="5"/>
      <c r="Q1022" s="5"/>
      <c r="R1022" s="5"/>
      <c r="S1022" s="5"/>
      <c r="T1022" s="5"/>
      <c r="U1022" s="5"/>
      <c r="V1022" s="5"/>
      <c r="W1022" s="5"/>
      <c r="X1022" s="5"/>
      <c r="Y1022" s="5"/>
      <c r="Z1022" s="5"/>
    </row>
    <row r="1023" spans="1:26" ht="12.75" customHeight="1" x14ac:dyDescent="0.25">
      <c r="A1023" s="55">
        <v>152</v>
      </c>
      <c r="B1023" s="54">
        <v>40</v>
      </c>
      <c r="C1023" s="54">
        <f>BILANCA!D45</f>
        <v>0</v>
      </c>
      <c r="D1023" s="54">
        <f>BILANCA!E45</f>
        <v>0</v>
      </c>
      <c r="E1023" s="54">
        <v>0</v>
      </c>
      <c r="F1023" s="54">
        <v>0</v>
      </c>
      <c r="G1023" s="56">
        <f t="shared" si="32"/>
        <v>0</v>
      </c>
      <c r="H1023" s="56">
        <f t="shared" si="31"/>
        <v>0</v>
      </c>
      <c r="I1023" s="57"/>
      <c r="J1023" s="59"/>
      <c r="K1023" s="58"/>
      <c r="L1023" s="58"/>
      <c r="M1023" s="5"/>
      <c r="N1023" s="5"/>
      <c r="O1023" s="5"/>
      <c r="P1023" s="5"/>
      <c r="Q1023" s="5"/>
      <c r="R1023" s="5"/>
      <c r="S1023" s="5"/>
      <c r="T1023" s="5"/>
      <c r="U1023" s="5"/>
      <c r="V1023" s="5"/>
      <c r="W1023" s="5"/>
      <c r="X1023" s="5"/>
      <c r="Y1023" s="5"/>
      <c r="Z1023" s="5"/>
    </row>
    <row r="1024" spans="1:26" ht="12.75" customHeight="1" x14ac:dyDescent="0.25">
      <c r="A1024" s="55">
        <v>152</v>
      </c>
      <c r="B1024" s="54">
        <v>41</v>
      </c>
      <c r="C1024" s="54">
        <f>BILANCA!D46</f>
        <v>0</v>
      </c>
      <c r="D1024" s="54">
        <f>BILANCA!E46</f>
        <v>0</v>
      </c>
      <c r="E1024" s="54">
        <v>0</v>
      </c>
      <c r="F1024" s="54">
        <v>0</v>
      </c>
      <c r="G1024" s="56">
        <f t="shared" si="32"/>
        <v>0</v>
      </c>
      <c r="H1024" s="56">
        <f t="shared" si="31"/>
        <v>0</v>
      </c>
      <c r="I1024" s="57"/>
      <c r="J1024" s="59"/>
      <c r="K1024" s="58"/>
      <c r="L1024" s="58"/>
      <c r="M1024" s="5"/>
      <c r="N1024" s="5"/>
      <c r="O1024" s="5"/>
      <c r="P1024" s="5"/>
      <c r="Q1024" s="5"/>
      <c r="R1024" s="5"/>
      <c r="S1024" s="5"/>
      <c r="T1024" s="5"/>
      <c r="U1024" s="5"/>
      <c r="V1024" s="5"/>
      <c r="W1024" s="5"/>
      <c r="X1024" s="5"/>
      <c r="Y1024" s="5"/>
      <c r="Z1024" s="5"/>
    </row>
    <row r="1025" spans="1:26" ht="12.75" customHeight="1" x14ac:dyDescent="0.25">
      <c r="A1025" s="55">
        <v>152</v>
      </c>
      <c r="B1025" s="54">
        <v>42</v>
      </c>
      <c r="C1025" s="54">
        <f>BILANCA!D47</f>
        <v>0</v>
      </c>
      <c r="D1025" s="54">
        <f>BILANCA!E47</f>
        <v>0</v>
      </c>
      <c r="E1025" s="54">
        <v>0</v>
      </c>
      <c r="F1025" s="54">
        <v>0</v>
      </c>
      <c r="G1025" s="56">
        <f t="shared" si="32"/>
        <v>0</v>
      </c>
      <c r="H1025" s="56">
        <f t="shared" si="31"/>
        <v>0</v>
      </c>
      <c r="I1025" s="57"/>
      <c r="J1025" s="59"/>
      <c r="K1025" s="58"/>
      <c r="L1025" s="58"/>
      <c r="M1025" s="5"/>
      <c r="N1025" s="5"/>
      <c r="O1025" s="5"/>
      <c r="P1025" s="5"/>
      <c r="Q1025" s="5"/>
      <c r="R1025" s="5"/>
      <c r="S1025" s="5"/>
      <c r="T1025" s="5"/>
      <c r="U1025" s="5"/>
      <c r="V1025" s="5"/>
      <c r="W1025" s="5"/>
      <c r="X1025" s="5"/>
      <c r="Y1025" s="5"/>
      <c r="Z1025" s="5"/>
    </row>
    <row r="1026" spans="1:26" ht="12.75" customHeight="1" x14ac:dyDescent="0.25">
      <c r="A1026" s="55">
        <v>152</v>
      </c>
      <c r="B1026" s="54">
        <v>43</v>
      </c>
      <c r="C1026" s="54">
        <f>BILANCA!D48</f>
        <v>0</v>
      </c>
      <c r="D1026" s="54">
        <f>BILANCA!E48</f>
        <v>0</v>
      </c>
      <c r="E1026" s="54">
        <v>0</v>
      </c>
      <c r="F1026" s="54">
        <v>0</v>
      </c>
      <c r="G1026" s="56">
        <f t="shared" si="32"/>
        <v>0</v>
      </c>
      <c r="H1026" s="56">
        <f t="shared" ref="H1026:H1089" si="33">ABS(C1026-ROUND(C1026,0))+ABS(D1026-ROUND(D1026,0))</f>
        <v>0</v>
      </c>
      <c r="I1026" s="57"/>
      <c r="J1026" s="59"/>
      <c r="K1026" s="58"/>
      <c r="L1026" s="58"/>
      <c r="M1026" s="5"/>
      <c r="N1026" s="5"/>
      <c r="O1026" s="5"/>
      <c r="P1026" s="5"/>
      <c r="Q1026" s="5"/>
      <c r="R1026" s="5"/>
      <c r="S1026" s="5"/>
      <c r="T1026" s="5"/>
      <c r="U1026" s="5"/>
      <c r="V1026" s="5"/>
      <c r="W1026" s="5"/>
      <c r="X1026" s="5"/>
      <c r="Y1026" s="5"/>
      <c r="Z1026" s="5"/>
    </row>
    <row r="1027" spans="1:26" ht="12.75" customHeight="1" x14ac:dyDescent="0.25">
      <c r="A1027" s="55">
        <v>152</v>
      </c>
      <c r="B1027" s="54">
        <v>44</v>
      </c>
      <c r="C1027" s="54">
        <f>BILANCA!D49</f>
        <v>0</v>
      </c>
      <c r="D1027" s="54">
        <f>BILANCA!E49</f>
        <v>0</v>
      </c>
      <c r="E1027" s="54">
        <v>0</v>
      </c>
      <c r="F1027" s="54">
        <v>0</v>
      </c>
      <c r="G1027" s="56">
        <f t="shared" si="32"/>
        <v>0</v>
      </c>
      <c r="H1027" s="56">
        <f t="shared" si="33"/>
        <v>0</v>
      </c>
      <c r="I1027" s="57"/>
      <c r="J1027" s="59"/>
      <c r="K1027" s="58"/>
      <c r="L1027" s="58"/>
      <c r="M1027" s="5"/>
      <c r="N1027" s="5"/>
      <c r="O1027" s="5"/>
      <c r="P1027" s="5"/>
      <c r="Q1027" s="5"/>
      <c r="R1027" s="5"/>
      <c r="S1027" s="5"/>
      <c r="T1027" s="5"/>
      <c r="U1027" s="5"/>
      <c r="V1027" s="5"/>
      <c r="W1027" s="5"/>
      <c r="X1027" s="5"/>
      <c r="Y1027" s="5"/>
      <c r="Z1027" s="5"/>
    </row>
    <row r="1028" spans="1:26" ht="12.75" customHeight="1" x14ac:dyDescent="0.25">
      <c r="A1028" s="55">
        <v>152</v>
      </c>
      <c r="B1028" s="54">
        <v>45</v>
      </c>
      <c r="C1028" s="54">
        <f>BILANCA!D50</f>
        <v>0</v>
      </c>
      <c r="D1028" s="54">
        <f>BILANCA!E50</f>
        <v>0</v>
      </c>
      <c r="E1028" s="54">
        <v>0</v>
      </c>
      <c r="F1028" s="54">
        <v>0</v>
      </c>
      <c r="G1028" s="56">
        <f t="shared" si="32"/>
        <v>0</v>
      </c>
      <c r="H1028" s="56">
        <f t="shared" si="33"/>
        <v>0</v>
      </c>
      <c r="I1028" s="57"/>
      <c r="J1028" s="59"/>
      <c r="K1028" s="58"/>
      <c r="L1028" s="58"/>
      <c r="M1028" s="5"/>
      <c r="N1028" s="5"/>
      <c r="O1028" s="5"/>
      <c r="P1028" s="5"/>
      <c r="Q1028" s="5"/>
      <c r="R1028" s="5"/>
      <c r="S1028" s="5"/>
      <c r="T1028" s="5"/>
      <c r="U1028" s="5"/>
      <c r="V1028" s="5"/>
      <c r="W1028" s="5"/>
      <c r="X1028" s="5"/>
      <c r="Y1028" s="5"/>
      <c r="Z1028" s="5"/>
    </row>
    <row r="1029" spans="1:26" ht="12.75" customHeight="1" x14ac:dyDescent="0.25">
      <c r="A1029" s="55">
        <v>152</v>
      </c>
      <c r="B1029" s="54">
        <v>46</v>
      </c>
      <c r="C1029" s="54">
        <f>BILANCA!D51</f>
        <v>0</v>
      </c>
      <c r="D1029" s="54">
        <f>BILANCA!E51</f>
        <v>0</v>
      </c>
      <c r="E1029" s="54">
        <v>0</v>
      </c>
      <c r="F1029" s="54">
        <v>0</v>
      </c>
      <c r="G1029" s="56">
        <f t="shared" si="32"/>
        <v>0</v>
      </c>
      <c r="H1029" s="56">
        <f t="shared" si="33"/>
        <v>0</v>
      </c>
      <c r="I1029" s="57"/>
      <c r="J1029" s="59"/>
      <c r="K1029" s="58"/>
      <c r="L1029" s="58"/>
      <c r="M1029" s="5"/>
      <c r="N1029" s="5"/>
      <c r="O1029" s="5"/>
      <c r="P1029" s="5"/>
      <c r="Q1029" s="5"/>
      <c r="R1029" s="5"/>
      <c r="S1029" s="5"/>
      <c r="T1029" s="5"/>
      <c r="U1029" s="5"/>
      <c r="V1029" s="5"/>
      <c r="W1029" s="5"/>
      <c r="X1029" s="5"/>
      <c r="Y1029" s="5"/>
      <c r="Z1029" s="5"/>
    </row>
    <row r="1030" spans="1:26" ht="12.75" customHeight="1" x14ac:dyDescent="0.25">
      <c r="A1030" s="55">
        <v>152</v>
      </c>
      <c r="B1030" s="54">
        <v>47</v>
      </c>
      <c r="C1030" s="54">
        <f>BILANCA!D52</f>
        <v>0</v>
      </c>
      <c r="D1030" s="54">
        <f>BILANCA!E52</f>
        <v>0</v>
      </c>
      <c r="E1030" s="54">
        <v>0</v>
      </c>
      <c r="F1030" s="54">
        <v>0</v>
      </c>
      <c r="G1030" s="56">
        <f t="shared" si="32"/>
        <v>0</v>
      </c>
      <c r="H1030" s="56">
        <f t="shared" si="33"/>
        <v>0</v>
      </c>
      <c r="I1030" s="57"/>
      <c r="J1030" s="59"/>
      <c r="K1030" s="58"/>
      <c r="L1030" s="58"/>
      <c r="M1030" s="5"/>
      <c r="N1030" s="5"/>
      <c r="O1030" s="5"/>
      <c r="P1030" s="5"/>
      <c r="Q1030" s="5"/>
      <c r="R1030" s="5"/>
      <c r="S1030" s="5"/>
      <c r="T1030" s="5"/>
      <c r="U1030" s="5"/>
      <c r="V1030" s="5"/>
      <c r="W1030" s="5"/>
      <c r="X1030" s="5"/>
      <c r="Y1030" s="5"/>
      <c r="Z1030" s="5"/>
    </row>
    <row r="1031" spans="1:26" ht="12.75" customHeight="1" x14ac:dyDescent="0.25">
      <c r="A1031" s="55">
        <v>152</v>
      </c>
      <c r="B1031" s="54">
        <v>48</v>
      </c>
      <c r="C1031" s="54">
        <f>BILANCA!D53</f>
        <v>0</v>
      </c>
      <c r="D1031" s="54">
        <f>BILANCA!E53</f>
        <v>0</v>
      </c>
      <c r="E1031" s="54">
        <v>0</v>
      </c>
      <c r="F1031" s="54">
        <v>0</v>
      </c>
      <c r="G1031" s="56">
        <f t="shared" si="32"/>
        <v>0</v>
      </c>
      <c r="H1031" s="56">
        <f t="shared" si="33"/>
        <v>0</v>
      </c>
      <c r="I1031" s="57"/>
      <c r="J1031" s="59"/>
      <c r="K1031" s="58"/>
      <c r="L1031" s="58"/>
      <c r="M1031" s="5"/>
      <c r="N1031" s="5"/>
      <c r="O1031" s="5"/>
      <c r="P1031" s="5"/>
      <c r="Q1031" s="5"/>
      <c r="R1031" s="5"/>
      <c r="S1031" s="5"/>
      <c r="T1031" s="5"/>
      <c r="U1031" s="5"/>
      <c r="V1031" s="5"/>
      <c r="W1031" s="5"/>
      <c r="X1031" s="5"/>
      <c r="Y1031" s="5"/>
      <c r="Z1031" s="5"/>
    </row>
    <row r="1032" spans="1:26" ht="12.75" customHeight="1" x14ac:dyDescent="0.25">
      <c r="A1032" s="55">
        <v>152</v>
      </c>
      <c r="B1032" s="54">
        <v>49</v>
      </c>
      <c r="C1032" s="54">
        <f>BILANCA!D54</f>
        <v>23938.25</v>
      </c>
      <c r="D1032" s="54">
        <f>BILANCA!E54</f>
        <v>20078.560000000001</v>
      </c>
      <c r="E1032" s="54">
        <v>0</v>
      </c>
      <c r="F1032" s="54">
        <v>0</v>
      </c>
      <c r="G1032" s="56">
        <f t="shared" si="32"/>
        <v>3140.6731300000001</v>
      </c>
      <c r="H1032" s="56">
        <f t="shared" si="33"/>
        <v>0.68999999999869033</v>
      </c>
      <c r="I1032" s="57"/>
      <c r="J1032" s="59"/>
      <c r="K1032" s="58"/>
      <c r="L1032" s="58"/>
      <c r="M1032" s="5"/>
      <c r="N1032" s="5"/>
      <c r="O1032" s="5"/>
      <c r="P1032" s="5"/>
      <c r="Q1032" s="5"/>
      <c r="R1032" s="5"/>
      <c r="S1032" s="5"/>
      <c r="T1032" s="5"/>
      <c r="U1032" s="5"/>
      <c r="V1032" s="5"/>
      <c r="W1032" s="5"/>
      <c r="X1032" s="5"/>
      <c r="Y1032" s="5"/>
      <c r="Z1032" s="5"/>
    </row>
    <row r="1033" spans="1:26" ht="12.75" customHeight="1" x14ac:dyDescent="0.25">
      <c r="A1033" s="55">
        <v>152</v>
      </c>
      <c r="B1033" s="54">
        <v>50</v>
      </c>
      <c r="C1033" s="54">
        <f>BILANCA!D55</f>
        <v>23938.25</v>
      </c>
      <c r="D1033" s="54">
        <f>BILANCA!E55</f>
        <v>20078.560000000001</v>
      </c>
      <c r="E1033" s="54">
        <v>0</v>
      </c>
      <c r="F1033" s="54">
        <v>0</v>
      </c>
      <c r="G1033" s="56">
        <f t="shared" si="32"/>
        <v>3204.7685000000001</v>
      </c>
      <c r="H1033" s="56">
        <f t="shared" si="33"/>
        <v>0.68999999999869033</v>
      </c>
      <c r="I1033" s="57"/>
      <c r="J1033" s="59"/>
      <c r="K1033" s="58"/>
      <c r="L1033" s="58"/>
      <c r="M1033" s="5"/>
      <c r="N1033" s="5"/>
      <c r="O1033" s="5"/>
      <c r="P1033" s="5"/>
      <c r="Q1033" s="5"/>
      <c r="R1033" s="5"/>
      <c r="S1033" s="5"/>
      <c r="T1033" s="5"/>
      <c r="U1033" s="5"/>
      <c r="V1033" s="5"/>
      <c r="W1033" s="5"/>
      <c r="X1033" s="5"/>
      <c r="Y1033" s="5"/>
      <c r="Z1033" s="5"/>
    </row>
    <row r="1034" spans="1:26" ht="12.75" customHeight="1" x14ac:dyDescent="0.25">
      <c r="A1034" s="55">
        <v>152</v>
      </c>
      <c r="B1034" s="54">
        <v>51</v>
      </c>
      <c r="C1034" s="54">
        <f>BILANCA!D56</f>
        <v>0</v>
      </c>
      <c r="D1034" s="54">
        <f>BILANCA!E56</f>
        <v>0</v>
      </c>
      <c r="E1034" s="54">
        <v>0</v>
      </c>
      <c r="F1034" s="54">
        <v>0</v>
      </c>
      <c r="G1034" s="56">
        <f t="shared" si="32"/>
        <v>0</v>
      </c>
      <c r="H1034" s="56">
        <f t="shared" si="33"/>
        <v>0</v>
      </c>
      <c r="I1034" s="57"/>
      <c r="J1034" s="59"/>
      <c r="K1034" s="58"/>
      <c r="L1034" s="58"/>
      <c r="M1034" s="5"/>
      <c r="N1034" s="5"/>
      <c r="O1034" s="5"/>
      <c r="P1034" s="5"/>
      <c r="Q1034" s="5"/>
      <c r="R1034" s="5"/>
      <c r="S1034" s="5"/>
      <c r="T1034" s="5"/>
      <c r="U1034" s="5"/>
      <c r="V1034" s="5"/>
      <c r="W1034" s="5"/>
      <c r="X1034" s="5"/>
      <c r="Y1034" s="5"/>
      <c r="Z1034" s="5"/>
    </row>
    <row r="1035" spans="1:26" ht="12.75" customHeight="1" x14ac:dyDescent="0.25">
      <c r="A1035" s="55">
        <v>152</v>
      </c>
      <c r="B1035" s="54">
        <v>52</v>
      </c>
      <c r="C1035" s="54">
        <f>BILANCA!D57</f>
        <v>0</v>
      </c>
      <c r="D1035" s="54">
        <f>BILANCA!E57</f>
        <v>0</v>
      </c>
      <c r="E1035" s="54">
        <v>0</v>
      </c>
      <c r="F1035" s="54">
        <v>0</v>
      </c>
      <c r="G1035" s="56">
        <f t="shared" si="32"/>
        <v>0</v>
      </c>
      <c r="H1035" s="56">
        <f t="shared" si="33"/>
        <v>0</v>
      </c>
      <c r="I1035" s="57"/>
      <c r="J1035" s="59"/>
      <c r="K1035" s="58"/>
      <c r="L1035" s="58"/>
      <c r="M1035" s="5"/>
      <c r="N1035" s="5"/>
      <c r="O1035" s="5"/>
      <c r="P1035" s="5"/>
      <c r="Q1035" s="5"/>
      <c r="R1035" s="5"/>
      <c r="S1035" s="5"/>
      <c r="T1035" s="5"/>
      <c r="U1035" s="5"/>
      <c r="V1035" s="5"/>
      <c r="W1035" s="5"/>
      <c r="X1035" s="5"/>
      <c r="Y1035" s="5"/>
      <c r="Z1035" s="5"/>
    </row>
    <row r="1036" spans="1:26" ht="12.75" customHeight="1" x14ac:dyDescent="0.25">
      <c r="A1036" s="55">
        <v>152</v>
      </c>
      <c r="B1036" s="54">
        <v>53</v>
      </c>
      <c r="C1036" s="54">
        <f>BILANCA!D58</f>
        <v>0</v>
      </c>
      <c r="D1036" s="54">
        <f>BILANCA!E58</f>
        <v>0</v>
      </c>
      <c r="E1036" s="54">
        <v>0</v>
      </c>
      <c r="F1036" s="54">
        <v>0</v>
      </c>
      <c r="G1036" s="56">
        <f t="shared" si="32"/>
        <v>0</v>
      </c>
      <c r="H1036" s="56">
        <f t="shared" si="33"/>
        <v>0</v>
      </c>
      <c r="I1036" s="57"/>
      <c r="J1036" s="59"/>
      <c r="K1036" s="58"/>
      <c r="L1036" s="58"/>
      <c r="M1036" s="5"/>
      <c r="N1036" s="5"/>
      <c r="O1036" s="5"/>
      <c r="P1036" s="5"/>
      <c r="Q1036" s="5"/>
      <c r="R1036" s="5"/>
      <c r="S1036" s="5"/>
      <c r="T1036" s="5"/>
      <c r="U1036" s="5"/>
      <c r="V1036" s="5"/>
      <c r="W1036" s="5"/>
      <c r="X1036" s="5"/>
      <c r="Y1036" s="5"/>
      <c r="Z1036" s="5"/>
    </row>
    <row r="1037" spans="1:26" ht="12.75" customHeight="1" x14ac:dyDescent="0.25">
      <c r="A1037" s="55">
        <v>152</v>
      </c>
      <c r="B1037" s="54">
        <v>54</v>
      </c>
      <c r="C1037" s="54">
        <f>BILANCA!D59</f>
        <v>0</v>
      </c>
      <c r="D1037" s="54">
        <f>BILANCA!E59</f>
        <v>0</v>
      </c>
      <c r="E1037" s="54">
        <v>0</v>
      </c>
      <c r="F1037" s="54">
        <v>0</v>
      </c>
      <c r="G1037" s="56">
        <f t="shared" si="32"/>
        <v>0</v>
      </c>
      <c r="H1037" s="56">
        <f t="shared" si="33"/>
        <v>0</v>
      </c>
      <c r="I1037" s="57"/>
      <c r="J1037" s="59"/>
      <c r="K1037" s="58"/>
      <c r="L1037" s="58"/>
      <c r="M1037" s="5"/>
      <c r="N1037" s="5"/>
      <c r="O1037" s="5"/>
      <c r="P1037" s="5"/>
      <c r="Q1037" s="5"/>
      <c r="R1037" s="5"/>
      <c r="S1037" s="5"/>
      <c r="T1037" s="5"/>
      <c r="U1037" s="5"/>
      <c r="V1037" s="5"/>
      <c r="W1037" s="5"/>
      <c r="X1037" s="5"/>
      <c r="Y1037" s="5"/>
      <c r="Z1037" s="5"/>
    </row>
    <row r="1038" spans="1:26" ht="12.75" customHeight="1" x14ac:dyDescent="0.25">
      <c r="A1038" s="55">
        <v>152</v>
      </c>
      <c r="B1038" s="54">
        <v>55</v>
      </c>
      <c r="C1038" s="54">
        <f>BILANCA!D60</f>
        <v>0</v>
      </c>
      <c r="D1038" s="54">
        <f>BILANCA!E60</f>
        <v>0</v>
      </c>
      <c r="E1038" s="54">
        <v>0</v>
      </c>
      <c r="F1038" s="54">
        <v>0</v>
      </c>
      <c r="G1038" s="56">
        <f t="shared" si="32"/>
        <v>0</v>
      </c>
      <c r="H1038" s="56">
        <f t="shared" si="33"/>
        <v>0</v>
      </c>
      <c r="I1038" s="57"/>
      <c r="J1038" s="59"/>
      <c r="K1038" s="58"/>
      <c r="L1038" s="58"/>
      <c r="M1038" s="5"/>
      <c r="N1038" s="5"/>
      <c r="O1038" s="5"/>
      <c r="P1038" s="5"/>
      <c r="Q1038" s="5"/>
      <c r="R1038" s="5"/>
      <c r="S1038" s="5"/>
      <c r="T1038" s="5"/>
      <c r="U1038" s="5"/>
      <c r="V1038" s="5"/>
      <c r="W1038" s="5"/>
      <c r="X1038" s="5"/>
      <c r="Y1038" s="5"/>
      <c r="Z1038" s="5"/>
    </row>
    <row r="1039" spans="1:26" ht="12.75" customHeight="1" x14ac:dyDescent="0.25">
      <c r="A1039" s="55">
        <v>152</v>
      </c>
      <c r="B1039" s="54">
        <v>56</v>
      </c>
      <c r="C1039" s="54">
        <f>BILANCA!D61</f>
        <v>0</v>
      </c>
      <c r="D1039" s="54">
        <f>BILANCA!E61</f>
        <v>0</v>
      </c>
      <c r="E1039" s="54">
        <v>0</v>
      </c>
      <c r="F1039" s="54">
        <v>0</v>
      </c>
      <c r="G1039" s="56">
        <f t="shared" si="32"/>
        <v>0</v>
      </c>
      <c r="H1039" s="56">
        <f t="shared" si="33"/>
        <v>0</v>
      </c>
      <c r="I1039" s="57"/>
      <c r="J1039" s="59"/>
      <c r="K1039" s="58"/>
      <c r="L1039" s="58"/>
      <c r="M1039" s="5"/>
      <c r="N1039" s="5"/>
      <c r="O1039" s="5"/>
      <c r="P1039" s="5"/>
      <c r="Q1039" s="5"/>
      <c r="R1039" s="5"/>
      <c r="S1039" s="5"/>
      <c r="T1039" s="5"/>
      <c r="U1039" s="5"/>
      <c r="V1039" s="5"/>
      <c r="W1039" s="5"/>
      <c r="X1039" s="5"/>
      <c r="Y1039" s="5"/>
      <c r="Z1039" s="5"/>
    </row>
    <row r="1040" spans="1:26" ht="12.75" customHeight="1" x14ac:dyDescent="0.25">
      <c r="A1040" s="55">
        <v>152</v>
      </c>
      <c r="B1040" s="54">
        <v>57</v>
      </c>
      <c r="C1040" s="54">
        <f>BILANCA!D62</f>
        <v>0</v>
      </c>
      <c r="D1040" s="54">
        <f>BILANCA!E62</f>
        <v>0</v>
      </c>
      <c r="E1040" s="54">
        <v>0</v>
      </c>
      <c r="F1040" s="54">
        <v>0</v>
      </c>
      <c r="G1040" s="56">
        <f t="shared" si="32"/>
        <v>0</v>
      </c>
      <c r="H1040" s="56">
        <f t="shared" si="33"/>
        <v>0</v>
      </c>
      <c r="I1040" s="57"/>
      <c r="J1040" s="59"/>
      <c r="K1040" s="58"/>
      <c r="L1040" s="58"/>
      <c r="M1040" s="5"/>
      <c r="N1040" s="5"/>
      <c r="O1040" s="5"/>
      <c r="P1040" s="5"/>
      <c r="Q1040" s="5"/>
      <c r="R1040" s="5"/>
      <c r="S1040" s="5"/>
      <c r="T1040" s="5"/>
      <c r="U1040" s="5"/>
      <c r="V1040" s="5"/>
      <c r="W1040" s="5"/>
      <c r="X1040" s="5"/>
      <c r="Y1040" s="5"/>
      <c r="Z1040" s="5"/>
    </row>
    <row r="1041" spans="1:26" ht="12.75" customHeight="1" x14ac:dyDescent="0.25">
      <c r="A1041" s="55">
        <v>152</v>
      </c>
      <c r="B1041" s="54">
        <v>58</v>
      </c>
      <c r="C1041" s="54">
        <f>BILANCA!D63</f>
        <v>0</v>
      </c>
      <c r="D1041" s="54">
        <f>BILANCA!E63</f>
        <v>0</v>
      </c>
      <c r="E1041" s="54">
        <v>0</v>
      </c>
      <c r="F1041" s="54">
        <v>0</v>
      </c>
      <c r="G1041" s="56">
        <f t="shared" si="32"/>
        <v>0</v>
      </c>
      <c r="H1041" s="56">
        <f t="shared" si="33"/>
        <v>0</v>
      </c>
      <c r="I1041" s="57"/>
      <c r="J1041" s="59"/>
      <c r="K1041" s="58"/>
      <c r="L1041" s="58"/>
      <c r="M1041" s="5"/>
      <c r="N1041" s="5"/>
      <c r="O1041" s="5"/>
      <c r="P1041" s="5"/>
      <c r="Q1041" s="5"/>
      <c r="R1041" s="5"/>
      <c r="S1041" s="5"/>
      <c r="T1041" s="5"/>
      <c r="U1041" s="5"/>
      <c r="V1041" s="5"/>
      <c r="W1041" s="5"/>
      <c r="X1041" s="5"/>
      <c r="Y1041" s="5"/>
      <c r="Z1041" s="5"/>
    </row>
    <row r="1042" spans="1:26" ht="12.75" customHeight="1" x14ac:dyDescent="0.25">
      <c r="A1042" s="55">
        <v>152</v>
      </c>
      <c r="B1042" s="54">
        <v>59</v>
      </c>
      <c r="C1042" s="54">
        <f>BILANCA!D64</f>
        <v>0</v>
      </c>
      <c r="D1042" s="54">
        <f>BILANCA!E64</f>
        <v>0</v>
      </c>
      <c r="E1042" s="54">
        <v>0</v>
      </c>
      <c r="F1042" s="54">
        <v>0</v>
      </c>
      <c r="G1042" s="56">
        <f t="shared" si="32"/>
        <v>0</v>
      </c>
      <c r="H1042" s="56">
        <f t="shared" si="33"/>
        <v>0</v>
      </c>
      <c r="I1042" s="57"/>
      <c r="J1042" s="59"/>
      <c r="K1042" s="58"/>
      <c r="L1042" s="58"/>
      <c r="M1042" s="5"/>
      <c r="N1042" s="5"/>
      <c r="O1042" s="5"/>
      <c r="P1042" s="5"/>
      <c r="Q1042" s="5"/>
      <c r="R1042" s="5"/>
      <c r="S1042" s="5"/>
      <c r="T1042" s="5"/>
      <c r="U1042" s="5"/>
      <c r="V1042" s="5"/>
      <c r="W1042" s="5"/>
      <c r="X1042" s="5"/>
      <c r="Y1042" s="5"/>
      <c r="Z1042" s="5"/>
    </row>
    <row r="1043" spans="1:26" ht="12.75" customHeight="1" x14ac:dyDescent="0.25">
      <c r="A1043" s="55">
        <v>152</v>
      </c>
      <c r="B1043" s="54">
        <v>60</v>
      </c>
      <c r="C1043" s="54">
        <f>BILANCA!D65</f>
        <v>0</v>
      </c>
      <c r="D1043" s="54">
        <f>BILANCA!E65</f>
        <v>0</v>
      </c>
      <c r="E1043" s="54">
        <v>0</v>
      </c>
      <c r="F1043" s="54">
        <v>0</v>
      </c>
      <c r="G1043" s="56">
        <f t="shared" si="32"/>
        <v>0</v>
      </c>
      <c r="H1043" s="56">
        <f t="shared" si="33"/>
        <v>0</v>
      </c>
      <c r="I1043" s="57"/>
      <c r="J1043" s="59"/>
      <c r="K1043" s="58"/>
      <c r="L1043" s="58"/>
      <c r="M1043" s="5"/>
      <c r="N1043" s="5"/>
      <c r="O1043" s="5"/>
      <c r="P1043" s="5"/>
      <c r="Q1043" s="5"/>
      <c r="R1043" s="5"/>
      <c r="S1043" s="5"/>
      <c r="T1043" s="5"/>
      <c r="U1043" s="5"/>
      <c r="V1043" s="5"/>
      <c r="W1043" s="5"/>
      <c r="X1043" s="5"/>
      <c r="Y1043" s="5"/>
      <c r="Z1043" s="5"/>
    </row>
    <row r="1044" spans="1:26" ht="12.75" customHeight="1" x14ac:dyDescent="0.25">
      <c r="A1044" s="55">
        <v>152</v>
      </c>
      <c r="B1044" s="54">
        <v>61</v>
      </c>
      <c r="C1044" s="54">
        <f>BILANCA!D66</f>
        <v>0</v>
      </c>
      <c r="D1044" s="54">
        <f>BILANCA!E66</f>
        <v>0</v>
      </c>
      <c r="E1044" s="54">
        <v>0</v>
      </c>
      <c r="F1044" s="54">
        <v>0</v>
      </c>
      <c r="G1044" s="56">
        <f t="shared" si="32"/>
        <v>0</v>
      </c>
      <c r="H1044" s="56">
        <f t="shared" si="33"/>
        <v>0</v>
      </c>
      <c r="I1044" s="57"/>
      <c r="J1044" s="59"/>
      <c r="K1044" s="58"/>
      <c r="L1044" s="58"/>
      <c r="M1044" s="5"/>
      <c r="N1044" s="5"/>
      <c r="O1044" s="5"/>
      <c r="P1044" s="5"/>
      <c r="Q1044" s="5"/>
      <c r="R1044" s="5"/>
      <c r="S1044" s="5"/>
      <c r="T1044" s="5"/>
      <c r="U1044" s="5"/>
      <c r="V1044" s="5"/>
      <c r="W1044" s="5"/>
      <c r="X1044" s="5"/>
      <c r="Y1044" s="5"/>
      <c r="Z1044" s="5"/>
    </row>
    <row r="1045" spans="1:26" ht="12.75" customHeight="1" x14ac:dyDescent="0.25">
      <c r="A1045" s="55">
        <v>152</v>
      </c>
      <c r="B1045" s="54">
        <v>62</v>
      </c>
      <c r="C1045" s="54">
        <f>BILANCA!D67</f>
        <v>0</v>
      </c>
      <c r="D1045" s="54">
        <f>BILANCA!E67</f>
        <v>0</v>
      </c>
      <c r="E1045" s="54">
        <v>0</v>
      </c>
      <c r="F1045" s="54">
        <v>0</v>
      </c>
      <c r="G1045" s="56">
        <f t="shared" si="32"/>
        <v>0</v>
      </c>
      <c r="H1045" s="56">
        <f t="shared" si="33"/>
        <v>0</v>
      </c>
      <c r="I1045" s="57"/>
      <c r="J1045" s="59"/>
      <c r="K1045" s="58"/>
      <c r="L1045" s="58"/>
      <c r="M1045" s="5"/>
      <c r="N1045" s="5"/>
      <c r="O1045" s="5"/>
      <c r="P1045" s="5"/>
      <c r="Q1045" s="5"/>
      <c r="R1045" s="5"/>
      <c r="S1045" s="5"/>
      <c r="T1045" s="5"/>
      <c r="U1045" s="5"/>
      <c r="V1045" s="5"/>
      <c r="W1045" s="5"/>
      <c r="X1045" s="5"/>
      <c r="Y1045" s="5"/>
      <c r="Z1045" s="5"/>
    </row>
    <row r="1046" spans="1:26" ht="12.75" customHeight="1" x14ac:dyDescent="0.25">
      <c r="A1046" s="55">
        <v>152</v>
      </c>
      <c r="B1046" s="54">
        <v>63</v>
      </c>
      <c r="C1046" s="54">
        <f>BILANCA!D68</f>
        <v>33599.479999999996</v>
      </c>
      <c r="D1046" s="54">
        <f>BILANCA!E68</f>
        <v>42578.509999999995</v>
      </c>
      <c r="E1046" s="54">
        <v>0</v>
      </c>
      <c r="F1046" s="54">
        <v>0</v>
      </c>
      <c r="G1046" s="56">
        <f t="shared" si="32"/>
        <v>7481.6594999999998</v>
      </c>
      <c r="H1046" s="56">
        <f t="shared" si="33"/>
        <v>0.97000000000116415</v>
      </c>
      <c r="I1046" s="57"/>
      <c r="J1046" s="59"/>
      <c r="K1046" s="58"/>
      <c r="L1046" s="58"/>
      <c r="M1046" s="5"/>
      <c r="N1046" s="5"/>
      <c r="O1046" s="5"/>
      <c r="P1046" s="5"/>
      <c r="Q1046" s="5"/>
      <c r="R1046" s="5"/>
      <c r="S1046" s="5"/>
      <c r="T1046" s="5"/>
      <c r="U1046" s="5"/>
      <c r="V1046" s="5"/>
      <c r="W1046" s="5"/>
      <c r="X1046" s="5"/>
      <c r="Y1046" s="5"/>
      <c r="Z1046" s="5"/>
    </row>
    <row r="1047" spans="1:26" ht="12.75" customHeight="1" x14ac:dyDescent="0.25">
      <c r="A1047" s="55">
        <v>152</v>
      </c>
      <c r="B1047" s="54">
        <v>64</v>
      </c>
      <c r="C1047" s="54">
        <f>BILANCA!D69</f>
        <v>6925.98</v>
      </c>
      <c r="D1047" s="54">
        <f>BILANCA!E69</f>
        <v>11169.57</v>
      </c>
      <c r="E1047" s="54">
        <v>0</v>
      </c>
      <c r="F1047" s="54">
        <v>0</v>
      </c>
      <c r="G1047" s="56">
        <f t="shared" si="32"/>
        <v>1872.96768</v>
      </c>
      <c r="H1047" s="56">
        <f t="shared" si="33"/>
        <v>0.4500000000007276</v>
      </c>
      <c r="I1047" s="57"/>
      <c r="J1047" s="59"/>
      <c r="K1047" s="58"/>
      <c r="L1047" s="58"/>
      <c r="M1047" s="5"/>
      <c r="N1047" s="5"/>
      <c r="O1047" s="5"/>
      <c r="P1047" s="5"/>
      <c r="Q1047" s="5"/>
      <c r="R1047" s="5"/>
      <c r="S1047" s="5"/>
      <c r="T1047" s="5"/>
      <c r="U1047" s="5"/>
      <c r="V1047" s="5"/>
      <c r="W1047" s="5"/>
      <c r="X1047" s="5"/>
      <c r="Y1047" s="5"/>
      <c r="Z1047" s="5"/>
    </row>
    <row r="1048" spans="1:26" ht="12.75" customHeight="1" x14ac:dyDescent="0.25">
      <c r="A1048" s="55">
        <v>152</v>
      </c>
      <c r="B1048" s="54">
        <v>65</v>
      </c>
      <c r="C1048" s="54">
        <f>BILANCA!D70</f>
        <v>6925.98</v>
      </c>
      <c r="D1048" s="54">
        <f>BILANCA!E70</f>
        <v>11169.57</v>
      </c>
      <c r="E1048" s="54">
        <v>0</v>
      </c>
      <c r="F1048" s="54">
        <v>0</v>
      </c>
      <c r="G1048" s="56">
        <f t="shared" ref="G1048:G1111" si="34">B1048/1000*C1048+B1048/500*D1048</f>
        <v>1902.2328</v>
      </c>
      <c r="H1048" s="56">
        <f t="shared" si="33"/>
        <v>0.4500000000007276</v>
      </c>
      <c r="I1048" s="57"/>
      <c r="J1048" s="59"/>
      <c r="K1048" s="58"/>
      <c r="L1048" s="58"/>
      <c r="M1048" s="5"/>
      <c r="N1048" s="5"/>
      <c r="O1048" s="5"/>
      <c r="P1048" s="5"/>
      <c r="Q1048" s="5"/>
      <c r="R1048" s="5"/>
      <c r="S1048" s="5"/>
      <c r="T1048" s="5"/>
      <c r="U1048" s="5"/>
      <c r="V1048" s="5"/>
      <c r="W1048" s="5"/>
      <c r="X1048" s="5"/>
      <c r="Y1048" s="5"/>
      <c r="Z1048" s="5"/>
    </row>
    <row r="1049" spans="1:26" ht="12.75" customHeight="1" x14ac:dyDescent="0.25">
      <c r="A1049" s="55">
        <v>152</v>
      </c>
      <c r="B1049" s="54">
        <v>66</v>
      </c>
      <c r="C1049" s="54">
        <f>BILANCA!D71</f>
        <v>0</v>
      </c>
      <c r="D1049" s="54">
        <f>BILANCA!E71</f>
        <v>0</v>
      </c>
      <c r="E1049" s="54">
        <v>0</v>
      </c>
      <c r="F1049" s="54">
        <v>0</v>
      </c>
      <c r="G1049" s="56">
        <f t="shared" si="34"/>
        <v>0</v>
      </c>
      <c r="H1049" s="56">
        <f t="shared" si="33"/>
        <v>0</v>
      </c>
      <c r="I1049" s="57"/>
      <c r="J1049" s="59"/>
      <c r="K1049" s="58"/>
      <c r="L1049" s="58"/>
      <c r="M1049" s="5"/>
      <c r="N1049" s="5"/>
      <c r="O1049" s="5"/>
      <c r="P1049" s="5"/>
      <c r="Q1049" s="5"/>
      <c r="R1049" s="5"/>
      <c r="S1049" s="5"/>
      <c r="T1049" s="5"/>
      <c r="U1049" s="5"/>
      <c r="V1049" s="5"/>
      <c r="W1049" s="5"/>
      <c r="X1049" s="5"/>
      <c r="Y1049" s="5"/>
      <c r="Z1049" s="5"/>
    </row>
    <row r="1050" spans="1:26" ht="12.75" customHeight="1" x14ac:dyDescent="0.25">
      <c r="A1050" s="55">
        <v>152</v>
      </c>
      <c r="B1050" s="54">
        <v>67</v>
      </c>
      <c r="C1050" s="54">
        <f>BILANCA!D72</f>
        <v>6925.98</v>
      </c>
      <c r="D1050" s="54">
        <f>BILANCA!E72</f>
        <v>11169.57</v>
      </c>
      <c r="E1050" s="54">
        <v>0</v>
      </c>
      <c r="F1050" s="54">
        <v>0</v>
      </c>
      <c r="G1050" s="56">
        <f t="shared" si="34"/>
        <v>1960.7630400000003</v>
      </c>
      <c r="H1050" s="56">
        <f t="shared" si="33"/>
        <v>0.4500000000007276</v>
      </c>
      <c r="I1050" s="57"/>
      <c r="J1050" s="59"/>
      <c r="K1050" s="58"/>
      <c r="L1050" s="58"/>
      <c r="M1050" s="5"/>
      <c r="N1050" s="5"/>
      <c r="O1050" s="5"/>
      <c r="P1050" s="5"/>
      <c r="Q1050" s="5"/>
      <c r="R1050" s="5"/>
      <c r="S1050" s="5"/>
      <c r="T1050" s="5"/>
      <c r="U1050" s="5"/>
      <c r="V1050" s="5"/>
      <c r="W1050" s="5"/>
      <c r="X1050" s="5"/>
      <c r="Y1050" s="5"/>
      <c r="Z1050" s="5"/>
    </row>
    <row r="1051" spans="1:26" ht="12.75" customHeight="1" x14ac:dyDescent="0.25">
      <c r="A1051" s="55">
        <v>152</v>
      </c>
      <c r="B1051" s="54">
        <v>68</v>
      </c>
      <c r="C1051" s="54">
        <f>BILANCA!D73</f>
        <v>0</v>
      </c>
      <c r="D1051" s="54">
        <f>BILANCA!E73</f>
        <v>0</v>
      </c>
      <c r="E1051" s="54">
        <v>0</v>
      </c>
      <c r="F1051" s="54">
        <v>0</v>
      </c>
      <c r="G1051" s="56">
        <f t="shared" si="34"/>
        <v>0</v>
      </c>
      <c r="H1051" s="56">
        <f t="shared" si="33"/>
        <v>0</v>
      </c>
      <c r="I1051" s="57"/>
      <c r="J1051" s="59"/>
      <c r="K1051" s="58"/>
      <c r="L1051" s="58"/>
      <c r="M1051" s="5"/>
      <c r="N1051" s="5"/>
      <c r="O1051" s="5"/>
      <c r="P1051" s="5"/>
      <c r="Q1051" s="5"/>
      <c r="R1051" s="5"/>
      <c r="S1051" s="5"/>
      <c r="T1051" s="5"/>
      <c r="U1051" s="5"/>
      <c r="V1051" s="5"/>
      <c r="W1051" s="5"/>
      <c r="X1051" s="5"/>
      <c r="Y1051" s="5"/>
      <c r="Z1051" s="5"/>
    </row>
    <row r="1052" spans="1:26" ht="12.75" customHeight="1" x14ac:dyDescent="0.25">
      <c r="A1052" s="55">
        <v>152</v>
      </c>
      <c r="B1052" s="54">
        <v>69</v>
      </c>
      <c r="C1052" s="54">
        <f>BILANCA!D74</f>
        <v>0</v>
      </c>
      <c r="D1052" s="54">
        <f>BILANCA!E74</f>
        <v>0</v>
      </c>
      <c r="E1052" s="54">
        <v>0</v>
      </c>
      <c r="F1052" s="54">
        <v>0</v>
      </c>
      <c r="G1052" s="56">
        <f t="shared" si="34"/>
        <v>0</v>
      </c>
      <c r="H1052" s="56">
        <f t="shared" si="33"/>
        <v>0</v>
      </c>
      <c r="I1052" s="57"/>
      <c r="J1052" s="59"/>
      <c r="K1052" s="58"/>
      <c r="L1052" s="58"/>
      <c r="M1052" s="5"/>
      <c r="N1052" s="5"/>
      <c r="O1052" s="5"/>
      <c r="P1052" s="5"/>
      <c r="Q1052" s="5"/>
      <c r="R1052" s="5"/>
      <c r="S1052" s="5"/>
      <c r="T1052" s="5"/>
      <c r="U1052" s="5"/>
      <c r="V1052" s="5"/>
      <c r="W1052" s="5"/>
      <c r="X1052" s="5"/>
      <c r="Y1052" s="5"/>
      <c r="Z1052" s="5"/>
    </row>
    <row r="1053" spans="1:26" ht="12.75" customHeight="1" x14ac:dyDescent="0.25">
      <c r="A1053" s="55">
        <v>152</v>
      </c>
      <c r="B1053" s="54">
        <v>70</v>
      </c>
      <c r="C1053" s="54">
        <f>BILANCA!D75</f>
        <v>0</v>
      </c>
      <c r="D1053" s="54">
        <f>BILANCA!E75</f>
        <v>0</v>
      </c>
      <c r="E1053" s="54">
        <v>0</v>
      </c>
      <c r="F1053" s="54">
        <v>0</v>
      </c>
      <c r="G1053" s="56">
        <f t="shared" si="34"/>
        <v>0</v>
      </c>
      <c r="H1053" s="56">
        <f t="shared" si="33"/>
        <v>0</v>
      </c>
      <c r="I1053" s="57"/>
      <c r="J1053" s="59"/>
      <c r="K1053" s="58"/>
      <c r="L1053" s="58"/>
      <c r="M1053" s="5"/>
      <c r="N1053" s="5"/>
      <c r="O1053" s="5"/>
      <c r="P1053" s="5"/>
      <c r="Q1053" s="5"/>
      <c r="R1053" s="5"/>
      <c r="S1053" s="5"/>
      <c r="T1053" s="5"/>
      <c r="U1053" s="5"/>
      <c r="V1053" s="5"/>
      <c r="W1053" s="5"/>
      <c r="X1053" s="5"/>
      <c r="Y1053" s="5"/>
      <c r="Z1053" s="5"/>
    </row>
    <row r="1054" spans="1:26" ht="12.75" customHeight="1" x14ac:dyDescent="0.25">
      <c r="A1054" s="55">
        <v>152</v>
      </c>
      <c r="B1054" s="54">
        <v>71</v>
      </c>
      <c r="C1054" s="54">
        <f>BILANCA!D76</f>
        <v>0</v>
      </c>
      <c r="D1054" s="54">
        <f>BILANCA!E76</f>
        <v>0</v>
      </c>
      <c r="E1054" s="54">
        <v>0</v>
      </c>
      <c r="F1054" s="54">
        <v>0</v>
      </c>
      <c r="G1054" s="56">
        <f t="shared" si="34"/>
        <v>0</v>
      </c>
      <c r="H1054" s="56">
        <f t="shared" si="33"/>
        <v>0</v>
      </c>
      <c r="I1054" s="57"/>
      <c r="J1054" s="59"/>
      <c r="K1054" s="58"/>
      <c r="L1054" s="58"/>
      <c r="M1054" s="5"/>
      <c r="N1054" s="5"/>
      <c r="O1054" s="5"/>
      <c r="P1054" s="5"/>
      <c r="Q1054" s="5"/>
      <c r="R1054" s="5"/>
      <c r="S1054" s="5"/>
      <c r="T1054" s="5"/>
      <c r="U1054" s="5"/>
      <c r="V1054" s="5"/>
      <c r="W1054" s="5"/>
      <c r="X1054" s="5"/>
      <c r="Y1054" s="5"/>
      <c r="Z1054" s="5"/>
    </row>
    <row r="1055" spans="1:26" ht="12.75" customHeight="1" x14ac:dyDescent="0.25">
      <c r="A1055" s="55">
        <v>152</v>
      </c>
      <c r="B1055" s="54">
        <v>72</v>
      </c>
      <c r="C1055" s="54">
        <f>BILANCA!D77</f>
        <v>0</v>
      </c>
      <c r="D1055" s="54">
        <f>BILANCA!E77</f>
        <v>0</v>
      </c>
      <c r="E1055" s="54">
        <v>0</v>
      </c>
      <c r="F1055" s="54">
        <v>0</v>
      </c>
      <c r="G1055" s="56">
        <f t="shared" si="34"/>
        <v>0</v>
      </c>
      <c r="H1055" s="56">
        <f t="shared" si="33"/>
        <v>0</v>
      </c>
      <c r="I1055" s="57"/>
      <c r="J1055" s="59"/>
      <c r="K1055" s="58"/>
      <c r="L1055" s="58"/>
      <c r="M1055" s="5"/>
      <c r="N1055" s="5"/>
      <c r="O1055" s="5"/>
      <c r="P1055" s="5"/>
      <c r="Q1055" s="5"/>
      <c r="R1055" s="5"/>
      <c r="S1055" s="5"/>
      <c r="T1055" s="5"/>
      <c r="U1055" s="5"/>
      <c r="V1055" s="5"/>
      <c r="W1055" s="5"/>
      <c r="X1055" s="5"/>
      <c r="Y1055" s="5"/>
      <c r="Z1055" s="5"/>
    </row>
    <row r="1056" spans="1:26" ht="12.75" customHeight="1" x14ac:dyDescent="0.25">
      <c r="A1056" s="55">
        <v>152</v>
      </c>
      <c r="B1056" s="54">
        <v>73</v>
      </c>
      <c r="C1056" s="54">
        <f>BILANCA!D78</f>
        <v>2383.9299999999998</v>
      </c>
      <c r="D1056" s="54">
        <f>BILANCA!E78</f>
        <v>1188.8900000000001</v>
      </c>
      <c r="E1056" s="54">
        <v>0</v>
      </c>
      <c r="F1056" s="54">
        <v>0</v>
      </c>
      <c r="G1056" s="56">
        <f t="shared" si="34"/>
        <v>347.60482999999999</v>
      </c>
      <c r="H1056" s="56">
        <f t="shared" si="33"/>
        <v>0.18000000000006366</v>
      </c>
      <c r="I1056" s="57"/>
      <c r="J1056" s="59"/>
      <c r="K1056" s="58"/>
      <c r="L1056" s="58"/>
      <c r="M1056" s="5"/>
      <c r="N1056" s="5"/>
      <c r="O1056" s="5"/>
      <c r="P1056" s="5"/>
      <c r="Q1056" s="5"/>
      <c r="R1056" s="5"/>
      <c r="S1056" s="5"/>
      <c r="T1056" s="5"/>
      <c r="U1056" s="5"/>
      <c r="V1056" s="5"/>
      <c r="W1056" s="5"/>
      <c r="X1056" s="5"/>
      <c r="Y1056" s="5"/>
      <c r="Z1056" s="5"/>
    </row>
    <row r="1057" spans="1:26" ht="12.75" customHeight="1" x14ac:dyDescent="0.25">
      <c r="A1057" s="55">
        <v>152</v>
      </c>
      <c r="B1057" s="54">
        <v>74</v>
      </c>
      <c r="C1057" s="54">
        <f>BILANCA!D79</f>
        <v>0</v>
      </c>
      <c r="D1057" s="54">
        <f>BILANCA!E79</f>
        <v>0</v>
      </c>
      <c r="E1057" s="54">
        <v>0</v>
      </c>
      <c r="F1057" s="54">
        <v>0</v>
      </c>
      <c r="G1057" s="56">
        <f t="shared" si="34"/>
        <v>0</v>
      </c>
      <c r="H1057" s="56">
        <f t="shared" si="33"/>
        <v>0</v>
      </c>
      <c r="I1057" s="57"/>
      <c r="J1057" s="59"/>
      <c r="K1057" s="58"/>
      <c r="L1057" s="58"/>
      <c r="M1057" s="5"/>
      <c r="N1057" s="5"/>
      <c r="O1057" s="5"/>
      <c r="P1057" s="5"/>
      <c r="Q1057" s="5"/>
      <c r="R1057" s="5"/>
      <c r="S1057" s="5"/>
      <c r="T1057" s="5"/>
      <c r="U1057" s="5"/>
      <c r="V1057" s="5"/>
      <c r="W1057" s="5"/>
      <c r="X1057" s="5"/>
      <c r="Y1057" s="5"/>
      <c r="Z1057" s="5"/>
    </row>
    <row r="1058" spans="1:26" ht="12.75" customHeight="1" x14ac:dyDescent="0.25">
      <c r="A1058" s="55">
        <v>152</v>
      </c>
      <c r="B1058" s="54">
        <v>75</v>
      </c>
      <c r="C1058" s="54">
        <f>BILANCA!D80</f>
        <v>0</v>
      </c>
      <c r="D1058" s="54">
        <f>BILANCA!E80</f>
        <v>0</v>
      </c>
      <c r="E1058" s="54">
        <v>0</v>
      </c>
      <c r="F1058" s="54">
        <v>0</v>
      </c>
      <c r="G1058" s="56">
        <f t="shared" si="34"/>
        <v>0</v>
      </c>
      <c r="H1058" s="56">
        <f t="shared" si="33"/>
        <v>0</v>
      </c>
      <c r="I1058" s="57"/>
      <c r="J1058" s="59"/>
      <c r="K1058" s="58"/>
      <c r="L1058" s="58"/>
      <c r="M1058" s="5"/>
      <c r="N1058" s="5"/>
      <c r="O1058" s="5"/>
      <c r="P1058" s="5"/>
      <c r="Q1058" s="5"/>
      <c r="R1058" s="5"/>
      <c r="S1058" s="5"/>
      <c r="T1058" s="5"/>
      <c r="U1058" s="5"/>
      <c r="V1058" s="5"/>
      <c r="W1058" s="5"/>
      <c r="X1058" s="5"/>
      <c r="Y1058" s="5"/>
      <c r="Z1058" s="5"/>
    </row>
    <row r="1059" spans="1:26" ht="12.75" customHeight="1" x14ac:dyDescent="0.25">
      <c r="A1059" s="55">
        <v>152</v>
      </c>
      <c r="B1059" s="54">
        <v>76</v>
      </c>
      <c r="C1059" s="54">
        <f>BILANCA!D81</f>
        <v>0</v>
      </c>
      <c r="D1059" s="54">
        <f>BILANCA!E81</f>
        <v>0</v>
      </c>
      <c r="E1059" s="54">
        <v>0</v>
      </c>
      <c r="F1059" s="54">
        <v>0</v>
      </c>
      <c r="G1059" s="56">
        <f t="shared" si="34"/>
        <v>0</v>
      </c>
      <c r="H1059" s="56">
        <f t="shared" si="33"/>
        <v>0</v>
      </c>
      <c r="I1059" s="57"/>
      <c r="J1059" s="59"/>
      <c r="K1059" s="58"/>
      <c r="L1059" s="58"/>
      <c r="M1059" s="5"/>
      <c r="N1059" s="5"/>
      <c r="O1059" s="5"/>
      <c r="P1059" s="5"/>
      <c r="Q1059" s="5"/>
      <c r="R1059" s="5"/>
      <c r="S1059" s="5"/>
      <c r="T1059" s="5"/>
      <c r="U1059" s="5"/>
      <c r="V1059" s="5"/>
      <c r="W1059" s="5"/>
      <c r="X1059" s="5"/>
      <c r="Y1059" s="5"/>
      <c r="Z1059" s="5"/>
    </row>
    <row r="1060" spans="1:26" ht="12.75" customHeight="1" x14ac:dyDescent="0.25">
      <c r="A1060" s="55">
        <v>152</v>
      </c>
      <c r="B1060" s="54">
        <v>77</v>
      </c>
      <c r="C1060" s="54">
        <f>BILANCA!D82</f>
        <v>0</v>
      </c>
      <c r="D1060" s="54">
        <f>BILANCA!E82</f>
        <v>0</v>
      </c>
      <c r="E1060" s="54">
        <v>0</v>
      </c>
      <c r="F1060" s="54">
        <v>0</v>
      </c>
      <c r="G1060" s="56">
        <f t="shared" si="34"/>
        <v>0</v>
      </c>
      <c r="H1060" s="56">
        <f t="shared" si="33"/>
        <v>0</v>
      </c>
      <c r="I1060" s="57"/>
      <c r="J1060" s="59"/>
      <c r="K1060" s="58"/>
      <c r="L1060" s="58"/>
      <c r="M1060" s="5"/>
      <c r="N1060" s="5"/>
      <c r="O1060" s="5"/>
      <c r="P1060" s="5"/>
      <c r="Q1060" s="5"/>
      <c r="R1060" s="5"/>
      <c r="S1060" s="5"/>
      <c r="T1060" s="5"/>
      <c r="U1060" s="5"/>
      <c r="V1060" s="5"/>
      <c r="W1060" s="5"/>
      <c r="X1060" s="5"/>
      <c r="Y1060" s="5"/>
      <c r="Z1060" s="5"/>
    </row>
    <row r="1061" spans="1:26" ht="12.75" customHeight="1" x14ac:dyDescent="0.25">
      <c r="A1061" s="55">
        <v>152</v>
      </c>
      <c r="B1061" s="54">
        <v>78</v>
      </c>
      <c r="C1061" s="54">
        <f>BILANCA!D83</f>
        <v>0</v>
      </c>
      <c r="D1061" s="54">
        <f>BILANCA!E83</f>
        <v>0</v>
      </c>
      <c r="E1061" s="54">
        <v>0</v>
      </c>
      <c r="F1061" s="54">
        <v>0</v>
      </c>
      <c r="G1061" s="56">
        <f t="shared" si="34"/>
        <v>0</v>
      </c>
      <c r="H1061" s="56">
        <f t="shared" si="33"/>
        <v>0</v>
      </c>
      <c r="I1061" s="57"/>
      <c r="J1061" s="59"/>
      <c r="K1061" s="58"/>
      <c r="L1061" s="58"/>
      <c r="M1061" s="5"/>
      <c r="N1061" s="5"/>
      <c r="O1061" s="5"/>
      <c r="P1061" s="5"/>
      <c r="Q1061" s="5"/>
      <c r="R1061" s="5"/>
      <c r="S1061" s="5"/>
      <c r="T1061" s="5"/>
      <c r="U1061" s="5"/>
      <c r="V1061" s="5"/>
      <c r="W1061" s="5"/>
      <c r="X1061" s="5"/>
      <c r="Y1061" s="5"/>
      <c r="Z1061" s="5"/>
    </row>
    <row r="1062" spans="1:26" ht="12.75" customHeight="1" x14ac:dyDescent="0.25">
      <c r="A1062" s="55">
        <v>152</v>
      </c>
      <c r="B1062" s="54">
        <v>79</v>
      </c>
      <c r="C1062" s="54">
        <f>BILANCA!D84</f>
        <v>0</v>
      </c>
      <c r="D1062" s="54">
        <f>BILANCA!E84</f>
        <v>0</v>
      </c>
      <c r="E1062" s="54">
        <v>0</v>
      </c>
      <c r="F1062" s="54">
        <v>0</v>
      </c>
      <c r="G1062" s="56">
        <f t="shared" si="34"/>
        <v>0</v>
      </c>
      <c r="H1062" s="56">
        <f t="shared" si="33"/>
        <v>0</v>
      </c>
      <c r="I1062" s="57"/>
      <c r="J1062" s="59"/>
      <c r="K1062" s="58"/>
      <c r="L1062" s="58"/>
      <c r="M1062" s="5"/>
      <c r="N1062" s="5"/>
      <c r="O1062" s="5"/>
      <c r="P1062" s="5"/>
      <c r="Q1062" s="5"/>
      <c r="R1062" s="5"/>
      <c r="S1062" s="5"/>
      <c r="T1062" s="5"/>
      <c r="U1062" s="5"/>
      <c r="V1062" s="5"/>
      <c r="W1062" s="5"/>
      <c r="X1062" s="5"/>
      <c r="Y1062" s="5"/>
      <c r="Z1062" s="5"/>
    </row>
    <row r="1063" spans="1:26" ht="12.75" customHeight="1" x14ac:dyDescent="0.25">
      <c r="A1063" s="55">
        <v>153</v>
      </c>
      <c r="B1063" s="54">
        <v>80</v>
      </c>
      <c r="C1063" s="54">
        <f>BILANCA!D85</f>
        <v>0</v>
      </c>
      <c r="D1063" s="54">
        <f>BILANCA!E85</f>
        <v>0</v>
      </c>
      <c r="E1063" s="54">
        <v>0</v>
      </c>
      <c r="F1063" s="54">
        <v>0</v>
      </c>
      <c r="G1063" s="56">
        <f t="shared" si="34"/>
        <v>0</v>
      </c>
      <c r="H1063" s="56">
        <f t="shared" si="33"/>
        <v>0</v>
      </c>
      <c r="I1063" s="57"/>
      <c r="J1063" s="59"/>
      <c r="K1063" s="58"/>
      <c r="L1063" s="58"/>
      <c r="M1063" s="5"/>
      <c r="N1063" s="5"/>
      <c r="O1063" s="5"/>
      <c r="P1063" s="5"/>
      <c r="Q1063" s="5"/>
      <c r="R1063" s="5"/>
      <c r="S1063" s="5"/>
      <c r="T1063" s="5"/>
      <c r="U1063" s="5"/>
      <c r="V1063" s="5"/>
      <c r="W1063" s="5"/>
      <c r="X1063" s="5"/>
      <c r="Y1063" s="5"/>
      <c r="Z1063" s="5"/>
    </row>
    <row r="1064" spans="1:26" ht="12.75" customHeight="1" x14ac:dyDescent="0.25">
      <c r="A1064" s="55">
        <v>152</v>
      </c>
      <c r="B1064" s="54">
        <v>81</v>
      </c>
      <c r="C1064" s="54">
        <f>BILANCA!D86</f>
        <v>2383.9299999999998</v>
      </c>
      <c r="D1064" s="54">
        <f>BILANCA!E86</f>
        <v>1188.8900000000001</v>
      </c>
      <c r="E1064" s="54">
        <v>0</v>
      </c>
      <c r="F1064" s="54">
        <v>0</v>
      </c>
      <c r="G1064" s="56">
        <f t="shared" si="34"/>
        <v>385.69851000000006</v>
      </c>
      <c r="H1064" s="56">
        <f t="shared" si="33"/>
        <v>0.18000000000006366</v>
      </c>
      <c r="I1064" s="57"/>
      <c r="J1064" s="59"/>
      <c r="K1064" s="58"/>
      <c r="L1064" s="58"/>
      <c r="M1064" s="5"/>
      <c r="N1064" s="5"/>
      <c r="O1064" s="5"/>
      <c r="P1064" s="5"/>
      <c r="Q1064" s="5"/>
      <c r="R1064" s="5"/>
      <c r="S1064" s="5"/>
      <c r="T1064" s="5"/>
      <c r="U1064" s="5"/>
      <c r="V1064" s="5"/>
      <c r="W1064" s="5"/>
      <c r="X1064" s="5"/>
      <c r="Y1064" s="5"/>
      <c r="Z1064" s="5"/>
    </row>
    <row r="1065" spans="1:26" ht="12.75" customHeight="1" x14ac:dyDescent="0.25">
      <c r="A1065" s="55">
        <v>152</v>
      </c>
      <c r="B1065" s="54">
        <v>82</v>
      </c>
      <c r="C1065" s="54">
        <f>BILANCA!D87</f>
        <v>0</v>
      </c>
      <c r="D1065" s="54">
        <f>BILANCA!E87</f>
        <v>0</v>
      </c>
      <c r="E1065" s="54">
        <v>0</v>
      </c>
      <c r="F1065" s="54">
        <v>0</v>
      </c>
      <c r="G1065" s="56">
        <f t="shared" si="34"/>
        <v>0</v>
      </c>
      <c r="H1065" s="56">
        <f t="shared" si="33"/>
        <v>0</v>
      </c>
      <c r="I1065" s="57"/>
      <c r="J1065" s="59"/>
      <c r="K1065" s="58"/>
      <c r="L1065" s="58"/>
      <c r="M1065" s="5"/>
      <c r="N1065" s="5"/>
      <c r="O1065" s="5"/>
      <c r="P1065" s="5"/>
      <c r="Q1065" s="5"/>
      <c r="R1065" s="5"/>
      <c r="S1065" s="5"/>
      <c r="T1065" s="5"/>
      <c r="U1065" s="5"/>
      <c r="V1065" s="5"/>
      <c r="W1065" s="5"/>
      <c r="X1065" s="5"/>
      <c r="Y1065" s="5"/>
      <c r="Z1065" s="5"/>
    </row>
    <row r="1066" spans="1:26" ht="12.75" customHeight="1" x14ac:dyDescent="0.25">
      <c r="A1066" s="55">
        <v>152</v>
      </c>
      <c r="B1066" s="54">
        <v>83</v>
      </c>
      <c r="C1066" s="54">
        <f>BILANCA!D88</f>
        <v>0</v>
      </c>
      <c r="D1066" s="54">
        <f>BILANCA!E88</f>
        <v>0</v>
      </c>
      <c r="E1066" s="54">
        <v>0</v>
      </c>
      <c r="F1066" s="54">
        <v>0</v>
      </c>
      <c r="G1066" s="56">
        <f t="shared" si="34"/>
        <v>0</v>
      </c>
      <c r="H1066" s="56">
        <f t="shared" si="33"/>
        <v>0</v>
      </c>
      <c r="I1066" s="57"/>
      <c r="J1066" s="59"/>
      <c r="K1066" s="58"/>
      <c r="L1066" s="58"/>
      <c r="M1066" s="5"/>
      <c r="N1066" s="5"/>
      <c r="O1066" s="5"/>
      <c r="P1066" s="5"/>
      <c r="Q1066" s="5"/>
      <c r="R1066" s="5"/>
      <c r="S1066" s="5"/>
      <c r="T1066" s="5"/>
      <c r="U1066" s="5"/>
      <c r="V1066" s="5"/>
      <c r="W1066" s="5"/>
      <c r="X1066" s="5"/>
      <c r="Y1066" s="5"/>
      <c r="Z1066" s="5"/>
    </row>
    <row r="1067" spans="1:26" ht="12.75" customHeight="1" x14ac:dyDescent="0.25">
      <c r="A1067" s="55">
        <v>152</v>
      </c>
      <c r="B1067" s="54">
        <v>84</v>
      </c>
      <c r="C1067" s="54">
        <f>BILANCA!D89</f>
        <v>0</v>
      </c>
      <c r="D1067" s="54">
        <f>BILANCA!E89</f>
        <v>0</v>
      </c>
      <c r="E1067" s="54">
        <v>0</v>
      </c>
      <c r="F1067" s="54">
        <v>0</v>
      </c>
      <c r="G1067" s="56">
        <f t="shared" si="34"/>
        <v>0</v>
      </c>
      <c r="H1067" s="56">
        <f t="shared" si="33"/>
        <v>0</v>
      </c>
      <c r="I1067" s="57"/>
      <c r="J1067" s="59"/>
      <c r="K1067" s="58"/>
      <c r="L1067" s="58"/>
      <c r="M1067" s="5"/>
      <c r="N1067" s="5"/>
      <c r="O1067" s="5"/>
      <c r="P1067" s="5"/>
      <c r="Q1067" s="5"/>
      <c r="R1067" s="5"/>
      <c r="S1067" s="5"/>
      <c r="T1067" s="5"/>
      <c r="U1067" s="5"/>
      <c r="V1067" s="5"/>
      <c r="W1067" s="5"/>
      <c r="X1067" s="5"/>
      <c r="Y1067" s="5"/>
      <c r="Z1067" s="5"/>
    </row>
    <row r="1068" spans="1:26" ht="12.75" customHeight="1" x14ac:dyDescent="0.25">
      <c r="A1068" s="55">
        <v>152</v>
      </c>
      <c r="B1068" s="54">
        <v>85</v>
      </c>
      <c r="C1068" s="54">
        <f>BILANCA!D90</f>
        <v>0</v>
      </c>
      <c r="D1068" s="54">
        <f>BILANCA!E90</f>
        <v>0</v>
      </c>
      <c r="E1068" s="54">
        <v>0</v>
      </c>
      <c r="F1068" s="54">
        <v>0</v>
      </c>
      <c r="G1068" s="56">
        <f t="shared" si="34"/>
        <v>0</v>
      </c>
      <c r="H1068" s="56">
        <f t="shared" si="33"/>
        <v>0</v>
      </c>
      <c r="I1068" s="57"/>
      <c r="J1068" s="59"/>
      <c r="K1068" s="58"/>
      <c r="L1068" s="58"/>
      <c r="M1068" s="5"/>
      <c r="N1068" s="5"/>
      <c r="O1068" s="5"/>
      <c r="P1068" s="5"/>
      <c r="Q1068" s="5"/>
      <c r="R1068" s="5"/>
      <c r="S1068" s="5"/>
      <c r="T1068" s="5"/>
      <c r="U1068" s="5"/>
      <c r="V1068" s="5"/>
      <c r="W1068" s="5"/>
      <c r="X1068" s="5"/>
      <c r="Y1068" s="5"/>
      <c r="Z1068" s="5"/>
    </row>
    <row r="1069" spans="1:26" ht="12.75" customHeight="1" x14ac:dyDescent="0.25">
      <c r="A1069" s="55">
        <v>152</v>
      </c>
      <c r="B1069" s="54">
        <v>86</v>
      </c>
      <c r="C1069" s="54">
        <f>BILANCA!D91</f>
        <v>0</v>
      </c>
      <c r="D1069" s="54">
        <f>BILANCA!E91</f>
        <v>0</v>
      </c>
      <c r="E1069" s="54">
        <v>0</v>
      </c>
      <c r="F1069" s="54">
        <v>0</v>
      </c>
      <c r="G1069" s="56">
        <f t="shared" si="34"/>
        <v>0</v>
      </c>
      <c r="H1069" s="56">
        <f t="shared" si="33"/>
        <v>0</v>
      </c>
      <c r="I1069" s="57"/>
      <c r="J1069" s="59"/>
      <c r="K1069" s="58"/>
      <c r="L1069" s="58"/>
      <c r="M1069" s="5"/>
      <c r="N1069" s="5"/>
      <c r="O1069" s="5"/>
      <c r="P1069" s="5"/>
      <c r="Q1069" s="5"/>
      <c r="R1069" s="5"/>
      <c r="S1069" s="5"/>
      <c r="T1069" s="5"/>
      <c r="U1069" s="5"/>
      <c r="V1069" s="5"/>
      <c r="W1069" s="5"/>
      <c r="X1069" s="5"/>
      <c r="Y1069" s="5"/>
      <c r="Z1069" s="5"/>
    </row>
    <row r="1070" spans="1:26" ht="12.75" customHeight="1" x14ac:dyDescent="0.25">
      <c r="A1070" s="55">
        <v>152</v>
      </c>
      <c r="B1070" s="54">
        <v>87</v>
      </c>
      <c r="C1070" s="54">
        <f>BILANCA!D92</f>
        <v>0</v>
      </c>
      <c r="D1070" s="54">
        <f>BILANCA!E92</f>
        <v>0</v>
      </c>
      <c r="E1070" s="54">
        <v>0</v>
      </c>
      <c r="F1070" s="54">
        <v>0</v>
      </c>
      <c r="G1070" s="56">
        <f t="shared" si="34"/>
        <v>0</v>
      </c>
      <c r="H1070" s="56">
        <f t="shared" si="33"/>
        <v>0</v>
      </c>
      <c r="I1070" s="57"/>
      <c r="J1070" s="59"/>
      <c r="K1070" s="58"/>
      <c r="L1070" s="58"/>
      <c r="M1070" s="5"/>
      <c r="N1070" s="5"/>
      <c r="O1070" s="5"/>
      <c r="P1070" s="5"/>
      <c r="Q1070" s="5"/>
      <c r="R1070" s="5"/>
      <c r="S1070" s="5"/>
      <c r="T1070" s="5"/>
      <c r="U1070" s="5"/>
      <c r="V1070" s="5"/>
      <c r="W1070" s="5"/>
      <c r="X1070" s="5"/>
      <c r="Y1070" s="5"/>
      <c r="Z1070" s="5"/>
    </row>
    <row r="1071" spans="1:26" ht="12.75" customHeight="1" x14ac:dyDescent="0.25">
      <c r="A1071" s="55">
        <v>152</v>
      </c>
      <c r="B1071" s="54">
        <v>88</v>
      </c>
      <c r="C1071" s="54">
        <f>BILANCA!D93</f>
        <v>0</v>
      </c>
      <c r="D1071" s="54">
        <f>BILANCA!E93</f>
        <v>0</v>
      </c>
      <c r="E1071" s="54">
        <v>0</v>
      </c>
      <c r="F1071" s="54">
        <v>0</v>
      </c>
      <c r="G1071" s="56">
        <f t="shared" si="34"/>
        <v>0</v>
      </c>
      <c r="H1071" s="56">
        <f t="shared" si="33"/>
        <v>0</v>
      </c>
      <c r="I1071" s="57"/>
      <c r="J1071" s="59"/>
      <c r="K1071" s="58"/>
      <c r="L1071" s="58"/>
      <c r="M1071" s="5"/>
      <c r="N1071" s="5"/>
      <c r="O1071" s="5"/>
      <c r="P1071" s="5"/>
      <c r="Q1071" s="5"/>
      <c r="R1071" s="5"/>
      <c r="S1071" s="5"/>
      <c r="T1071" s="5"/>
      <c r="U1071" s="5"/>
      <c r="V1071" s="5"/>
      <c r="W1071" s="5"/>
      <c r="X1071" s="5"/>
      <c r="Y1071" s="5"/>
      <c r="Z1071" s="5"/>
    </row>
    <row r="1072" spans="1:26" ht="12.75" customHeight="1" x14ac:dyDescent="0.25">
      <c r="A1072" s="55">
        <v>152</v>
      </c>
      <c r="B1072" s="54">
        <v>89</v>
      </c>
      <c r="C1072" s="54">
        <f>BILANCA!D94</f>
        <v>0</v>
      </c>
      <c r="D1072" s="54">
        <f>BILANCA!E94</f>
        <v>0</v>
      </c>
      <c r="E1072" s="54">
        <v>0</v>
      </c>
      <c r="F1072" s="54">
        <v>0</v>
      </c>
      <c r="G1072" s="56">
        <f t="shared" si="34"/>
        <v>0</v>
      </c>
      <c r="H1072" s="56">
        <f t="shared" si="33"/>
        <v>0</v>
      </c>
      <c r="I1072" s="57"/>
      <c r="J1072" s="59"/>
      <c r="K1072" s="58"/>
      <c r="L1072" s="58"/>
      <c r="M1072" s="5"/>
      <c r="N1072" s="5"/>
      <c r="O1072" s="5"/>
      <c r="P1072" s="5"/>
      <c r="Q1072" s="5"/>
      <c r="R1072" s="5"/>
      <c r="S1072" s="5"/>
      <c r="T1072" s="5"/>
      <c r="U1072" s="5"/>
      <c r="V1072" s="5"/>
      <c r="W1072" s="5"/>
      <c r="X1072" s="5"/>
      <c r="Y1072" s="5"/>
      <c r="Z1072" s="5"/>
    </row>
    <row r="1073" spans="1:26" ht="12.75" customHeight="1" x14ac:dyDescent="0.25">
      <c r="A1073" s="55">
        <v>152</v>
      </c>
      <c r="B1073" s="54">
        <v>90</v>
      </c>
      <c r="C1073" s="54">
        <f>BILANCA!D95</f>
        <v>0</v>
      </c>
      <c r="D1073" s="54">
        <f>BILANCA!E95</f>
        <v>0</v>
      </c>
      <c r="E1073" s="54">
        <v>0</v>
      </c>
      <c r="F1073" s="54">
        <v>0</v>
      </c>
      <c r="G1073" s="56">
        <f t="shared" si="34"/>
        <v>0</v>
      </c>
      <c r="H1073" s="56">
        <f t="shared" si="33"/>
        <v>0</v>
      </c>
      <c r="I1073" s="57"/>
      <c r="J1073" s="59"/>
      <c r="K1073" s="58"/>
      <c r="L1073" s="58"/>
      <c r="M1073" s="5"/>
      <c r="N1073" s="5"/>
      <c r="O1073" s="5"/>
      <c r="P1073" s="5"/>
      <c r="Q1073" s="5"/>
      <c r="R1073" s="5"/>
      <c r="S1073" s="5"/>
      <c r="T1073" s="5"/>
      <c r="U1073" s="5"/>
      <c r="V1073" s="5"/>
      <c r="W1073" s="5"/>
      <c r="X1073" s="5"/>
      <c r="Y1073" s="5"/>
      <c r="Z1073" s="5"/>
    </row>
    <row r="1074" spans="1:26" ht="12.75" customHeight="1" x14ac:dyDescent="0.25">
      <c r="A1074" s="55">
        <v>152</v>
      </c>
      <c r="B1074" s="54">
        <v>91</v>
      </c>
      <c r="C1074" s="54">
        <f>BILANCA!D96</f>
        <v>0</v>
      </c>
      <c r="D1074" s="54">
        <f>BILANCA!E96</f>
        <v>0</v>
      </c>
      <c r="E1074" s="54">
        <v>0</v>
      </c>
      <c r="F1074" s="54">
        <v>0</v>
      </c>
      <c r="G1074" s="56">
        <f t="shared" si="34"/>
        <v>0</v>
      </c>
      <c r="H1074" s="56">
        <f t="shared" si="33"/>
        <v>0</v>
      </c>
      <c r="I1074" s="57"/>
      <c r="J1074" s="59"/>
      <c r="K1074" s="58"/>
      <c r="L1074" s="58"/>
      <c r="M1074" s="5"/>
      <c r="N1074" s="5"/>
      <c r="O1074" s="5"/>
      <c r="P1074" s="5"/>
      <c r="Q1074" s="5"/>
      <c r="R1074" s="5"/>
      <c r="S1074" s="5"/>
      <c r="T1074" s="5"/>
      <c r="U1074" s="5"/>
      <c r="V1074" s="5"/>
      <c r="W1074" s="5"/>
      <c r="X1074" s="5"/>
      <c r="Y1074" s="5"/>
      <c r="Z1074" s="5"/>
    </row>
    <row r="1075" spans="1:26" ht="12.75" customHeight="1" x14ac:dyDescent="0.25">
      <c r="A1075" s="55">
        <v>152</v>
      </c>
      <c r="B1075" s="54">
        <v>92</v>
      </c>
      <c r="C1075" s="54">
        <f>BILANCA!D97</f>
        <v>0</v>
      </c>
      <c r="D1075" s="54">
        <f>BILANCA!E97</f>
        <v>0</v>
      </c>
      <c r="E1075" s="54">
        <v>0</v>
      </c>
      <c r="F1075" s="54">
        <v>0</v>
      </c>
      <c r="G1075" s="56">
        <f t="shared" si="34"/>
        <v>0</v>
      </c>
      <c r="H1075" s="56">
        <f t="shared" si="33"/>
        <v>0</v>
      </c>
      <c r="I1075" s="57"/>
      <c r="J1075" s="59"/>
      <c r="K1075" s="58"/>
      <c r="L1075" s="58"/>
      <c r="M1075" s="5"/>
      <c r="N1075" s="5"/>
      <c r="O1075" s="5"/>
      <c r="P1075" s="5"/>
      <c r="Q1075" s="5"/>
      <c r="R1075" s="5"/>
      <c r="S1075" s="5"/>
      <c r="T1075" s="5"/>
      <c r="U1075" s="5"/>
      <c r="V1075" s="5"/>
      <c r="W1075" s="5"/>
      <c r="X1075" s="5"/>
      <c r="Y1075" s="5"/>
      <c r="Z1075" s="5"/>
    </row>
    <row r="1076" spans="1:26" ht="12.75" customHeight="1" x14ac:dyDescent="0.25">
      <c r="A1076" s="55">
        <v>152</v>
      </c>
      <c r="B1076" s="54">
        <v>93</v>
      </c>
      <c r="C1076" s="54">
        <f>BILANCA!D98</f>
        <v>0</v>
      </c>
      <c r="D1076" s="54">
        <f>BILANCA!E98</f>
        <v>0</v>
      </c>
      <c r="E1076" s="54">
        <v>0</v>
      </c>
      <c r="F1076" s="54">
        <v>0</v>
      </c>
      <c r="G1076" s="56">
        <f t="shared" si="34"/>
        <v>0</v>
      </c>
      <c r="H1076" s="56">
        <f t="shared" si="33"/>
        <v>0</v>
      </c>
      <c r="I1076" s="57"/>
      <c r="J1076" s="59"/>
      <c r="K1076" s="58"/>
      <c r="L1076" s="58"/>
      <c r="M1076" s="5"/>
      <c r="N1076" s="5"/>
      <c r="O1076" s="5"/>
      <c r="P1076" s="5"/>
      <c r="Q1076" s="5"/>
      <c r="R1076" s="5"/>
      <c r="S1076" s="5"/>
      <c r="T1076" s="5"/>
      <c r="U1076" s="5"/>
      <c r="V1076" s="5"/>
      <c r="W1076" s="5"/>
      <c r="X1076" s="5"/>
      <c r="Y1076" s="5"/>
      <c r="Z1076" s="5"/>
    </row>
    <row r="1077" spans="1:26" ht="12.75" customHeight="1" x14ac:dyDescent="0.25">
      <c r="A1077" s="55">
        <v>152</v>
      </c>
      <c r="B1077" s="54">
        <v>94</v>
      </c>
      <c r="C1077" s="54">
        <f>BILANCA!D99</f>
        <v>0</v>
      </c>
      <c r="D1077" s="54">
        <f>BILANCA!E99</f>
        <v>0</v>
      </c>
      <c r="E1077" s="54">
        <v>0</v>
      </c>
      <c r="F1077" s="54">
        <v>0</v>
      </c>
      <c r="G1077" s="56">
        <f t="shared" si="34"/>
        <v>0</v>
      </c>
      <c r="H1077" s="56">
        <f t="shared" si="33"/>
        <v>0</v>
      </c>
      <c r="I1077" s="57"/>
      <c r="J1077" s="59"/>
      <c r="K1077" s="58"/>
      <c r="L1077" s="58"/>
      <c r="M1077" s="5"/>
      <c r="N1077" s="5"/>
      <c r="O1077" s="5"/>
      <c r="P1077" s="5"/>
      <c r="Q1077" s="5"/>
      <c r="R1077" s="5"/>
      <c r="S1077" s="5"/>
      <c r="T1077" s="5"/>
      <c r="U1077" s="5"/>
      <c r="V1077" s="5"/>
      <c r="W1077" s="5"/>
      <c r="X1077" s="5"/>
      <c r="Y1077" s="5"/>
      <c r="Z1077" s="5"/>
    </row>
    <row r="1078" spans="1:26" ht="12.75" customHeight="1" x14ac:dyDescent="0.25">
      <c r="A1078" s="55">
        <v>152</v>
      </c>
      <c r="B1078" s="54">
        <v>95</v>
      </c>
      <c r="C1078" s="54">
        <f>BILANCA!D100</f>
        <v>0</v>
      </c>
      <c r="D1078" s="54">
        <f>BILANCA!E100</f>
        <v>0</v>
      </c>
      <c r="E1078" s="54">
        <v>0</v>
      </c>
      <c r="F1078" s="54">
        <v>0</v>
      </c>
      <c r="G1078" s="56">
        <f t="shared" si="34"/>
        <v>0</v>
      </c>
      <c r="H1078" s="56">
        <f t="shared" si="33"/>
        <v>0</v>
      </c>
      <c r="I1078" s="57"/>
      <c r="J1078" s="59"/>
      <c r="K1078" s="58"/>
      <c r="L1078" s="58"/>
      <c r="M1078" s="5"/>
      <c r="N1078" s="5"/>
      <c r="O1078" s="5"/>
      <c r="P1078" s="5"/>
      <c r="Q1078" s="5"/>
      <c r="R1078" s="5"/>
      <c r="S1078" s="5"/>
      <c r="T1078" s="5"/>
      <c r="U1078" s="5"/>
      <c r="V1078" s="5"/>
      <c r="W1078" s="5"/>
      <c r="X1078" s="5"/>
      <c r="Y1078" s="5"/>
      <c r="Z1078" s="5"/>
    </row>
    <row r="1079" spans="1:26" ht="12.75" customHeight="1" x14ac:dyDescent="0.25">
      <c r="A1079" s="55">
        <v>152</v>
      </c>
      <c r="B1079" s="54">
        <v>96</v>
      </c>
      <c r="C1079" s="54">
        <f>BILANCA!D101</f>
        <v>0</v>
      </c>
      <c r="D1079" s="54">
        <f>BILANCA!E101</f>
        <v>0</v>
      </c>
      <c r="E1079" s="54">
        <v>0</v>
      </c>
      <c r="F1079" s="54">
        <v>0</v>
      </c>
      <c r="G1079" s="56">
        <f t="shared" si="34"/>
        <v>0</v>
      </c>
      <c r="H1079" s="56">
        <f t="shared" si="33"/>
        <v>0</v>
      </c>
      <c r="I1079" s="57"/>
      <c r="J1079" s="59"/>
      <c r="K1079" s="58"/>
      <c r="L1079" s="58"/>
      <c r="M1079" s="5"/>
      <c r="N1079" s="5"/>
      <c r="O1079" s="5"/>
      <c r="P1079" s="5"/>
      <c r="Q1079" s="5"/>
      <c r="R1079" s="5"/>
      <c r="S1079" s="5"/>
      <c r="T1079" s="5"/>
      <c r="U1079" s="5"/>
      <c r="V1079" s="5"/>
      <c r="W1079" s="5"/>
      <c r="X1079" s="5"/>
      <c r="Y1079" s="5"/>
      <c r="Z1079" s="5"/>
    </row>
    <row r="1080" spans="1:26" ht="12.75" customHeight="1" x14ac:dyDescent="0.25">
      <c r="A1080" s="55">
        <v>152</v>
      </c>
      <c r="B1080" s="54">
        <v>97</v>
      </c>
      <c r="C1080" s="54">
        <f>BILANCA!D102</f>
        <v>0</v>
      </c>
      <c r="D1080" s="54">
        <f>BILANCA!E102</f>
        <v>0</v>
      </c>
      <c r="E1080" s="54">
        <v>0</v>
      </c>
      <c r="F1080" s="54">
        <v>0</v>
      </c>
      <c r="G1080" s="56">
        <f t="shared" si="34"/>
        <v>0</v>
      </c>
      <c r="H1080" s="56">
        <f t="shared" si="33"/>
        <v>0</v>
      </c>
      <c r="I1080" s="57"/>
      <c r="J1080" s="59"/>
      <c r="K1080" s="58"/>
      <c r="L1080" s="58"/>
      <c r="M1080" s="5"/>
      <c r="N1080" s="5"/>
      <c r="O1080" s="5"/>
      <c r="P1080" s="5"/>
      <c r="Q1080" s="5"/>
      <c r="R1080" s="5"/>
      <c r="S1080" s="5"/>
      <c r="T1080" s="5"/>
      <c r="U1080" s="5"/>
      <c r="V1080" s="5"/>
      <c r="W1080" s="5"/>
      <c r="X1080" s="5"/>
      <c r="Y1080" s="5"/>
      <c r="Z1080" s="5"/>
    </row>
    <row r="1081" spans="1:26" ht="12.75" customHeight="1" x14ac:dyDescent="0.25">
      <c r="A1081" s="55">
        <v>152</v>
      </c>
      <c r="B1081" s="54">
        <v>98</v>
      </c>
      <c r="C1081" s="54">
        <f>BILANCA!D103</f>
        <v>0</v>
      </c>
      <c r="D1081" s="54">
        <f>BILANCA!E103</f>
        <v>0</v>
      </c>
      <c r="E1081" s="54">
        <v>0</v>
      </c>
      <c r="F1081" s="54">
        <v>0</v>
      </c>
      <c r="G1081" s="56">
        <f t="shared" si="34"/>
        <v>0</v>
      </c>
      <c r="H1081" s="56">
        <f t="shared" si="33"/>
        <v>0</v>
      </c>
      <c r="I1081" s="57"/>
      <c r="J1081" s="59"/>
      <c r="K1081" s="58"/>
      <c r="L1081" s="58"/>
      <c r="M1081" s="5"/>
      <c r="N1081" s="5"/>
      <c r="O1081" s="5"/>
      <c r="P1081" s="5"/>
      <c r="Q1081" s="5"/>
      <c r="R1081" s="5"/>
      <c r="S1081" s="5"/>
      <c r="T1081" s="5"/>
      <c r="U1081" s="5"/>
      <c r="V1081" s="5"/>
      <c r="W1081" s="5"/>
      <c r="X1081" s="5"/>
      <c r="Y1081" s="5"/>
      <c r="Z1081" s="5"/>
    </row>
    <row r="1082" spans="1:26" ht="12.75" customHeight="1" x14ac:dyDescent="0.25">
      <c r="A1082" s="55">
        <v>152</v>
      </c>
      <c r="B1082" s="54">
        <v>99</v>
      </c>
      <c r="C1082" s="54">
        <f>BILANCA!D104</f>
        <v>0</v>
      </c>
      <c r="D1082" s="54">
        <f>BILANCA!E104</f>
        <v>0</v>
      </c>
      <c r="E1082" s="54">
        <v>0</v>
      </c>
      <c r="F1082" s="54">
        <v>0</v>
      </c>
      <c r="G1082" s="56">
        <f t="shared" si="34"/>
        <v>0</v>
      </c>
      <c r="H1082" s="56">
        <f t="shared" si="33"/>
        <v>0</v>
      </c>
      <c r="I1082" s="57"/>
      <c r="J1082" s="59"/>
      <c r="K1082" s="58"/>
      <c r="L1082" s="58"/>
      <c r="M1082" s="5"/>
      <c r="N1082" s="5"/>
      <c r="O1082" s="5"/>
      <c r="P1082" s="5"/>
      <c r="Q1082" s="5"/>
      <c r="R1082" s="5"/>
      <c r="S1082" s="5"/>
      <c r="T1082" s="5"/>
      <c r="U1082" s="5"/>
      <c r="V1082" s="5"/>
      <c r="W1082" s="5"/>
      <c r="X1082" s="5"/>
      <c r="Y1082" s="5"/>
      <c r="Z1082" s="5"/>
    </row>
    <row r="1083" spans="1:26" ht="12.75" customHeight="1" x14ac:dyDescent="0.25">
      <c r="A1083" s="55">
        <v>152</v>
      </c>
      <c r="B1083" s="54">
        <v>100</v>
      </c>
      <c r="C1083" s="54">
        <f>BILANCA!D105</f>
        <v>0</v>
      </c>
      <c r="D1083" s="54">
        <f>BILANCA!E105</f>
        <v>0</v>
      </c>
      <c r="E1083" s="54">
        <v>0</v>
      </c>
      <c r="F1083" s="54">
        <v>0</v>
      </c>
      <c r="G1083" s="56">
        <f t="shared" si="34"/>
        <v>0</v>
      </c>
      <c r="H1083" s="56">
        <f t="shared" si="33"/>
        <v>0</v>
      </c>
      <c r="I1083" s="57"/>
      <c r="J1083" s="59"/>
      <c r="K1083" s="58"/>
      <c r="L1083" s="58"/>
      <c r="M1083" s="5"/>
      <c r="N1083" s="5"/>
      <c r="O1083" s="5"/>
      <c r="P1083" s="5"/>
      <c r="Q1083" s="5"/>
      <c r="R1083" s="5"/>
      <c r="S1083" s="5"/>
      <c r="T1083" s="5"/>
      <c r="U1083" s="5"/>
      <c r="V1083" s="5"/>
      <c r="W1083" s="5"/>
      <c r="X1083" s="5"/>
      <c r="Y1083" s="5"/>
      <c r="Z1083" s="5"/>
    </row>
    <row r="1084" spans="1:26" ht="12.75" customHeight="1" x14ac:dyDescent="0.25">
      <c r="A1084" s="55">
        <v>152</v>
      </c>
      <c r="B1084" s="54">
        <v>101</v>
      </c>
      <c r="C1084" s="54">
        <f>BILANCA!D106</f>
        <v>0</v>
      </c>
      <c r="D1084" s="54">
        <f>BILANCA!E106</f>
        <v>0</v>
      </c>
      <c r="E1084" s="54">
        <v>0</v>
      </c>
      <c r="F1084" s="54">
        <v>0</v>
      </c>
      <c r="G1084" s="56">
        <f t="shared" si="34"/>
        <v>0</v>
      </c>
      <c r="H1084" s="56">
        <f t="shared" si="33"/>
        <v>0</v>
      </c>
      <c r="I1084" s="57"/>
      <c r="J1084" s="59"/>
      <c r="K1084" s="58"/>
      <c r="L1084" s="58"/>
      <c r="M1084" s="5"/>
      <c r="N1084" s="5"/>
      <c r="O1084" s="5"/>
      <c r="P1084" s="5"/>
      <c r="Q1084" s="5"/>
      <c r="R1084" s="5"/>
      <c r="S1084" s="5"/>
      <c r="T1084" s="5"/>
      <c r="U1084" s="5"/>
      <c r="V1084" s="5"/>
      <c r="W1084" s="5"/>
      <c r="X1084" s="5"/>
      <c r="Y1084" s="5"/>
      <c r="Z1084" s="5"/>
    </row>
    <row r="1085" spans="1:26" ht="12.75" customHeight="1" x14ac:dyDescent="0.25">
      <c r="A1085" s="55">
        <v>152</v>
      </c>
      <c r="B1085" s="54">
        <v>102</v>
      </c>
      <c r="C1085" s="54">
        <f>BILANCA!D107</f>
        <v>0</v>
      </c>
      <c r="D1085" s="54">
        <f>BILANCA!E107</f>
        <v>0</v>
      </c>
      <c r="E1085" s="54">
        <v>0</v>
      </c>
      <c r="F1085" s="54">
        <v>0</v>
      </c>
      <c r="G1085" s="56">
        <f t="shared" si="34"/>
        <v>0</v>
      </c>
      <c r="H1085" s="56">
        <f t="shared" si="33"/>
        <v>0</v>
      </c>
      <c r="I1085" s="57"/>
      <c r="J1085" s="59"/>
      <c r="K1085" s="58"/>
      <c r="L1085" s="58"/>
      <c r="M1085" s="5"/>
      <c r="N1085" s="5"/>
      <c r="O1085" s="5"/>
      <c r="P1085" s="5"/>
      <c r="Q1085" s="5"/>
      <c r="R1085" s="5"/>
      <c r="S1085" s="5"/>
      <c r="T1085" s="5"/>
      <c r="U1085" s="5"/>
      <c r="V1085" s="5"/>
      <c r="W1085" s="5"/>
      <c r="X1085" s="5"/>
      <c r="Y1085" s="5"/>
      <c r="Z1085" s="5"/>
    </row>
    <row r="1086" spans="1:26" ht="12.75" customHeight="1" x14ac:dyDescent="0.25">
      <c r="A1086" s="55">
        <v>152</v>
      </c>
      <c r="B1086" s="54">
        <v>103</v>
      </c>
      <c r="C1086" s="54">
        <f>BILANCA!D108</f>
        <v>0</v>
      </c>
      <c r="D1086" s="54">
        <f>BILANCA!E108</f>
        <v>0</v>
      </c>
      <c r="E1086" s="54">
        <v>0</v>
      </c>
      <c r="F1086" s="54">
        <v>0</v>
      </c>
      <c r="G1086" s="56">
        <f t="shared" si="34"/>
        <v>0</v>
      </c>
      <c r="H1086" s="56">
        <f t="shared" si="33"/>
        <v>0</v>
      </c>
      <c r="I1086" s="57"/>
      <c r="J1086" s="59"/>
      <c r="K1086" s="58"/>
      <c r="L1086" s="58"/>
      <c r="M1086" s="5"/>
      <c r="N1086" s="5"/>
      <c r="O1086" s="5"/>
      <c r="P1086" s="5"/>
      <c r="Q1086" s="5"/>
      <c r="R1086" s="5"/>
      <c r="S1086" s="5"/>
      <c r="T1086" s="5"/>
      <c r="U1086" s="5"/>
      <c r="V1086" s="5"/>
      <c r="W1086" s="5"/>
      <c r="X1086" s="5"/>
      <c r="Y1086" s="5"/>
      <c r="Z1086" s="5"/>
    </row>
    <row r="1087" spans="1:26" ht="12.75" customHeight="1" x14ac:dyDescent="0.25">
      <c r="A1087" s="55">
        <v>152</v>
      </c>
      <c r="B1087" s="54">
        <v>104</v>
      </c>
      <c r="C1087" s="54">
        <f>BILANCA!D109</f>
        <v>0</v>
      </c>
      <c r="D1087" s="54">
        <f>BILANCA!E109</f>
        <v>0</v>
      </c>
      <c r="E1087" s="54">
        <v>0</v>
      </c>
      <c r="F1087" s="54">
        <v>0</v>
      </c>
      <c r="G1087" s="56">
        <f t="shared" si="34"/>
        <v>0</v>
      </c>
      <c r="H1087" s="56">
        <f t="shared" si="33"/>
        <v>0</v>
      </c>
      <c r="I1087" s="57"/>
      <c r="J1087" s="59"/>
      <c r="K1087" s="58"/>
      <c r="L1087" s="58"/>
      <c r="M1087" s="5"/>
      <c r="N1087" s="5"/>
      <c r="O1087" s="5"/>
      <c r="P1087" s="5"/>
      <c r="Q1087" s="5"/>
      <c r="R1087" s="5"/>
      <c r="S1087" s="5"/>
      <c r="T1087" s="5"/>
      <c r="U1087" s="5"/>
      <c r="V1087" s="5"/>
      <c r="W1087" s="5"/>
      <c r="X1087" s="5"/>
      <c r="Y1087" s="5"/>
      <c r="Z1087" s="5"/>
    </row>
    <row r="1088" spans="1:26" ht="12.75" customHeight="1" x14ac:dyDescent="0.25">
      <c r="A1088" s="55">
        <v>152</v>
      </c>
      <c r="B1088" s="54">
        <v>105</v>
      </c>
      <c r="C1088" s="54">
        <f>BILANCA!D110</f>
        <v>0</v>
      </c>
      <c r="D1088" s="54">
        <f>BILANCA!E110</f>
        <v>0</v>
      </c>
      <c r="E1088" s="54">
        <v>0</v>
      </c>
      <c r="F1088" s="54">
        <v>0</v>
      </c>
      <c r="G1088" s="56">
        <f t="shared" si="34"/>
        <v>0</v>
      </c>
      <c r="H1088" s="56">
        <f t="shared" si="33"/>
        <v>0</v>
      </c>
      <c r="I1088" s="57"/>
      <c r="J1088" s="59"/>
      <c r="K1088" s="58"/>
      <c r="L1088" s="58"/>
      <c r="M1088" s="5"/>
      <c r="N1088" s="5"/>
      <c r="O1088" s="5"/>
      <c r="P1088" s="5"/>
      <c r="Q1088" s="5"/>
      <c r="R1088" s="5"/>
      <c r="S1088" s="5"/>
      <c r="T1088" s="5"/>
      <c r="U1088" s="5"/>
      <c r="V1088" s="5"/>
      <c r="W1088" s="5"/>
      <c r="X1088" s="5"/>
      <c r="Y1088" s="5"/>
      <c r="Z1088" s="5"/>
    </row>
    <row r="1089" spans="1:26" ht="12.75" customHeight="1" x14ac:dyDescent="0.25">
      <c r="A1089" s="55">
        <v>152</v>
      </c>
      <c r="B1089" s="54">
        <v>106</v>
      </c>
      <c r="C1089" s="54">
        <f>BILANCA!D111</f>
        <v>0</v>
      </c>
      <c r="D1089" s="54">
        <f>BILANCA!E111</f>
        <v>0</v>
      </c>
      <c r="E1089" s="54">
        <v>0</v>
      </c>
      <c r="F1089" s="54">
        <v>0</v>
      </c>
      <c r="G1089" s="56">
        <f t="shared" si="34"/>
        <v>0</v>
      </c>
      <c r="H1089" s="56">
        <f t="shared" si="33"/>
        <v>0</v>
      </c>
      <c r="I1089" s="57"/>
      <c r="J1089" s="59"/>
      <c r="K1089" s="58"/>
      <c r="L1089" s="58"/>
      <c r="M1089" s="5"/>
      <c r="N1089" s="5"/>
      <c r="O1089" s="5"/>
      <c r="P1089" s="5"/>
      <c r="Q1089" s="5"/>
      <c r="R1089" s="5"/>
      <c r="S1089" s="5"/>
      <c r="T1089" s="5"/>
      <c r="U1089" s="5"/>
      <c r="V1089" s="5"/>
      <c r="W1089" s="5"/>
      <c r="X1089" s="5"/>
      <c r="Y1089" s="5"/>
      <c r="Z1089" s="5"/>
    </row>
    <row r="1090" spans="1:26" ht="12.75" customHeight="1" x14ac:dyDescent="0.25">
      <c r="A1090" s="55">
        <v>152</v>
      </c>
      <c r="B1090" s="54">
        <v>107</v>
      </c>
      <c r="C1090" s="54">
        <f>BILANCA!D112</f>
        <v>0</v>
      </c>
      <c r="D1090" s="54">
        <f>BILANCA!E112</f>
        <v>0</v>
      </c>
      <c r="E1090" s="54">
        <v>0</v>
      </c>
      <c r="F1090" s="54">
        <v>0</v>
      </c>
      <c r="G1090" s="56">
        <f t="shared" si="34"/>
        <v>0</v>
      </c>
      <c r="H1090" s="56">
        <f t="shared" ref="H1090:H1153" si="35">ABS(C1090-ROUND(C1090,0))+ABS(D1090-ROUND(D1090,0))</f>
        <v>0</v>
      </c>
      <c r="I1090" s="57"/>
      <c r="J1090" s="59"/>
      <c r="K1090" s="58"/>
      <c r="L1090" s="58"/>
      <c r="M1090" s="5"/>
      <c r="N1090" s="5"/>
      <c r="O1090" s="5"/>
      <c r="P1090" s="5"/>
      <c r="Q1090" s="5"/>
      <c r="R1090" s="5"/>
      <c r="S1090" s="5"/>
      <c r="T1090" s="5"/>
      <c r="U1090" s="5"/>
      <c r="V1090" s="5"/>
      <c r="W1090" s="5"/>
      <c r="X1090" s="5"/>
      <c r="Y1090" s="5"/>
      <c r="Z1090" s="5"/>
    </row>
    <row r="1091" spans="1:26" ht="12.75" customHeight="1" x14ac:dyDescent="0.25">
      <c r="A1091" s="55">
        <v>152</v>
      </c>
      <c r="B1091" s="54">
        <v>108</v>
      </c>
      <c r="C1091" s="54">
        <f>BILANCA!D113</f>
        <v>0</v>
      </c>
      <c r="D1091" s="54">
        <f>BILANCA!E113</f>
        <v>0</v>
      </c>
      <c r="E1091" s="54">
        <v>0</v>
      </c>
      <c r="F1091" s="54">
        <v>0</v>
      </c>
      <c r="G1091" s="56">
        <f t="shared" si="34"/>
        <v>0</v>
      </c>
      <c r="H1091" s="56">
        <f t="shared" si="35"/>
        <v>0</v>
      </c>
      <c r="I1091" s="57"/>
      <c r="J1091" s="59"/>
      <c r="K1091" s="58"/>
      <c r="L1091" s="58"/>
      <c r="M1091" s="5"/>
      <c r="N1091" s="5"/>
      <c r="O1091" s="5"/>
      <c r="P1091" s="5"/>
      <c r="Q1091" s="5"/>
      <c r="R1091" s="5"/>
      <c r="S1091" s="5"/>
      <c r="T1091" s="5"/>
      <c r="U1091" s="5"/>
      <c r="V1091" s="5"/>
      <c r="W1091" s="5"/>
      <c r="X1091" s="5"/>
      <c r="Y1091" s="5"/>
      <c r="Z1091" s="5"/>
    </row>
    <row r="1092" spans="1:26" ht="12.75" customHeight="1" x14ac:dyDescent="0.25">
      <c r="A1092" s="55">
        <v>152</v>
      </c>
      <c r="B1092" s="54">
        <v>109</v>
      </c>
      <c r="C1092" s="54">
        <f>BILANCA!D114</f>
        <v>0</v>
      </c>
      <c r="D1092" s="54">
        <f>BILANCA!E114</f>
        <v>0</v>
      </c>
      <c r="E1092" s="54">
        <v>0</v>
      </c>
      <c r="F1092" s="54">
        <v>0</v>
      </c>
      <c r="G1092" s="56">
        <f t="shared" si="34"/>
        <v>0</v>
      </c>
      <c r="H1092" s="56">
        <f t="shared" si="35"/>
        <v>0</v>
      </c>
      <c r="I1092" s="57"/>
      <c r="J1092" s="59"/>
      <c r="K1092" s="58"/>
      <c r="L1092" s="58"/>
      <c r="M1092" s="5"/>
      <c r="N1092" s="5"/>
      <c r="O1092" s="5"/>
      <c r="P1092" s="5"/>
      <c r="Q1092" s="5"/>
      <c r="R1092" s="5"/>
      <c r="S1092" s="5"/>
      <c r="T1092" s="5"/>
      <c r="U1092" s="5"/>
      <c r="V1092" s="5"/>
      <c r="W1092" s="5"/>
      <c r="X1092" s="5"/>
      <c r="Y1092" s="5"/>
      <c r="Z1092" s="5"/>
    </row>
    <row r="1093" spans="1:26" ht="12.75" customHeight="1" x14ac:dyDescent="0.25">
      <c r="A1093" s="55">
        <v>152</v>
      </c>
      <c r="B1093" s="54">
        <v>110</v>
      </c>
      <c r="C1093" s="54">
        <f>BILANCA!D115</f>
        <v>0</v>
      </c>
      <c r="D1093" s="54">
        <f>BILANCA!E115</f>
        <v>0</v>
      </c>
      <c r="E1093" s="54">
        <v>0</v>
      </c>
      <c r="F1093" s="54">
        <v>0</v>
      </c>
      <c r="G1093" s="56">
        <f t="shared" si="34"/>
        <v>0</v>
      </c>
      <c r="H1093" s="56">
        <f t="shared" si="35"/>
        <v>0</v>
      </c>
      <c r="I1093" s="57"/>
      <c r="J1093" s="59"/>
      <c r="K1093" s="58"/>
      <c r="L1093" s="58"/>
      <c r="M1093" s="5"/>
      <c r="N1093" s="5"/>
      <c r="O1093" s="5"/>
      <c r="P1093" s="5"/>
      <c r="Q1093" s="5"/>
      <c r="R1093" s="5"/>
      <c r="S1093" s="5"/>
      <c r="T1093" s="5"/>
      <c r="U1093" s="5"/>
      <c r="V1093" s="5"/>
      <c r="W1093" s="5"/>
      <c r="X1093" s="5"/>
      <c r="Y1093" s="5"/>
      <c r="Z1093" s="5"/>
    </row>
    <row r="1094" spans="1:26" ht="12.75" customHeight="1" x14ac:dyDescent="0.25">
      <c r="A1094" s="55">
        <v>152</v>
      </c>
      <c r="B1094" s="54">
        <v>111</v>
      </c>
      <c r="C1094" s="54">
        <f>BILANCA!D116</f>
        <v>0</v>
      </c>
      <c r="D1094" s="54">
        <f>BILANCA!E116</f>
        <v>0</v>
      </c>
      <c r="E1094" s="54">
        <v>0</v>
      </c>
      <c r="F1094" s="54">
        <v>0</v>
      </c>
      <c r="G1094" s="56">
        <f t="shared" si="34"/>
        <v>0</v>
      </c>
      <c r="H1094" s="56">
        <f t="shared" si="35"/>
        <v>0</v>
      </c>
      <c r="I1094" s="57"/>
      <c r="J1094" s="59"/>
      <c r="K1094" s="58"/>
      <c r="L1094" s="58"/>
      <c r="M1094" s="5"/>
      <c r="N1094" s="5"/>
      <c r="O1094" s="5"/>
      <c r="P1094" s="5"/>
      <c r="Q1094" s="5"/>
      <c r="R1094" s="5"/>
      <c r="S1094" s="5"/>
      <c r="T1094" s="5"/>
      <c r="U1094" s="5"/>
      <c r="V1094" s="5"/>
      <c r="W1094" s="5"/>
      <c r="X1094" s="5"/>
      <c r="Y1094" s="5"/>
      <c r="Z1094" s="5"/>
    </row>
    <row r="1095" spans="1:26" ht="12.75" customHeight="1" x14ac:dyDescent="0.25">
      <c r="A1095" s="55">
        <v>152</v>
      </c>
      <c r="B1095" s="54">
        <v>112</v>
      </c>
      <c r="C1095" s="54">
        <f>BILANCA!D117</f>
        <v>0</v>
      </c>
      <c r="D1095" s="54">
        <f>BILANCA!E117</f>
        <v>0</v>
      </c>
      <c r="E1095" s="54">
        <v>0</v>
      </c>
      <c r="F1095" s="54">
        <v>0</v>
      </c>
      <c r="G1095" s="56">
        <f t="shared" si="34"/>
        <v>0</v>
      </c>
      <c r="H1095" s="56">
        <f t="shared" si="35"/>
        <v>0</v>
      </c>
      <c r="I1095" s="57"/>
      <c r="J1095" s="59"/>
      <c r="K1095" s="58"/>
      <c r="L1095" s="58"/>
      <c r="M1095" s="5"/>
      <c r="N1095" s="5"/>
      <c r="O1095" s="5"/>
      <c r="P1095" s="5"/>
      <c r="Q1095" s="5"/>
      <c r="R1095" s="5"/>
      <c r="S1095" s="5"/>
      <c r="T1095" s="5"/>
      <c r="U1095" s="5"/>
      <c r="V1095" s="5"/>
      <c r="W1095" s="5"/>
      <c r="X1095" s="5"/>
      <c r="Y1095" s="5"/>
      <c r="Z1095" s="5"/>
    </row>
    <row r="1096" spans="1:26" ht="12.75" customHeight="1" x14ac:dyDescent="0.25">
      <c r="A1096" s="55">
        <v>152</v>
      </c>
      <c r="B1096" s="54">
        <v>113</v>
      </c>
      <c r="C1096" s="54">
        <f>BILANCA!D118</f>
        <v>0</v>
      </c>
      <c r="D1096" s="54">
        <f>BILANCA!E118</f>
        <v>0</v>
      </c>
      <c r="E1096" s="54">
        <v>0</v>
      </c>
      <c r="F1096" s="54">
        <v>0</v>
      </c>
      <c r="G1096" s="56">
        <f t="shared" si="34"/>
        <v>0</v>
      </c>
      <c r="H1096" s="56">
        <f t="shared" si="35"/>
        <v>0</v>
      </c>
      <c r="I1096" s="57"/>
      <c r="J1096" s="59"/>
      <c r="K1096" s="58"/>
      <c r="L1096" s="58"/>
      <c r="M1096" s="5"/>
      <c r="N1096" s="5"/>
      <c r="O1096" s="5"/>
      <c r="P1096" s="5"/>
      <c r="Q1096" s="5"/>
      <c r="R1096" s="5"/>
      <c r="S1096" s="5"/>
      <c r="T1096" s="5"/>
      <c r="U1096" s="5"/>
      <c r="V1096" s="5"/>
      <c r="W1096" s="5"/>
      <c r="X1096" s="5"/>
      <c r="Y1096" s="5"/>
      <c r="Z1096" s="5"/>
    </row>
    <row r="1097" spans="1:26" ht="12.75" customHeight="1" x14ac:dyDescent="0.25">
      <c r="A1097" s="55">
        <v>152</v>
      </c>
      <c r="B1097" s="54">
        <v>114</v>
      </c>
      <c r="C1097" s="54">
        <f>BILANCA!D119</f>
        <v>0</v>
      </c>
      <c r="D1097" s="54">
        <f>BILANCA!E119</f>
        <v>0</v>
      </c>
      <c r="E1097" s="54">
        <v>0</v>
      </c>
      <c r="F1097" s="54">
        <v>0</v>
      </c>
      <c r="G1097" s="56">
        <f t="shared" si="34"/>
        <v>0</v>
      </c>
      <c r="H1097" s="56">
        <f t="shared" si="35"/>
        <v>0</v>
      </c>
      <c r="I1097" s="57"/>
      <c r="J1097" s="59"/>
      <c r="K1097" s="58"/>
      <c r="L1097" s="58"/>
      <c r="M1097" s="5"/>
      <c r="N1097" s="5"/>
      <c r="O1097" s="5"/>
      <c r="P1097" s="5"/>
      <c r="Q1097" s="5"/>
      <c r="R1097" s="5"/>
      <c r="S1097" s="5"/>
      <c r="T1097" s="5"/>
      <c r="U1097" s="5"/>
      <c r="V1097" s="5"/>
      <c r="W1097" s="5"/>
      <c r="X1097" s="5"/>
      <c r="Y1097" s="5"/>
      <c r="Z1097" s="5"/>
    </row>
    <row r="1098" spans="1:26" ht="12.75" customHeight="1" x14ac:dyDescent="0.25">
      <c r="A1098" s="55">
        <v>152</v>
      </c>
      <c r="B1098" s="54">
        <v>115</v>
      </c>
      <c r="C1098" s="54">
        <f>BILANCA!D120</f>
        <v>0</v>
      </c>
      <c r="D1098" s="54">
        <f>BILANCA!E120</f>
        <v>0</v>
      </c>
      <c r="E1098" s="54">
        <v>0</v>
      </c>
      <c r="F1098" s="54">
        <v>0</v>
      </c>
      <c r="G1098" s="56">
        <f t="shared" si="34"/>
        <v>0</v>
      </c>
      <c r="H1098" s="56">
        <f t="shared" si="35"/>
        <v>0</v>
      </c>
      <c r="I1098" s="57"/>
      <c r="J1098" s="59"/>
      <c r="K1098" s="58"/>
      <c r="L1098" s="58"/>
      <c r="M1098" s="5"/>
      <c r="N1098" s="5"/>
      <c r="O1098" s="5"/>
      <c r="P1098" s="5"/>
      <c r="Q1098" s="5"/>
      <c r="R1098" s="5"/>
      <c r="S1098" s="5"/>
      <c r="T1098" s="5"/>
      <c r="U1098" s="5"/>
      <c r="V1098" s="5"/>
      <c r="W1098" s="5"/>
      <c r="X1098" s="5"/>
      <c r="Y1098" s="5"/>
      <c r="Z1098" s="5"/>
    </row>
    <row r="1099" spans="1:26" ht="12.75" customHeight="1" x14ac:dyDescent="0.25">
      <c r="A1099" s="55">
        <v>152</v>
      </c>
      <c r="B1099" s="54">
        <v>116</v>
      </c>
      <c r="C1099" s="54">
        <f>BILANCA!D121</f>
        <v>0</v>
      </c>
      <c r="D1099" s="54">
        <f>BILANCA!E121</f>
        <v>0</v>
      </c>
      <c r="E1099" s="54">
        <v>0</v>
      </c>
      <c r="F1099" s="54">
        <v>0</v>
      </c>
      <c r="G1099" s="56">
        <f t="shared" si="34"/>
        <v>0</v>
      </c>
      <c r="H1099" s="56">
        <f t="shared" si="35"/>
        <v>0</v>
      </c>
      <c r="I1099" s="57"/>
      <c r="J1099" s="59"/>
      <c r="K1099" s="58"/>
      <c r="L1099" s="58"/>
      <c r="M1099" s="5"/>
      <c r="N1099" s="5"/>
      <c r="O1099" s="5"/>
      <c r="P1099" s="5"/>
      <c r="Q1099" s="5"/>
      <c r="R1099" s="5"/>
      <c r="S1099" s="5"/>
      <c r="T1099" s="5"/>
      <c r="U1099" s="5"/>
      <c r="V1099" s="5"/>
      <c r="W1099" s="5"/>
      <c r="X1099" s="5"/>
      <c r="Y1099" s="5"/>
      <c r="Z1099" s="5"/>
    </row>
    <row r="1100" spans="1:26" ht="12.75" customHeight="1" x14ac:dyDescent="0.25">
      <c r="A1100" s="55">
        <v>152</v>
      </c>
      <c r="B1100" s="54">
        <v>117</v>
      </c>
      <c r="C1100" s="54">
        <f>BILANCA!D122</f>
        <v>0</v>
      </c>
      <c r="D1100" s="54">
        <f>BILANCA!E122</f>
        <v>0</v>
      </c>
      <c r="E1100" s="54">
        <v>0</v>
      </c>
      <c r="F1100" s="54">
        <v>0</v>
      </c>
      <c r="G1100" s="56">
        <f t="shared" si="34"/>
        <v>0</v>
      </c>
      <c r="H1100" s="56">
        <f t="shared" si="35"/>
        <v>0</v>
      </c>
      <c r="I1100" s="57"/>
      <c r="J1100" s="59"/>
      <c r="K1100" s="58"/>
      <c r="L1100" s="58"/>
      <c r="M1100" s="5"/>
      <c r="N1100" s="5"/>
      <c r="O1100" s="5"/>
      <c r="P1100" s="5"/>
      <c r="Q1100" s="5"/>
      <c r="R1100" s="5"/>
      <c r="S1100" s="5"/>
      <c r="T1100" s="5"/>
      <c r="U1100" s="5"/>
      <c r="V1100" s="5"/>
      <c r="W1100" s="5"/>
      <c r="X1100" s="5"/>
      <c r="Y1100" s="5"/>
      <c r="Z1100" s="5"/>
    </row>
    <row r="1101" spans="1:26" ht="12.75" customHeight="1" x14ac:dyDescent="0.25">
      <c r="A1101" s="55">
        <v>152</v>
      </c>
      <c r="B1101" s="54">
        <v>118</v>
      </c>
      <c r="C1101" s="54">
        <f>BILANCA!D123</f>
        <v>0</v>
      </c>
      <c r="D1101" s="54">
        <f>BILANCA!E123</f>
        <v>0</v>
      </c>
      <c r="E1101" s="54">
        <v>0</v>
      </c>
      <c r="F1101" s="54">
        <v>0</v>
      </c>
      <c r="G1101" s="56">
        <f t="shared" si="34"/>
        <v>0</v>
      </c>
      <c r="H1101" s="56">
        <f t="shared" si="35"/>
        <v>0</v>
      </c>
      <c r="I1101" s="57"/>
      <c r="J1101" s="59"/>
      <c r="K1101" s="58"/>
      <c r="L1101" s="58"/>
      <c r="M1101" s="5"/>
      <c r="N1101" s="5"/>
      <c r="O1101" s="5"/>
      <c r="P1101" s="5"/>
      <c r="Q1101" s="5"/>
      <c r="R1101" s="5"/>
      <c r="S1101" s="5"/>
      <c r="T1101" s="5"/>
      <c r="U1101" s="5"/>
      <c r="V1101" s="5"/>
      <c r="W1101" s="5"/>
      <c r="X1101" s="5"/>
      <c r="Y1101" s="5"/>
      <c r="Z1101" s="5"/>
    </row>
    <row r="1102" spans="1:26" ht="12.75" customHeight="1" x14ac:dyDescent="0.25">
      <c r="A1102" s="55">
        <v>152</v>
      </c>
      <c r="B1102" s="54">
        <v>119</v>
      </c>
      <c r="C1102" s="54">
        <f>BILANCA!D124</f>
        <v>0</v>
      </c>
      <c r="D1102" s="54">
        <f>BILANCA!E124</f>
        <v>0</v>
      </c>
      <c r="E1102" s="54">
        <v>0</v>
      </c>
      <c r="F1102" s="54">
        <v>0</v>
      </c>
      <c r="G1102" s="56">
        <f t="shared" si="34"/>
        <v>0</v>
      </c>
      <c r="H1102" s="56">
        <f t="shared" si="35"/>
        <v>0</v>
      </c>
      <c r="I1102" s="57"/>
      <c r="J1102" s="59"/>
      <c r="K1102" s="58"/>
      <c r="L1102" s="58"/>
      <c r="M1102" s="5"/>
      <c r="N1102" s="5"/>
      <c r="O1102" s="5"/>
      <c r="P1102" s="5"/>
      <c r="Q1102" s="5"/>
      <c r="R1102" s="5"/>
      <c r="S1102" s="5"/>
      <c r="T1102" s="5"/>
      <c r="U1102" s="5"/>
      <c r="V1102" s="5"/>
      <c r="W1102" s="5"/>
      <c r="X1102" s="5"/>
      <c r="Y1102" s="5"/>
      <c r="Z1102" s="5"/>
    </row>
    <row r="1103" spans="1:26" ht="12.75" customHeight="1" x14ac:dyDescent="0.25">
      <c r="A1103" s="55">
        <v>152</v>
      </c>
      <c r="B1103" s="54">
        <v>120</v>
      </c>
      <c r="C1103" s="54">
        <f>BILANCA!D125</f>
        <v>0</v>
      </c>
      <c r="D1103" s="54">
        <f>BILANCA!E125</f>
        <v>0</v>
      </c>
      <c r="E1103" s="54">
        <v>0</v>
      </c>
      <c r="F1103" s="54">
        <v>0</v>
      </c>
      <c r="G1103" s="56">
        <f t="shared" si="34"/>
        <v>0</v>
      </c>
      <c r="H1103" s="56">
        <f t="shared" si="35"/>
        <v>0</v>
      </c>
      <c r="I1103" s="57"/>
      <c r="J1103" s="59"/>
      <c r="K1103" s="58"/>
      <c r="L1103" s="58"/>
      <c r="M1103" s="5"/>
      <c r="N1103" s="5"/>
      <c r="O1103" s="5"/>
      <c r="P1103" s="5"/>
      <c r="Q1103" s="5"/>
      <c r="R1103" s="5"/>
      <c r="S1103" s="5"/>
      <c r="T1103" s="5"/>
      <c r="U1103" s="5"/>
      <c r="V1103" s="5"/>
      <c r="W1103" s="5"/>
      <c r="X1103" s="5"/>
      <c r="Y1103" s="5"/>
      <c r="Z1103" s="5"/>
    </row>
    <row r="1104" spans="1:26" ht="12.75" customHeight="1" x14ac:dyDescent="0.25">
      <c r="A1104" s="55">
        <v>152</v>
      </c>
      <c r="B1104" s="54">
        <v>121</v>
      </c>
      <c r="C1104" s="54">
        <f>BILANCA!D126</f>
        <v>0</v>
      </c>
      <c r="D1104" s="54">
        <f>BILANCA!E126</f>
        <v>0</v>
      </c>
      <c r="E1104" s="54">
        <v>0</v>
      </c>
      <c r="F1104" s="54">
        <v>0</v>
      </c>
      <c r="G1104" s="56">
        <f t="shared" si="34"/>
        <v>0</v>
      </c>
      <c r="H1104" s="56">
        <f t="shared" si="35"/>
        <v>0</v>
      </c>
      <c r="I1104" s="57"/>
      <c r="J1104" s="59"/>
      <c r="K1104" s="58"/>
      <c r="L1104" s="58"/>
      <c r="M1104" s="5"/>
      <c r="N1104" s="5"/>
      <c r="O1104" s="5"/>
      <c r="P1104" s="5"/>
      <c r="Q1104" s="5"/>
      <c r="R1104" s="5"/>
      <c r="S1104" s="5"/>
      <c r="T1104" s="5"/>
      <c r="U1104" s="5"/>
      <c r="V1104" s="5"/>
      <c r="W1104" s="5"/>
      <c r="X1104" s="5"/>
      <c r="Y1104" s="5"/>
      <c r="Z1104" s="5"/>
    </row>
    <row r="1105" spans="1:26" ht="12.75" customHeight="1" x14ac:dyDescent="0.25">
      <c r="A1105" s="55">
        <v>152</v>
      </c>
      <c r="B1105" s="54">
        <v>122</v>
      </c>
      <c r="C1105" s="54">
        <f>BILANCA!D127</f>
        <v>0</v>
      </c>
      <c r="D1105" s="54">
        <f>BILANCA!E127</f>
        <v>0</v>
      </c>
      <c r="E1105" s="54">
        <v>0</v>
      </c>
      <c r="F1105" s="54">
        <v>0</v>
      </c>
      <c r="G1105" s="56">
        <f t="shared" si="34"/>
        <v>0</v>
      </c>
      <c r="H1105" s="56">
        <f t="shared" si="35"/>
        <v>0</v>
      </c>
      <c r="I1105" s="57"/>
      <c r="J1105" s="59"/>
      <c r="K1105" s="58"/>
      <c r="L1105" s="58"/>
      <c r="M1105" s="5"/>
      <c r="N1105" s="5"/>
      <c r="O1105" s="5"/>
      <c r="P1105" s="5"/>
      <c r="Q1105" s="5"/>
      <c r="R1105" s="5"/>
      <c r="S1105" s="5"/>
      <c r="T1105" s="5"/>
      <c r="U1105" s="5"/>
      <c r="V1105" s="5"/>
      <c r="W1105" s="5"/>
      <c r="X1105" s="5"/>
      <c r="Y1105" s="5"/>
      <c r="Z1105" s="5"/>
    </row>
    <row r="1106" spans="1:26" ht="12.75" customHeight="1" x14ac:dyDescent="0.25">
      <c r="A1106" s="55">
        <v>152</v>
      </c>
      <c r="B1106" s="54">
        <v>123</v>
      </c>
      <c r="C1106" s="54">
        <f>BILANCA!D128</f>
        <v>0</v>
      </c>
      <c r="D1106" s="54">
        <f>BILANCA!E128</f>
        <v>0</v>
      </c>
      <c r="E1106" s="54">
        <v>0</v>
      </c>
      <c r="F1106" s="54">
        <v>0</v>
      </c>
      <c r="G1106" s="56">
        <f t="shared" si="34"/>
        <v>0</v>
      </c>
      <c r="H1106" s="56">
        <f t="shared" si="35"/>
        <v>0</v>
      </c>
      <c r="I1106" s="57"/>
      <c r="J1106" s="59"/>
      <c r="K1106" s="58"/>
      <c r="L1106" s="58"/>
      <c r="M1106" s="5"/>
      <c r="N1106" s="5"/>
      <c r="O1106" s="5"/>
      <c r="P1106" s="5"/>
      <c r="Q1106" s="5"/>
      <c r="R1106" s="5"/>
      <c r="S1106" s="5"/>
      <c r="T1106" s="5"/>
      <c r="U1106" s="5"/>
      <c r="V1106" s="5"/>
      <c r="W1106" s="5"/>
      <c r="X1106" s="5"/>
      <c r="Y1106" s="5"/>
      <c r="Z1106" s="5"/>
    </row>
    <row r="1107" spans="1:26" ht="12.75" customHeight="1" x14ac:dyDescent="0.25">
      <c r="A1107" s="55">
        <v>152</v>
      </c>
      <c r="B1107" s="54">
        <v>124</v>
      </c>
      <c r="C1107" s="54">
        <f>BILANCA!D129</f>
        <v>0</v>
      </c>
      <c r="D1107" s="54">
        <f>BILANCA!E129</f>
        <v>0</v>
      </c>
      <c r="E1107" s="54">
        <v>0</v>
      </c>
      <c r="F1107" s="54">
        <v>0</v>
      </c>
      <c r="G1107" s="56">
        <f t="shared" si="34"/>
        <v>0</v>
      </c>
      <c r="H1107" s="56">
        <f t="shared" si="35"/>
        <v>0</v>
      </c>
      <c r="I1107" s="57"/>
      <c r="J1107" s="59"/>
      <c r="K1107" s="58"/>
      <c r="L1107" s="58"/>
      <c r="M1107" s="5"/>
      <c r="N1107" s="5"/>
      <c r="O1107" s="5"/>
      <c r="P1107" s="5"/>
      <c r="Q1107" s="5"/>
      <c r="R1107" s="5"/>
      <c r="S1107" s="5"/>
      <c r="T1107" s="5"/>
      <c r="U1107" s="5"/>
      <c r="V1107" s="5"/>
      <c r="W1107" s="5"/>
      <c r="X1107" s="5"/>
      <c r="Y1107" s="5"/>
      <c r="Z1107" s="5"/>
    </row>
    <row r="1108" spans="1:26" ht="12.75" customHeight="1" x14ac:dyDescent="0.25">
      <c r="A1108" s="55">
        <v>152</v>
      </c>
      <c r="B1108" s="54">
        <v>125</v>
      </c>
      <c r="C1108" s="54">
        <f>BILANCA!D130</f>
        <v>0</v>
      </c>
      <c r="D1108" s="54">
        <f>BILANCA!E130</f>
        <v>0</v>
      </c>
      <c r="E1108" s="54">
        <v>0</v>
      </c>
      <c r="F1108" s="54">
        <v>0</v>
      </c>
      <c r="G1108" s="56">
        <f t="shared" si="34"/>
        <v>0</v>
      </c>
      <c r="H1108" s="56">
        <f t="shared" si="35"/>
        <v>0</v>
      </c>
      <c r="I1108" s="57"/>
      <c r="J1108" s="59"/>
      <c r="K1108" s="58"/>
      <c r="L1108" s="58"/>
      <c r="M1108" s="5"/>
      <c r="N1108" s="5"/>
      <c r="O1108" s="5"/>
      <c r="P1108" s="5"/>
      <c r="Q1108" s="5"/>
      <c r="R1108" s="5"/>
      <c r="S1108" s="5"/>
      <c r="T1108" s="5"/>
      <c r="U1108" s="5"/>
      <c r="V1108" s="5"/>
      <c r="W1108" s="5"/>
      <c r="X1108" s="5"/>
      <c r="Y1108" s="5"/>
      <c r="Z1108" s="5"/>
    </row>
    <row r="1109" spans="1:26" ht="12.75" customHeight="1" x14ac:dyDescent="0.25">
      <c r="A1109" s="55">
        <v>152</v>
      </c>
      <c r="B1109" s="54">
        <v>126</v>
      </c>
      <c r="C1109" s="54">
        <f>BILANCA!D131</f>
        <v>0</v>
      </c>
      <c r="D1109" s="54">
        <f>BILANCA!E131</f>
        <v>0</v>
      </c>
      <c r="E1109" s="54">
        <v>0</v>
      </c>
      <c r="F1109" s="54">
        <v>0</v>
      </c>
      <c r="G1109" s="56">
        <f t="shared" si="34"/>
        <v>0</v>
      </c>
      <c r="H1109" s="56">
        <f t="shared" si="35"/>
        <v>0</v>
      </c>
      <c r="I1109" s="57"/>
      <c r="J1109" s="59"/>
      <c r="K1109" s="58"/>
      <c r="L1109" s="58"/>
      <c r="M1109" s="5"/>
      <c r="N1109" s="5"/>
      <c r="O1109" s="5"/>
      <c r="P1109" s="5"/>
      <c r="Q1109" s="5"/>
      <c r="R1109" s="5"/>
      <c r="S1109" s="5"/>
      <c r="T1109" s="5"/>
      <c r="U1109" s="5"/>
      <c r="V1109" s="5"/>
      <c r="W1109" s="5"/>
      <c r="X1109" s="5"/>
      <c r="Y1109" s="5"/>
      <c r="Z1109" s="5"/>
    </row>
    <row r="1110" spans="1:26" ht="12.75" customHeight="1" x14ac:dyDescent="0.25">
      <c r="A1110" s="55">
        <v>152</v>
      </c>
      <c r="B1110" s="54">
        <v>127</v>
      </c>
      <c r="C1110" s="54">
        <f>BILANCA!D132</f>
        <v>0</v>
      </c>
      <c r="D1110" s="54">
        <f>BILANCA!E132</f>
        <v>0</v>
      </c>
      <c r="E1110" s="54">
        <v>0</v>
      </c>
      <c r="F1110" s="54">
        <v>0</v>
      </c>
      <c r="G1110" s="56">
        <f t="shared" si="34"/>
        <v>0</v>
      </c>
      <c r="H1110" s="56">
        <f t="shared" si="35"/>
        <v>0</v>
      </c>
      <c r="I1110" s="57"/>
      <c r="J1110" s="59"/>
      <c r="K1110" s="58"/>
      <c r="L1110" s="58"/>
      <c r="M1110" s="5"/>
      <c r="N1110" s="5"/>
      <c r="O1110" s="5"/>
      <c r="P1110" s="5"/>
      <c r="Q1110" s="5"/>
      <c r="R1110" s="5"/>
      <c r="S1110" s="5"/>
      <c r="T1110" s="5"/>
      <c r="U1110" s="5"/>
      <c r="V1110" s="5"/>
      <c r="W1110" s="5"/>
      <c r="X1110" s="5"/>
      <c r="Y1110" s="5"/>
      <c r="Z1110" s="5"/>
    </row>
    <row r="1111" spans="1:26" ht="12.75" customHeight="1" x14ac:dyDescent="0.25">
      <c r="A1111" s="55">
        <v>152</v>
      </c>
      <c r="B1111" s="54">
        <v>128</v>
      </c>
      <c r="C1111" s="54">
        <f>BILANCA!D133</f>
        <v>0</v>
      </c>
      <c r="D1111" s="54">
        <f>BILANCA!E133</f>
        <v>0</v>
      </c>
      <c r="E1111" s="54">
        <v>0</v>
      </c>
      <c r="F1111" s="54">
        <v>0</v>
      </c>
      <c r="G1111" s="56">
        <f t="shared" si="34"/>
        <v>0</v>
      </c>
      <c r="H1111" s="56">
        <f t="shared" si="35"/>
        <v>0</v>
      </c>
      <c r="I1111" s="57"/>
      <c r="J1111" s="59"/>
      <c r="K1111" s="58"/>
      <c r="L1111" s="58"/>
      <c r="M1111" s="5"/>
      <c r="N1111" s="5"/>
      <c r="O1111" s="5"/>
      <c r="P1111" s="5"/>
      <c r="Q1111" s="5"/>
      <c r="R1111" s="5"/>
      <c r="S1111" s="5"/>
      <c r="T1111" s="5"/>
      <c r="U1111" s="5"/>
      <c r="V1111" s="5"/>
      <c r="W1111" s="5"/>
      <c r="X1111" s="5"/>
      <c r="Y1111" s="5"/>
      <c r="Z1111" s="5"/>
    </row>
    <row r="1112" spans="1:26" ht="12.75" customHeight="1" x14ac:dyDescent="0.25">
      <c r="A1112" s="55">
        <v>152</v>
      </c>
      <c r="B1112" s="54">
        <v>129</v>
      </c>
      <c r="C1112" s="54">
        <f>BILANCA!D134</f>
        <v>0</v>
      </c>
      <c r="D1112" s="54">
        <f>BILANCA!E134</f>
        <v>0</v>
      </c>
      <c r="E1112" s="54">
        <v>0</v>
      </c>
      <c r="F1112" s="54">
        <v>0</v>
      </c>
      <c r="G1112" s="56">
        <f t="shared" ref="G1112:G1175" si="36">B1112/1000*C1112+B1112/500*D1112</f>
        <v>0</v>
      </c>
      <c r="H1112" s="56">
        <f t="shared" si="35"/>
        <v>0</v>
      </c>
      <c r="I1112" s="57"/>
      <c r="J1112" s="59"/>
      <c r="K1112" s="58"/>
      <c r="L1112" s="58"/>
      <c r="M1112" s="5"/>
      <c r="N1112" s="5"/>
      <c r="O1112" s="5"/>
      <c r="P1112" s="5"/>
      <c r="Q1112" s="5"/>
      <c r="R1112" s="5"/>
      <c r="S1112" s="5"/>
      <c r="T1112" s="5"/>
      <c r="U1112" s="5"/>
      <c r="V1112" s="5"/>
      <c r="W1112" s="5"/>
      <c r="X1112" s="5"/>
      <c r="Y1112" s="5"/>
      <c r="Z1112" s="5"/>
    </row>
    <row r="1113" spans="1:26" ht="12.75" customHeight="1" x14ac:dyDescent="0.25">
      <c r="A1113" s="55">
        <v>152</v>
      </c>
      <c r="B1113" s="54">
        <v>130</v>
      </c>
      <c r="C1113" s="54">
        <f>BILANCA!D135</f>
        <v>0</v>
      </c>
      <c r="D1113" s="54">
        <f>BILANCA!E135</f>
        <v>0</v>
      </c>
      <c r="E1113" s="54">
        <v>0</v>
      </c>
      <c r="F1113" s="54">
        <v>0</v>
      </c>
      <c r="G1113" s="56">
        <f t="shared" si="36"/>
        <v>0</v>
      </c>
      <c r="H1113" s="56">
        <f t="shared" si="35"/>
        <v>0</v>
      </c>
      <c r="I1113" s="57"/>
      <c r="J1113" s="59"/>
      <c r="K1113" s="58"/>
      <c r="L1113" s="58"/>
      <c r="M1113" s="5"/>
      <c r="N1113" s="5"/>
      <c r="O1113" s="5"/>
      <c r="P1113" s="5"/>
      <c r="Q1113" s="5"/>
      <c r="R1113" s="5"/>
      <c r="S1113" s="5"/>
      <c r="T1113" s="5"/>
      <c r="U1113" s="5"/>
      <c r="V1113" s="5"/>
      <c r="W1113" s="5"/>
      <c r="X1113" s="5"/>
      <c r="Y1113" s="5"/>
      <c r="Z1113" s="5"/>
    </row>
    <row r="1114" spans="1:26" ht="12.75" customHeight="1" x14ac:dyDescent="0.25">
      <c r="A1114" s="55">
        <v>152</v>
      </c>
      <c r="B1114" s="54">
        <v>131</v>
      </c>
      <c r="C1114" s="54">
        <f>BILANCA!D136</f>
        <v>0</v>
      </c>
      <c r="D1114" s="54">
        <f>BILANCA!E136</f>
        <v>0</v>
      </c>
      <c r="E1114" s="54">
        <v>0</v>
      </c>
      <c r="F1114" s="54">
        <v>0</v>
      </c>
      <c r="G1114" s="56">
        <f t="shared" si="36"/>
        <v>0</v>
      </c>
      <c r="H1114" s="56">
        <f t="shared" si="35"/>
        <v>0</v>
      </c>
      <c r="I1114" s="57"/>
      <c r="J1114" s="59"/>
      <c r="K1114" s="58"/>
      <c r="L1114" s="58"/>
      <c r="M1114" s="5"/>
      <c r="N1114" s="5"/>
      <c r="O1114" s="5"/>
      <c r="P1114" s="5"/>
      <c r="Q1114" s="5"/>
      <c r="R1114" s="5"/>
      <c r="S1114" s="5"/>
      <c r="T1114" s="5"/>
      <c r="U1114" s="5"/>
      <c r="V1114" s="5"/>
      <c r="W1114" s="5"/>
      <c r="X1114" s="5"/>
      <c r="Y1114" s="5"/>
      <c r="Z1114" s="5"/>
    </row>
    <row r="1115" spans="1:26" ht="12.75" customHeight="1" x14ac:dyDescent="0.25">
      <c r="A1115" s="55">
        <v>152</v>
      </c>
      <c r="B1115" s="54">
        <v>132</v>
      </c>
      <c r="C1115" s="54">
        <f>BILANCA!D137</f>
        <v>0</v>
      </c>
      <c r="D1115" s="54">
        <f>BILANCA!E137</f>
        <v>0</v>
      </c>
      <c r="E1115" s="54">
        <v>0</v>
      </c>
      <c r="F1115" s="54">
        <v>0</v>
      </c>
      <c r="G1115" s="56">
        <f t="shared" si="36"/>
        <v>0</v>
      </c>
      <c r="H1115" s="56">
        <f t="shared" si="35"/>
        <v>0</v>
      </c>
      <c r="I1115" s="57"/>
      <c r="J1115" s="59"/>
      <c r="K1115" s="58"/>
      <c r="L1115" s="58"/>
      <c r="M1115" s="5"/>
      <c r="N1115" s="5"/>
      <c r="O1115" s="5"/>
      <c r="P1115" s="5"/>
      <c r="Q1115" s="5"/>
      <c r="R1115" s="5"/>
      <c r="S1115" s="5"/>
      <c r="T1115" s="5"/>
      <c r="U1115" s="5"/>
      <c r="V1115" s="5"/>
      <c r="W1115" s="5"/>
      <c r="X1115" s="5"/>
      <c r="Y1115" s="5"/>
      <c r="Z1115" s="5"/>
    </row>
    <row r="1116" spans="1:26" ht="12.75" customHeight="1" x14ac:dyDescent="0.25">
      <c r="A1116" s="55">
        <v>152</v>
      </c>
      <c r="B1116" s="54">
        <v>133</v>
      </c>
      <c r="C1116" s="54">
        <f>BILANCA!D138</f>
        <v>0</v>
      </c>
      <c r="D1116" s="54">
        <f>BILANCA!E138</f>
        <v>0</v>
      </c>
      <c r="E1116" s="54">
        <v>0</v>
      </c>
      <c r="F1116" s="54">
        <v>0</v>
      </c>
      <c r="G1116" s="56">
        <f t="shared" si="36"/>
        <v>0</v>
      </c>
      <c r="H1116" s="56">
        <f t="shared" si="35"/>
        <v>0</v>
      </c>
      <c r="I1116" s="57"/>
      <c r="J1116" s="59"/>
      <c r="K1116" s="58"/>
      <c r="L1116" s="58"/>
      <c r="M1116" s="5"/>
      <c r="N1116" s="5"/>
      <c r="O1116" s="5"/>
      <c r="P1116" s="5"/>
      <c r="Q1116" s="5"/>
      <c r="R1116" s="5"/>
      <c r="S1116" s="5"/>
      <c r="T1116" s="5"/>
      <c r="U1116" s="5"/>
      <c r="V1116" s="5"/>
      <c r="W1116" s="5"/>
      <c r="X1116" s="5"/>
      <c r="Y1116" s="5"/>
      <c r="Z1116" s="5"/>
    </row>
    <row r="1117" spans="1:26" ht="12.75" customHeight="1" x14ac:dyDescent="0.25">
      <c r="A1117" s="55">
        <v>152</v>
      </c>
      <c r="B1117" s="54">
        <v>134</v>
      </c>
      <c r="C1117" s="54">
        <f>BILANCA!D139</f>
        <v>0</v>
      </c>
      <c r="D1117" s="54">
        <f>BILANCA!E139</f>
        <v>0</v>
      </c>
      <c r="E1117" s="54">
        <v>0</v>
      </c>
      <c r="F1117" s="54">
        <v>0</v>
      </c>
      <c r="G1117" s="56">
        <f t="shared" si="36"/>
        <v>0</v>
      </c>
      <c r="H1117" s="56">
        <f t="shared" si="35"/>
        <v>0</v>
      </c>
      <c r="I1117" s="57"/>
      <c r="J1117" s="59"/>
      <c r="K1117" s="58"/>
      <c r="L1117" s="58"/>
      <c r="M1117" s="5"/>
      <c r="N1117" s="5"/>
      <c r="O1117" s="5"/>
      <c r="P1117" s="5"/>
      <c r="Q1117" s="5"/>
      <c r="R1117" s="5"/>
      <c r="S1117" s="5"/>
      <c r="T1117" s="5"/>
      <c r="U1117" s="5"/>
      <c r="V1117" s="5"/>
      <c r="W1117" s="5"/>
      <c r="X1117" s="5"/>
      <c r="Y1117" s="5"/>
      <c r="Z1117" s="5"/>
    </row>
    <row r="1118" spans="1:26" ht="12.75" customHeight="1" x14ac:dyDescent="0.25">
      <c r="A1118" s="55">
        <v>152</v>
      </c>
      <c r="B1118" s="54">
        <v>135</v>
      </c>
      <c r="C1118" s="54">
        <f>BILANCA!D140</f>
        <v>0</v>
      </c>
      <c r="D1118" s="54">
        <f>BILANCA!E140</f>
        <v>0</v>
      </c>
      <c r="E1118" s="54">
        <v>0</v>
      </c>
      <c r="F1118" s="54">
        <v>0</v>
      </c>
      <c r="G1118" s="56">
        <f t="shared" si="36"/>
        <v>0</v>
      </c>
      <c r="H1118" s="56">
        <f t="shared" si="35"/>
        <v>0</v>
      </c>
      <c r="I1118" s="57"/>
      <c r="J1118" s="59"/>
      <c r="K1118" s="58"/>
      <c r="L1118" s="58"/>
      <c r="M1118" s="5"/>
      <c r="N1118" s="5"/>
      <c r="O1118" s="5"/>
      <c r="P1118" s="5"/>
      <c r="Q1118" s="5"/>
      <c r="R1118" s="5"/>
      <c r="S1118" s="5"/>
      <c r="T1118" s="5"/>
      <c r="U1118" s="5"/>
      <c r="V1118" s="5"/>
      <c r="W1118" s="5"/>
      <c r="X1118" s="5"/>
      <c r="Y1118" s="5"/>
      <c r="Z1118" s="5"/>
    </row>
    <row r="1119" spans="1:26" ht="12.75" customHeight="1" x14ac:dyDescent="0.25">
      <c r="A1119" s="55">
        <v>152</v>
      </c>
      <c r="B1119" s="54">
        <v>136</v>
      </c>
      <c r="C1119" s="54">
        <f>BILANCA!D141</f>
        <v>0</v>
      </c>
      <c r="D1119" s="54">
        <f>BILANCA!E141</f>
        <v>0</v>
      </c>
      <c r="E1119" s="54">
        <v>0</v>
      </c>
      <c r="F1119" s="54">
        <v>0</v>
      </c>
      <c r="G1119" s="56">
        <f t="shared" si="36"/>
        <v>0</v>
      </c>
      <c r="H1119" s="56">
        <f t="shared" si="35"/>
        <v>0</v>
      </c>
      <c r="I1119" s="57"/>
      <c r="J1119" s="59"/>
      <c r="K1119" s="58"/>
      <c r="L1119" s="58"/>
      <c r="M1119" s="5"/>
      <c r="N1119" s="5"/>
      <c r="O1119" s="5"/>
      <c r="P1119" s="5"/>
      <c r="Q1119" s="5"/>
      <c r="R1119" s="5"/>
      <c r="S1119" s="5"/>
      <c r="T1119" s="5"/>
      <c r="U1119" s="5"/>
      <c r="V1119" s="5"/>
      <c r="W1119" s="5"/>
      <c r="X1119" s="5"/>
      <c r="Y1119" s="5"/>
      <c r="Z1119" s="5"/>
    </row>
    <row r="1120" spans="1:26" ht="12.75" customHeight="1" x14ac:dyDescent="0.25">
      <c r="A1120" s="55">
        <v>152</v>
      </c>
      <c r="B1120" s="54">
        <v>137</v>
      </c>
      <c r="C1120" s="54">
        <f>BILANCA!D142</f>
        <v>0</v>
      </c>
      <c r="D1120" s="54">
        <f>BILANCA!E142</f>
        <v>0</v>
      </c>
      <c r="E1120" s="54">
        <v>0</v>
      </c>
      <c r="F1120" s="54">
        <v>0</v>
      </c>
      <c r="G1120" s="56">
        <f t="shared" si="36"/>
        <v>0</v>
      </c>
      <c r="H1120" s="56">
        <f t="shared" si="35"/>
        <v>0</v>
      </c>
      <c r="I1120" s="57"/>
      <c r="J1120" s="59"/>
      <c r="K1120" s="58"/>
      <c r="L1120" s="58"/>
      <c r="M1120" s="5"/>
      <c r="N1120" s="5"/>
      <c r="O1120" s="5"/>
      <c r="P1120" s="5"/>
      <c r="Q1120" s="5"/>
      <c r="R1120" s="5"/>
      <c r="S1120" s="5"/>
      <c r="T1120" s="5"/>
      <c r="U1120" s="5"/>
      <c r="V1120" s="5"/>
      <c r="W1120" s="5"/>
      <c r="X1120" s="5"/>
      <c r="Y1120" s="5"/>
      <c r="Z1120" s="5"/>
    </row>
    <row r="1121" spans="1:26" ht="12.75" customHeight="1" x14ac:dyDescent="0.25">
      <c r="A1121" s="55">
        <v>152</v>
      </c>
      <c r="B1121" s="54">
        <v>138</v>
      </c>
      <c r="C1121" s="54">
        <f>BILANCA!D143</f>
        <v>0</v>
      </c>
      <c r="D1121" s="54">
        <f>BILANCA!E143</f>
        <v>0</v>
      </c>
      <c r="E1121" s="54">
        <v>0</v>
      </c>
      <c r="F1121" s="54">
        <v>0</v>
      </c>
      <c r="G1121" s="56">
        <f t="shared" si="36"/>
        <v>0</v>
      </c>
      <c r="H1121" s="56">
        <f t="shared" si="35"/>
        <v>0</v>
      </c>
      <c r="I1121" s="57"/>
      <c r="J1121" s="59"/>
      <c r="K1121" s="58"/>
      <c r="L1121" s="58"/>
      <c r="M1121" s="5"/>
      <c r="N1121" s="5"/>
      <c r="O1121" s="5"/>
      <c r="P1121" s="5"/>
      <c r="Q1121" s="5"/>
      <c r="R1121" s="5"/>
      <c r="S1121" s="5"/>
      <c r="T1121" s="5"/>
      <c r="U1121" s="5"/>
      <c r="V1121" s="5"/>
      <c r="W1121" s="5"/>
      <c r="X1121" s="5"/>
      <c r="Y1121" s="5"/>
      <c r="Z1121" s="5"/>
    </row>
    <row r="1122" spans="1:26" ht="12.75" customHeight="1" x14ac:dyDescent="0.25">
      <c r="A1122" s="55">
        <v>152</v>
      </c>
      <c r="B1122" s="54">
        <v>139</v>
      </c>
      <c r="C1122" s="54">
        <f>BILANCA!D144</f>
        <v>0</v>
      </c>
      <c r="D1122" s="54">
        <f>BILANCA!E144</f>
        <v>0</v>
      </c>
      <c r="E1122" s="54">
        <v>0</v>
      </c>
      <c r="F1122" s="54">
        <v>0</v>
      </c>
      <c r="G1122" s="56">
        <f t="shared" si="36"/>
        <v>0</v>
      </c>
      <c r="H1122" s="56">
        <f t="shared" si="35"/>
        <v>0</v>
      </c>
      <c r="I1122" s="57"/>
      <c r="J1122" s="59"/>
      <c r="K1122" s="58"/>
      <c r="L1122" s="58"/>
      <c r="M1122" s="5"/>
      <c r="N1122" s="5"/>
      <c r="O1122" s="5"/>
      <c r="P1122" s="5"/>
      <c r="Q1122" s="5"/>
      <c r="R1122" s="5"/>
      <c r="S1122" s="5"/>
      <c r="T1122" s="5"/>
      <c r="U1122" s="5"/>
      <c r="V1122" s="5"/>
      <c r="W1122" s="5"/>
      <c r="X1122" s="5"/>
      <c r="Y1122" s="5"/>
      <c r="Z1122" s="5"/>
    </row>
    <row r="1123" spans="1:26" ht="12.75" customHeight="1" x14ac:dyDescent="0.25">
      <c r="A1123" s="55">
        <v>152</v>
      </c>
      <c r="B1123" s="54">
        <v>140</v>
      </c>
      <c r="C1123" s="54">
        <f>BILANCA!D145</f>
        <v>0</v>
      </c>
      <c r="D1123" s="54">
        <f>BILANCA!E145</f>
        <v>0</v>
      </c>
      <c r="E1123" s="54">
        <v>0</v>
      </c>
      <c r="F1123" s="54">
        <v>0</v>
      </c>
      <c r="G1123" s="56">
        <f t="shared" si="36"/>
        <v>0</v>
      </c>
      <c r="H1123" s="56">
        <f t="shared" si="35"/>
        <v>0</v>
      </c>
      <c r="I1123" s="57"/>
      <c r="J1123" s="59"/>
      <c r="K1123" s="58"/>
      <c r="L1123" s="58"/>
      <c r="M1123" s="5"/>
      <c r="N1123" s="5"/>
      <c r="O1123" s="5"/>
      <c r="P1123" s="5"/>
      <c r="Q1123" s="5"/>
      <c r="R1123" s="5"/>
      <c r="S1123" s="5"/>
      <c r="T1123" s="5"/>
      <c r="U1123" s="5"/>
      <c r="V1123" s="5"/>
      <c r="W1123" s="5"/>
      <c r="X1123" s="5"/>
      <c r="Y1123" s="5"/>
      <c r="Z1123" s="5"/>
    </row>
    <row r="1124" spans="1:26" ht="12.75" customHeight="1" x14ac:dyDescent="0.25">
      <c r="A1124" s="55">
        <v>152</v>
      </c>
      <c r="B1124" s="54">
        <v>141</v>
      </c>
      <c r="C1124" s="54">
        <f>BILANCA!D146</f>
        <v>4320.93</v>
      </c>
      <c r="D1124" s="54">
        <f>BILANCA!E146</f>
        <v>4319.5499999999993</v>
      </c>
      <c r="E1124" s="54">
        <v>0</v>
      </c>
      <c r="F1124" s="54">
        <v>0</v>
      </c>
      <c r="G1124" s="56">
        <f t="shared" si="36"/>
        <v>1827.3642299999997</v>
      </c>
      <c r="H1124" s="56">
        <f t="shared" si="35"/>
        <v>0.52000000000043656</v>
      </c>
      <c r="I1124" s="57"/>
      <c r="J1124" s="59"/>
      <c r="K1124" s="58"/>
      <c r="L1124" s="58"/>
      <c r="M1124" s="5"/>
      <c r="N1124" s="5"/>
      <c r="O1124" s="5"/>
      <c r="P1124" s="5"/>
      <c r="Q1124" s="5"/>
      <c r="R1124" s="5"/>
      <c r="S1124" s="5"/>
      <c r="T1124" s="5"/>
      <c r="U1124" s="5"/>
      <c r="V1124" s="5"/>
      <c r="W1124" s="5"/>
      <c r="X1124" s="5"/>
      <c r="Y1124" s="5"/>
      <c r="Z1124" s="5"/>
    </row>
    <row r="1125" spans="1:26" ht="12.75" customHeight="1" x14ac:dyDescent="0.25">
      <c r="A1125" s="55">
        <v>152</v>
      </c>
      <c r="B1125" s="54">
        <v>142</v>
      </c>
      <c r="C1125" s="54">
        <f>BILANCA!D147</f>
        <v>0</v>
      </c>
      <c r="D1125" s="54">
        <f>BILANCA!E147</f>
        <v>0</v>
      </c>
      <c r="E1125" s="54">
        <v>0</v>
      </c>
      <c r="F1125" s="54">
        <v>0</v>
      </c>
      <c r="G1125" s="56">
        <f t="shared" si="36"/>
        <v>0</v>
      </c>
      <c r="H1125" s="56">
        <f t="shared" si="35"/>
        <v>0</v>
      </c>
      <c r="I1125" s="57"/>
      <c r="J1125" s="59"/>
      <c r="K1125" s="58"/>
      <c r="L1125" s="58"/>
      <c r="M1125" s="5"/>
      <c r="N1125" s="5"/>
      <c r="O1125" s="5"/>
      <c r="P1125" s="5"/>
      <c r="Q1125" s="5"/>
      <c r="R1125" s="5"/>
      <c r="S1125" s="5"/>
      <c r="T1125" s="5"/>
      <c r="U1125" s="5"/>
      <c r="V1125" s="5"/>
      <c r="W1125" s="5"/>
      <c r="X1125" s="5"/>
      <c r="Y1125" s="5"/>
      <c r="Z1125" s="5"/>
    </row>
    <row r="1126" spans="1:26" ht="12.75" customHeight="1" x14ac:dyDescent="0.25">
      <c r="A1126" s="55">
        <v>152</v>
      </c>
      <c r="B1126" s="54">
        <v>143</v>
      </c>
      <c r="C1126" s="54">
        <f>BILANCA!D148</f>
        <v>0</v>
      </c>
      <c r="D1126" s="54">
        <f>BILANCA!E148</f>
        <v>0</v>
      </c>
      <c r="E1126" s="54">
        <v>0</v>
      </c>
      <c r="F1126" s="54">
        <v>0</v>
      </c>
      <c r="G1126" s="56">
        <f t="shared" si="36"/>
        <v>0</v>
      </c>
      <c r="H1126" s="56">
        <f t="shared" si="35"/>
        <v>0</v>
      </c>
      <c r="I1126" s="57"/>
      <c r="J1126" s="59"/>
      <c r="K1126" s="58"/>
      <c r="L1126" s="58"/>
      <c r="M1126" s="5"/>
      <c r="N1126" s="5"/>
      <c r="O1126" s="5"/>
      <c r="P1126" s="5"/>
      <c r="Q1126" s="5"/>
      <c r="R1126" s="5"/>
      <c r="S1126" s="5"/>
      <c r="T1126" s="5"/>
      <c r="U1126" s="5"/>
      <c r="V1126" s="5"/>
      <c r="W1126" s="5"/>
      <c r="X1126" s="5"/>
      <c r="Y1126" s="5"/>
      <c r="Z1126" s="5"/>
    </row>
    <row r="1127" spans="1:26" ht="12.75" customHeight="1" x14ac:dyDescent="0.25">
      <c r="A1127" s="55">
        <v>152</v>
      </c>
      <c r="B1127" s="54">
        <v>144</v>
      </c>
      <c r="C1127" s="54">
        <f>BILANCA!D149</f>
        <v>0</v>
      </c>
      <c r="D1127" s="54">
        <f>BILANCA!E149</f>
        <v>0</v>
      </c>
      <c r="E1127" s="54">
        <v>0</v>
      </c>
      <c r="F1127" s="54">
        <v>0</v>
      </c>
      <c r="G1127" s="56">
        <f t="shared" si="36"/>
        <v>0</v>
      </c>
      <c r="H1127" s="56">
        <f t="shared" si="35"/>
        <v>0</v>
      </c>
      <c r="I1127" s="57"/>
      <c r="J1127" s="59"/>
      <c r="K1127" s="58"/>
      <c r="L1127" s="58"/>
      <c r="M1127" s="5"/>
      <c r="N1127" s="5"/>
      <c r="O1127" s="5"/>
      <c r="P1127" s="5"/>
      <c r="Q1127" s="5"/>
      <c r="R1127" s="5"/>
      <c r="S1127" s="5"/>
      <c r="T1127" s="5"/>
      <c r="U1127" s="5"/>
      <c r="V1127" s="5"/>
      <c r="W1127" s="5"/>
      <c r="X1127" s="5"/>
      <c r="Y1127" s="5"/>
      <c r="Z1127" s="5"/>
    </row>
    <row r="1128" spans="1:26" ht="12.75" customHeight="1" x14ac:dyDescent="0.25">
      <c r="A1128" s="55">
        <v>152</v>
      </c>
      <c r="B1128" s="54">
        <v>145</v>
      </c>
      <c r="C1128" s="54">
        <f>BILANCA!D150</f>
        <v>0</v>
      </c>
      <c r="D1128" s="54">
        <f>BILANCA!E150</f>
        <v>0</v>
      </c>
      <c r="E1128" s="54">
        <v>0</v>
      </c>
      <c r="F1128" s="54">
        <v>0</v>
      </c>
      <c r="G1128" s="56">
        <f t="shared" si="36"/>
        <v>0</v>
      </c>
      <c r="H1128" s="56">
        <f t="shared" si="35"/>
        <v>0</v>
      </c>
      <c r="I1128" s="57"/>
      <c r="J1128" s="59"/>
      <c r="K1128" s="58"/>
      <c r="L1128" s="58"/>
      <c r="M1128" s="5"/>
      <c r="N1128" s="5"/>
      <c r="O1128" s="5"/>
      <c r="P1128" s="5"/>
      <c r="Q1128" s="5"/>
      <c r="R1128" s="5"/>
      <c r="S1128" s="5"/>
      <c r="T1128" s="5"/>
      <c r="U1128" s="5"/>
      <c r="V1128" s="5"/>
      <c r="W1128" s="5"/>
      <c r="X1128" s="5"/>
      <c r="Y1128" s="5"/>
      <c r="Z1128" s="5"/>
    </row>
    <row r="1129" spans="1:26" ht="12.75" customHeight="1" x14ac:dyDescent="0.25">
      <c r="A1129" s="55">
        <v>152</v>
      </c>
      <c r="B1129" s="54">
        <v>146</v>
      </c>
      <c r="C1129" s="54">
        <f>BILANCA!D151</f>
        <v>0</v>
      </c>
      <c r="D1129" s="54">
        <f>BILANCA!E151</f>
        <v>0</v>
      </c>
      <c r="E1129" s="54">
        <v>0</v>
      </c>
      <c r="F1129" s="54">
        <v>0</v>
      </c>
      <c r="G1129" s="56">
        <f t="shared" si="36"/>
        <v>0</v>
      </c>
      <c r="H1129" s="56">
        <f t="shared" si="35"/>
        <v>0</v>
      </c>
      <c r="I1129" s="57"/>
      <c r="J1129" s="59"/>
      <c r="K1129" s="58"/>
      <c r="L1129" s="58"/>
      <c r="M1129" s="5"/>
      <c r="N1129" s="5"/>
      <c r="O1129" s="5"/>
      <c r="P1129" s="5"/>
      <c r="Q1129" s="5"/>
      <c r="R1129" s="5"/>
      <c r="S1129" s="5"/>
      <c r="T1129" s="5"/>
      <c r="U1129" s="5"/>
      <c r="V1129" s="5"/>
      <c r="W1129" s="5"/>
      <c r="X1129" s="5"/>
      <c r="Y1129" s="5"/>
      <c r="Z1129" s="5"/>
    </row>
    <row r="1130" spans="1:26" ht="12.75" customHeight="1" x14ac:dyDescent="0.25">
      <c r="A1130" s="55">
        <v>152</v>
      </c>
      <c r="B1130" s="54">
        <v>147</v>
      </c>
      <c r="C1130" s="54">
        <f>BILANCA!D152</f>
        <v>0</v>
      </c>
      <c r="D1130" s="54">
        <f>BILANCA!E152</f>
        <v>0</v>
      </c>
      <c r="E1130" s="54">
        <v>0</v>
      </c>
      <c r="F1130" s="54">
        <v>0</v>
      </c>
      <c r="G1130" s="56">
        <f t="shared" si="36"/>
        <v>0</v>
      </c>
      <c r="H1130" s="56">
        <f t="shared" si="35"/>
        <v>0</v>
      </c>
      <c r="I1130" s="57"/>
      <c r="J1130" s="59"/>
      <c r="K1130" s="58"/>
      <c r="L1130" s="58"/>
      <c r="M1130" s="5"/>
      <c r="N1130" s="5"/>
      <c r="O1130" s="5"/>
      <c r="P1130" s="5"/>
      <c r="Q1130" s="5"/>
      <c r="R1130" s="5"/>
      <c r="S1130" s="5"/>
      <c r="T1130" s="5"/>
      <c r="U1130" s="5"/>
      <c r="V1130" s="5"/>
      <c r="W1130" s="5"/>
      <c r="X1130" s="5"/>
      <c r="Y1130" s="5"/>
      <c r="Z1130" s="5"/>
    </row>
    <row r="1131" spans="1:26" ht="12.75" customHeight="1" x14ac:dyDescent="0.25">
      <c r="A1131" s="55">
        <v>152</v>
      </c>
      <c r="B1131" s="54">
        <v>148</v>
      </c>
      <c r="C1131" s="54">
        <f>BILANCA!D153</f>
        <v>0</v>
      </c>
      <c r="D1131" s="54">
        <f>BILANCA!E153</f>
        <v>0</v>
      </c>
      <c r="E1131" s="54">
        <v>0</v>
      </c>
      <c r="F1131" s="54">
        <v>0</v>
      </c>
      <c r="G1131" s="56">
        <f t="shared" si="36"/>
        <v>0</v>
      </c>
      <c r="H1131" s="56">
        <f t="shared" si="35"/>
        <v>0</v>
      </c>
      <c r="I1131" s="57"/>
      <c r="J1131" s="59"/>
      <c r="K1131" s="58"/>
      <c r="L1131" s="58"/>
      <c r="M1131" s="5"/>
      <c r="N1131" s="5"/>
      <c r="O1131" s="5"/>
      <c r="P1131" s="5"/>
      <c r="Q1131" s="5"/>
      <c r="R1131" s="5"/>
      <c r="S1131" s="5"/>
      <c r="T1131" s="5"/>
      <c r="U1131" s="5"/>
      <c r="V1131" s="5"/>
      <c r="W1131" s="5"/>
      <c r="X1131" s="5"/>
      <c r="Y1131" s="5"/>
      <c r="Z1131" s="5"/>
    </row>
    <row r="1132" spans="1:26" ht="12.75" customHeight="1" x14ac:dyDescent="0.25">
      <c r="A1132" s="55">
        <v>152</v>
      </c>
      <c r="B1132" s="54">
        <v>149</v>
      </c>
      <c r="C1132" s="54">
        <f>BILANCA!D154</f>
        <v>0</v>
      </c>
      <c r="D1132" s="54">
        <f>BILANCA!E154</f>
        <v>0</v>
      </c>
      <c r="E1132" s="54">
        <v>0</v>
      </c>
      <c r="F1132" s="54">
        <v>0</v>
      </c>
      <c r="G1132" s="56">
        <f t="shared" si="36"/>
        <v>0</v>
      </c>
      <c r="H1132" s="56">
        <f t="shared" si="35"/>
        <v>0</v>
      </c>
      <c r="I1132" s="57"/>
      <c r="J1132" s="59"/>
      <c r="K1132" s="58"/>
      <c r="L1132" s="58"/>
      <c r="M1132" s="5"/>
      <c r="N1132" s="5"/>
      <c r="O1132" s="5"/>
      <c r="P1132" s="5"/>
      <c r="Q1132" s="5"/>
      <c r="R1132" s="5"/>
      <c r="S1132" s="5"/>
      <c r="T1132" s="5"/>
      <c r="U1132" s="5"/>
      <c r="V1132" s="5"/>
      <c r="W1132" s="5"/>
      <c r="X1132" s="5"/>
      <c r="Y1132" s="5"/>
      <c r="Z1132" s="5"/>
    </row>
    <row r="1133" spans="1:26" ht="12.75" customHeight="1" x14ac:dyDescent="0.25">
      <c r="A1133" s="55">
        <v>152</v>
      </c>
      <c r="B1133" s="54">
        <v>150</v>
      </c>
      <c r="C1133" s="54">
        <f>BILANCA!D155</f>
        <v>0</v>
      </c>
      <c r="D1133" s="54">
        <f>BILANCA!E155</f>
        <v>0</v>
      </c>
      <c r="E1133" s="54">
        <v>0</v>
      </c>
      <c r="F1133" s="54">
        <v>0</v>
      </c>
      <c r="G1133" s="56">
        <f t="shared" si="36"/>
        <v>0</v>
      </c>
      <c r="H1133" s="56">
        <f t="shared" si="35"/>
        <v>0</v>
      </c>
      <c r="I1133" s="57"/>
      <c r="J1133" s="59"/>
      <c r="K1133" s="58"/>
      <c r="L1133" s="58"/>
      <c r="M1133" s="5"/>
      <c r="N1133" s="5"/>
      <c r="O1133" s="5"/>
      <c r="P1133" s="5"/>
      <c r="Q1133" s="5"/>
      <c r="R1133" s="5"/>
      <c r="S1133" s="5"/>
      <c r="T1133" s="5"/>
      <c r="U1133" s="5"/>
      <c r="V1133" s="5"/>
      <c r="W1133" s="5"/>
      <c r="X1133" s="5"/>
      <c r="Y1133" s="5"/>
      <c r="Z1133" s="5"/>
    </row>
    <row r="1134" spans="1:26" ht="12.75" customHeight="1" x14ac:dyDescent="0.25">
      <c r="A1134" s="55">
        <v>152</v>
      </c>
      <c r="B1134" s="54">
        <v>151</v>
      </c>
      <c r="C1134" s="54">
        <f>BILANCA!D156</f>
        <v>0</v>
      </c>
      <c r="D1134" s="54">
        <f>BILANCA!E156</f>
        <v>0</v>
      </c>
      <c r="E1134" s="54">
        <v>0</v>
      </c>
      <c r="F1134" s="54">
        <v>0</v>
      </c>
      <c r="G1134" s="56">
        <f t="shared" si="36"/>
        <v>0</v>
      </c>
      <c r="H1134" s="56">
        <f t="shared" si="35"/>
        <v>0</v>
      </c>
      <c r="I1134" s="57"/>
      <c r="J1134" s="59"/>
      <c r="K1134" s="58"/>
      <c r="L1134" s="58"/>
      <c r="M1134" s="5"/>
      <c r="N1134" s="5"/>
      <c r="O1134" s="5"/>
      <c r="P1134" s="5"/>
      <c r="Q1134" s="5"/>
      <c r="R1134" s="5"/>
      <c r="S1134" s="5"/>
      <c r="T1134" s="5"/>
      <c r="U1134" s="5"/>
      <c r="V1134" s="5"/>
      <c r="W1134" s="5"/>
      <c r="X1134" s="5"/>
      <c r="Y1134" s="5"/>
      <c r="Z1134" s="5"/>
    </row>
    <row r="1135" spans="1:26" ht="12.75" customHeight="1" x14ac:dyDescent="0.25">
      <c r="A1135" s="55">
        <v>152</v>
      </c>
      <c r="B1135" s="54">
        <v>152</v>
      </c>
      <c r="C1135" s="54">
        <f>BILANCA!D157</f>
        <v>0</v>
      </c>
      <c r="D1135" s="54">
        <f>BILANCA!E157</f>
        <v>0</v>
      </c>
      <c r="E1135" s="54">
        <v>0</v>
      </c>
      <c r="F1135" s="54">
        <v>0</v>
      </c>
      <c r="G1135" s="56">
        <f t="shared" si="36"/>
        <v>0</v>
      </c>
      <c r="H1135" s="56">
        <f t="shared" si="35"/>
        <v>0</v>
      </c>
      <c r="I1135" s="57"/>
      <c r="J1135" s="59"/>
      <c r="K1135" s="58"/>
      <c r="L1135" s="58"/>
      <c r="M1135" s="5"/>
      <c r="N1135" s="5"/>
      <c r="O1135" s="5"/>
      <c r="P1135" s="5"/>
      <c r="Q1135" s="5"/>
      <c r="R1135" s="5"/>
      <c r="S1135" s="5"/>
      <c r="T1135" s="5"/>
      <c r="U1135" s="5"/>
      <c r="V1135" s="5"/>
      <c r="W1135" s="5"/>
      <c r="X1135" s="5"/>
      <c r="Y1135" s="5"/>
      <c r="Z1135" s="5"/>
    </row>
    <row r="1136" spans="1:26" ht="12.75" customHeight="1" x14ac:dyDescent="0.25">
      <c r="A1136" s="55">
        <v>152</v>
      </c>
      <c r="B1136" s="54">
        <v>153</v>
      </c>
      <c r="C1136" s="54">
        <f>BILANCA!D158</f>
        <v>0</v>
      </c>
      <c r="D1136" s="54">
        <f>BILANCA!E158</f>
        <v>0</v>
      </c>
      <c r="E1136" s="54">
        <v>0</v>
      </c>
      <c r="F1136" s="54">
        <v>0</v>
      </c>
      <c r="G1136" s="56">
        <f t="shared" si="36"/>
        <v>0</v>
      </c>
      <c r="H1136" s="56">
        <f t="shared" si="35"/>
        <v>0</v>
      </c>
      <c r="I1136" s="57"/>
      <c r="J1136" s="59"/>
      <c r="K1136" s="58"/>
      <c r="L1136" s="58"/>
      <c r="M1136" s="5"/>
      <c r="N1136" s="5"/>
      <c r="O1136" s="5"/>
      <c r="P1136" s="5"/>
      <c r="Q1136" s="5"/>
      <c r="R1136" s="5"/>
      <c r="S1136" s="5"/>
      <c r="T1136" s="5"/>
      <c r="U1136" s="5"/>
      <c r="V1136" s="5"/>
      <c r="W1136" s="5"/>
      <c r="X1136" s="5"/>
      <c r="Y1136" s="5"/>
      <c r="Z1136" s="5"/>
    </row>
    <row r="1137" spans="1:26" ht="12.75" customHeight="1" x14ac:dyDescent="0.25">
      <c r="A1137" s="55">
        <v>152</v>
      </c>
      <c r="B1137" s="54">
        <v>154</v>
      </c>
      <c r="C1137" s="54">
        <f>BILANCA!D159</f>
        <v>4538.54</v>
      </c>
      <c r="D1137" s="54">
        <f>BILANCA!E159</f>
        <v>4428.32</v>
      </c>
      <c r="E1137" s="54">
        <v>0</v>
      </c>
      <c r="F1137" s="54">
        <v>0</v>
      </c>
      <c r="G1137" s="56">
        <f t="shared" si="36"/>
        <v>2062.85772</v>
      </c>
      <c r="H1137" s="56">
        <f t="shared" si="35"/>
        <v>0.77999999999974534</v>
      </c>
      <c r="I1137" s="57"/>
      <c r="J1137" s="59"/>
      <c r="K1137" s="58"/>
      <c r="L1137" s="58"/>
      <c r="M1137" s="5"/>
      <c r="N1137" s="5"/>
      <c r="O1137" s="5"/>
      <c r="P1137" s="5"/>
      <c r="Q1137" s="5"/>
      <c r="R1137" s="5"/>
      <c r="S1137" s="5"/>
      <c r="T1137" s="5"/>
      <c r="U1137" s="5"/>
      <c r="V1137" s="5"/>
      <c r="W1137" s="5"/>
      <c r="X1137" s="5"/>
      <c r="Y1137" s="5"/>
      <c r="Z1137" s="5"/>
    </row>
    <row r="1138" spans="1:26" ht="12.75" customHeight="1" x14ac:dyDescent="0.25">
      <c r="A1138" s="55">
        <v>152</v>
      </c>
      <c r="B1138" s="54">
        <v>155</v>
      </c>
      <c r="C1138" s="54">
        <f>BILANCA!D160</f>
        <v>0</v>
      </c>
      <c r="D1138" s="54">
        <f>BILANCA!E160</f>
        <v>0</v>
      </c>
      <c r="E1138" s="54">
        <v>0</v>
      </c>
      <c r="F1138" s="54">
        <v>0</v>
      </c>
      <c r="G1138" s="56">
        <f t="shared" si="36"/>
        <v>0</v>
      </c>
      <c r="H1138" s="56">
        <f t="shared" si="35"/>
        <v>0</v>
      </c>
      <c r="I1138" s="57"/>
      <c r="J1138" s="59"/>
      <c r="K1138" s="58"/>
      <c r="L1138" s="58"/>
      <c r="M1138" s="5"/>
      <c r="N1138" s="5"/>
      <c r="O1138" s="5"/>
      <c r="P1138" s="5"/>
      <c r="Q1138" s="5"/>
      <c r="R1138" s="5"/>
      <c r="S1138" s="5"/>
      <c r="T1138" s="5"/>
      <c r="U1138" s="5"/>
      <c r="V1138" s="5"/>
      <c r="W1138" s="5"/>
      <c r="X1138" s="5"/>
      <c r="Y1138" s="5"/>
      <c r="Z1138" s="5"/>
    </row>
    <row r="1139" spans="1:26" ht="12.75" customHeight="1" x14ac:dyDescent="0.25">
      <c r="A1139" s="55">
        <v>152</v>
      </c>
      <c r="B1139" s="54">
        <v>156</v>
      </c>
      <c r="C1139" s="54">
        <f>BILANCA!D161</f>
        <v>0</v>
      </c>
      <c r="D1139" s="54">
        <f>BILANCA!E161</f>
        <v>0</v>
      </c>
      <c r="E1139" s="54">
        <v>0</v>
      </c>
      <c r="F1139" s="54">
        <v>0</v>
      </c>
      <c r="G1139" s="56">
        <f t="shared" si="36"/>
        <v>0</v>
      </c>
      <c r="H1139" s="56">
        <f t="shared" si="35"/>
        <v>0</v>
      </c>
      <c r="I1139" s="57"/>
      <c r="J1139" s="59"/>
      <c r="K1139" s="58"/>
      <c r="L1139" s="58"/>
      <c r="M1139" s="5"/>
      <c r="N1139" s="5"/>
      <c r="O1139" s="5"/>
      <c r="P1139" s="5"/>
      <c r="Q1139" s="5"/>
      <c r="R1139" s="5"/>
      <c r="S1139" s="5"/>
      <c r="T1139" s="5"/>
      <c r="U1139" s="5"/>
      <c r="V1139" s="5"/>
      <c r="W1139" s="5"/>
      <c r="X1139" s="5"/>
      <c r="Y1139" s="5"/>
      <c r="Z1139" s="5"/>
    </row>
    <row r="1140" spans="1:26" ht="12.75" customHeight="1" x14ac:dyDescent="0.25">
      <c r="A1140" s="55">
        <v>152</v>
      </c>
      <c r="B1140" s="54">
        <v>157</v>
      </c>
      <c r="C1140" s="54">
        <f>BILANCA!D162</f>
        <v>0</v>
      </c>
      <c r="D1140" s="54">
        <f>BILANCA!E162</f>
        <v>0</v>
      </c>
      <c r="E1140" s="54">
        <v>0</v>
      </c>
      <c r="F1140" s="54">
        <v>0</v>
      </c>
      <c r="G1140" s="56">
        <f t="shared" si="36"/>
        <v>0</v>
      </c>
      <c r="H1140" s="56">
        <f t="shared" si="35"/>
        <v>0</v>
      </c>
      <c r="I1140" s="57"/>
      <c r="J1140" s="59"/>
      <c r="K1140" s="58"/>
      <c r="L1140" s="58"/>
      <c r="M1140" s="5"/>
      <c r="N1140" s="5"/>
      <c r="O1140" s="5"/>
      <c r="P1140" s="5"/>
      <c r="Q1140" s="5"/>
      <c r="R1140" s="5"/>
      <c r="S1140" s="5"/>
      <c r="T1140" s="5"/>
      <c r="U1140" s="5"/>
      <c r="V1140" s="5"/>
      <c r="W1140" s="5"/>
      <c r="X1140" s="5"/>
      <c r="Y1140" s="5"/>
      <c r="Z1140" s="5"/>
    </row>
    <row r="1141" spans="1:26" ht="12.75" customHeight="1" x14ac:dyDescent="0.25">
      <c r="A1141" s="55">
        <v>152</v>
      </c>
      <c r="B1141" s="54">
        <v>158</v>
      </c>
      <c r="C1141" s="54">
        <f>BILANCA!D163</f>
        <v>217.61</v>
      </c>
      <c r="D1141" s="54">
        <f>BILANCA!E163</f>
        <v>108.77</v>
      </c>
      <c r="E1141" s="54">
        <v>0</v>
      </c>
      <c r="F1141" s="54">
        <v>0</v>
      </c>
      <c r="G1141" s="56">
        <f t="shared" si="36"/>
        <v>68.753700000000009</v>
      </c>
      <c r="H1141" s="56">
        <f t="shared" si="35"/>
        <v>0.61999999999999034</v>
      </c>
      <c r="I1141" s="57"/>
      <c r="J1141" s="59"/>
      <c r="K1141" s="58"/>
      <c r="L1141" s="58"/>
      <c r="M1141" s="5"/>
      <c r="N1141" s="5"/>
      <c r="O1141" s="5"/>
      <c r="P1141" s="5"/>
      <c r="Q1141" s="5"/>
      <c r="R1141" s="5"/>
      <c r="S1141" s="5"/>
      <c r="T1141" s="5"/>
      <c r="U1141" s="5"/>
      <c r="V1141" s="5"/>
      <c r="W1141" s="5"/>
      <c r="X1141" s="5"/>
      <c r="Y1141" s="5"/>
      <c r="Z1141" s="5"/>
    </row>
    <row r="1142" spans="1:26" ht="12.75" customHeight="1" x14ac:dyDescent="0.25">
      <c r="A1142" s="55">
        <v>152</v>
      </c>
      <c r="B1142" s="54">
        <v>159</v>
      </c>
      <c r="C1142" s="54">
        <f>BILANCA!D164</f>
        <v>0</v>
      </c>
      <c r="D1142" s="54">
        <f>BILANCA!E164</f>
        <v>0</v>
      </c>
      <c r="E1142" s="54">
        <v>0</v>
      </c>
      <c r="F1142" s="54">
        <v>0</v>
      </c>
      <c r="G1142" s="56">
        <f t="shared" si="36"/>
        <v>0</v>
      </c>
      <c r="H1142" s="56">
        <f t="shared" si="35"/>
        <v>0</v>
      </c>
      <c r="I1142" s="57"/>
      <c r="J1142" s="59"/>
      <c r="K1142" s="58"/>
      <c r="L1142" s="58"/>
      <c r="M1142" s="5"/>
      <c r="N1142" s="5"/>
      <c r="O1142" s="5"/>
      <c r="P1142" s="5"/>
      <c r="Q1142" s="5"/>
      <c r="R1142" s="5"/>
      <c r="S1142" s="5"/>
      <c r="T1142" s="5"/>
      <c r="U1142" s="5"/>
      <c r="V1142" s="5"/>
      <c r="W1142" s="5"/>
      <c r="X1142" s="5"/>
      <c r="Y1142" s="5"/>
      <c r="Z1142" s="5"/>
    </row>
    <row r="1143" spans="1:26" ht="12.75" customHeight="1" x14ac:dyDescent="0.25">
      <c r="A1143" s="55">
        <v>153</v>
      </c>
      <c r="B1143" s="54">
        <v>160</v>
      </c>
      <c r="C1143" s="54">
        <f>BILANCA!D165</f>
        <v>0</v>
      </c>
      <c r="D1143" s="54">
        <f>BILANCA!E165</f>
        <v>0</v>
      </c>
      <c r="E1143" s="54">
        <v>0</v>
      </c>
      <c r="F1143" s="54">
        <v>0</v>
      </c>
      <c r="G1143" s="56">
        <f t="shared" si="36"/>
        <v>0</v>
      </c>
      <c r="H1143" s="56">
        <f t="shared" si="35"/>
        <v>0</v>
      </c>
      <c r="I1143" s="57"/>
      <c r="J1143" s="59"/>
      <c r="K1143" s="58"/>
      <c r="L1143" s="58"/>
      <c r="M1143" s="5"/>
      <c r="N1143" s="5"/>
      <c r="O1143" s="5"/>
      <c r="P1143" s="5"/>
      <c r="Q1143" s="5"/>
      <c r="R1143" s="5"/>
      <c r="S1143" s="5"/>
      <c r="T1143" s="5"/>
      <c r="U1143" s="5"/>
      <c r="V1143" s="5"/>
      <c r="W1143" s="5"/>
      <c r="X1143" s="5"/>
      <c r="Y1143" s="5"/>
      <c r="Z1143" s="5"/>
    </row>
    <row r="1144" spans="1:26" ht="12.75" customHeight="1" x14ac:dyDescent="0.25">
      <c r="A1144" s="55">
        <v>154</v>
      </c>
      <c r="B1144" s="54">
        <v>161</v>
      </c>
      <c r="C1144" s="54">
        <f>BILANCA!D166</f>
        <v>0</v>
      </c>
      <c r="D1144" s="54">
        <f>BILANCA!E166</f>
        <v>0</v>
      </c>
      <c r="E1144" s="54">
        <v>0</v>
      </c>
      <c r="F1144" s="54">
        <v>0</v>
      </c>
      <c r="G1144" s="56">
        <f t="shared" si="36"/>
        <v>0</v>
      </c>
      <c r="H1144" s="56">
        <f t="shared" si="35"/>
        <v>0</v>
      </c>
      <c r="I1144" s="57"/>
      <c r="J1144" s="59"/>
      <c r="K1144" s="58"/>
      <c r="L1144" s="58"/>
      <c r="M1144" s="5"/>
      <c r="N1144" s="5"/>
      <c r="O1144" s="5"/>
      <c r="P1144" s="5"/>
      <c r="Q1144" s="5"/>
      <c r="R1144" s="5"/>
      <c r="S1144" s="5"/>
      <c r="T1144" s="5"/>
      <c r="U1144" s="5"/>
      <c r="V1144" s="5"/>
      <c r="W1144" s="5"/>
      <c r="X1144" s="5"/>
      <c r="Y1144" s="5"/>
      <c r="Z1144" s="5"/>
    </row>
    <row r="1145" spans="1:26" ht="12.75" customHeight="1" x14ac:dyDescent="0.25">
      <c r="A1145" s="55">
        <v>155</v>
      </c>
      <c r="B1145" s="54">
        <v>162</v>
      </c>
      <c r="C1145" s="54">
        <f>BILANCA!D167</f>
        <v>0</v>
      </c>
      <c r="D1145" s="54">
        <f>BILANCA!E167</f>
        <v>0</v>
      </c>
      <c r="E1145" s="54">
        <v>0</v>
      </c>
      <c r="F1145" s="54">
        <v>0</v>
      </c>
      <c r="G1145" s="56">
        <f t="shared" si="36"/>
        <v>0</v>
      </c>
      <c r="H1145" s="56">
        <f t="shared" si="35"/>
        <v>0</v>
      </c>
      <c r="I1145" s="57"/>
      <c r="J1145" s="59"/>
      <c r="K1145" s="58"/>
      <c r="L1145" s="58"/>
      <c r="M1145" s="5"/>
      <c r="N1145" s="5"/>
      <c r="O1145" s="5"/>
      <c r="P1145" s="5"/>
      <c r="Q1145" s="5"/>
      <c r="R1145" s="5"/>
      <c r="S1145" s="5"/>
      <c r="T1145" s="5"/>
      <c r="U1145" s="5"/>
      <c r="V1145" s="5"/>
      <c r="W1145" s="5"/>
      <c r="X1145" s="5"/>
      <c r="Y1145" s="5"/>
      <c r="Z1145" s="5"/>
    </row>
    <row r="1146" spans="1:26" ht="12.75" customHeight="1" x14ac:dyDescent="0.25">
      <c r="A1146" s="55">
        <v>156</v>
      </c>
      <c r="B1146" s="54">
        <v>163</v>
      </c>
      <c r="C1146" s="54">
        <f>BILANCA!D168</f>
        <v>0</v>
      </c>
      <c r="D1146" s="54">
        <f>BILANCA!E168</f>
        <v>0</v>
      </c>
      <c r="E1146" s="54">
        <v>0</v>
      </c>
      <c r="F1146" s="54">
        <v>0</v>
      </c>
      <c r="G1146" s="56">
        <f t="shared" si="36"/>
        <v>0</v>
      </c>
      <c r="H1146" s="56">
        <f t="shared" si="35"/>
        <v>0</v>
      </c>
      <c r="I1146" s="57"/>
      <c r="J1146" s="59"/>
      <c r="K1146" s="58"/>
      <c r="L1146" s="58"/>
      <c r="M1146" s="5"/>
      <c r="N1146" s="5"/>
      <c r="O1146" s="5"/>
      <c r="P1146" s="5"/>
      <c r="Q1146" s="5"/>
      <c r="R1146" s="5"/>
      <c r="S1146" s="5"/>
      <c r="T1146" s="5"/>
      <c r="U1146" s="5"/>
      <c r="V1146" s="5"/>
      <c r="W1146" s="5"/>
      <c r="X1146" s="5"/>
      <c r="Y1146" s="5"/>
      <c r="Z1146" s="5"/>
    </row>
    <row r="1147" spans="1:26" ht="12.75" customHeight="1" x14ac:dyDescent="0.25">
      <c r="A1147" s="55">
        <v>157</v>
      </c>
      <c r="B1147" s="54">
        <v>164</v>
      </c>
      <c r="C1147" s="54">
        <f>BILANCA!D169</f>
        <v>0</v>
      </c>
      <c r="D1147" s="54">
        <f>BILANCA!E169</f>
        <v>0</v>
      </c>
      <c r="E1147" s="54">
        <v>0</v>
      </c>
      <c r="F1147" s="54">
        <v>0</v>
      </c>
      <c r="G1147" s="56">
        <f t="shared" si="36"/>
        <v>0</v>
      </c>
      <c r="H1147" s="56">
        <f t="shared" si="35"/>
        <v>0</v>
      </c>
      <c r="I1147" s="57"/>
      <c r="J1147" s="59"/>
      <c r="K1147" s="58"/>
      <c r="L1147" s="58"/>
      <c r="M1147" s="5"/>
      <c r="N1147" s="5"/>
      <c r="O1147" s="5"/>
      <c r="P1147" s="5"/>
      <c r="Q1147" s="5"/>
      <c r="R1147" s="5"/>
      <c r="S1147" s="5"/>
      <c r="T1147" s="5"/>
      <c r="U1147" s="5"/>
      <c r="V1147" s="5"/>
      <c r="W1147" s="5"/>
      <c r="X1147" s="5"/>
      <c r="Y1147" s="5"/>
      <c r="Z1147" s="5"/>
    </row>
    <row r="1148" spans="1:26" ht="12.75" customHeight="1" x14ac:dyDescent="0.25">
      <c r="A1148" s="55">
        <v>152</v>
      </c>
      <c r="B1148" s="54">
        <v>165</v>
      </c>
      <c r="C1148" s="54">
        <f>BILANCA!D170</f>
        <v>19968.64</v>
      </c>
      <c r="D1148" s="54">
        <f>BILANCA!E170</f>
        <v>25900.5</v>
      </c>
      <c r="E1148" s="54">
        <v>0</v>
      </c>
      <c r="F1148" s="54">
        <v>0</v>
      </c>
      <c r="G1148" s="56">
        <f t="shared" si="36"/>
        <v>11841.990600000001</v>
      </c>
      <c r="H1148" s="56">
        <f t="shared" si="35"/>
        <v>0.86000000000058208</v>
      </c>
      <c r="I1148" s="57"/>
      <c r="J1148" s="59"/>
      <c r="K1148" s="58"/>
      <c r="L1148" s="58"/>
      <c r="M1148" s="5"/>
      <c r="N1148" s="5"/>
      <c r="O1148" s="5"/>
      <c r="P1148" s="5"/>
      <c r="Q1148" s="5"/>
      <c r="R1148" s="5"/>
      <c r="S1148" s="5"/>
      <c r="T1148" s="5"/>
      <c r="U1148" s="5"/>
      <c r="V1148" s="5"/>
      <c r="W1148" s="5"/>
      <c r="X1148" s="5"/>
      <c r="Y1148" s="5"/>
      <c r="Z1148" s="5"/>
    </row>
    <row r="1149" spans="1:26" ht="12.75" customHeight="1" x14ac:dyDescent="0.25">
      <c r="A1149" s="55">
        <v>152</v>
      </c>
      <c r="B1149" s="54">
        <v>166</v>
      </c>
      <c r="C1149" s="54">
        <f>BILANCA!D171</f>
        <v>929.16</v>
      </c>
      <c r="D1149" s="54">
        <f>BILANCA!E171</f>
        <v>990.22</v>
      </c>
      <c r="E1149" s="54">
        <v>0</v>
      </c>
      <c r="F1149" s="54">
        <v>0</v>
      </c>
      <c r="G1149" s="56">
        <f t="shared" si="36"/>
        <v>482.99360000000001</v>
      </c>
      <c r="H1149" s="56">
        <f t="shared" si="35"/>
        <v>0.37999999999999545</v>
      </c>
      <c r="I1149" s="57"/>
      <c r="J1149" s="59"/>
      <c r="K1149" s="58"/>
      <c r="L1149" s="58"/>
      <c r="M1149" s="5"/>
      <c r="N1149" s="5"/>
      <c r="O1149" s="5"/>
      <c r="P1149" s="5"/>
      <c r="Q1149" s="5"/>
      <c r="R1149" s="5"/>
      <c r="S1149" s="5"/>
      <c r="T1149" s="5"/>
      <c r="U1149" s="5"/>
      <c r="V1149" s="5"/>
      <c r="W1149" s="5"/>
      <c r="X1149" s="5"/>
      <c r="Y1149" s="5"/>
      <c r="Z1149" s="5"/>
    </row>
    <row r="1150" spans="1:26" ht="12.75" customHeight="1" x14ac:dyDescent="0.25">
      <c r="A1150" s="55">
        <v>152</v>
      </c>
      <c r="B1150" s="54">
        <v>167</v>
      </c>
      <c r="C1150" s="54">
        <f>BILANCA!D172</f>
        <v>0</v>
      </c>
      <c r="D1150" s="54">
        <f>BILANCA!E172</f>
        <v>0</v>
      </c>
      <c r="E1150" s="54">
        <v>0</v>
      </c>
      <c r="F1150" s="54">
        <v>0</v>
      </c>
      <c r="G1150" s="56">
        <f t="shared" si="36"/>
        <v>0</v>
      </c>
      <c r="H1150" s="56">
        <f t="shared" si="35"/>
        <v>0</v>
      </c>
      <c r="I1150" s="57"/>
      <c r="J1150" s="59"/>
      <c r="K1150" s="58"/>
      <c r="L1150" s="58"/>
      <c r="M1150" s="5"/>
      <c r="N1150" s="5"/>
      <c r="O1150" s="5"/>
      <c r="P1150" s="5"/>
      <c r="Q1150" s="5"/>
      <c r="R1150" s="5"/>
      <c r="S1150" s="5"/>
      <c r="T1150" s="5"/>
      <c r="U1150" s="5"/>
      <c r="V1150" s="5"/>
      <c r="W1150" s="5"/>
      <c r="X1150" s="5"/>
      <c r="Y1150" s="5"/>
      <c r="Z1150" s="5"/>
    </row>
    <row r="1151" spans="1:26" ht="12.75" customHeight="1" x14ac:dyDescent="0.25">
      <c r="A1151" s="55">
        <v>152</v>
      </c>
      <c r="B1151" s="54">
        <v>168</v>
      </c>
      <c r="C1151" s="54">
        <f>BILANCA!D173</f>
        <v>19039.48</v>
      </c>
      <c r="D1151" s="54">
        <f>BILANCA!E173</f>
        <v>24910.28</v>
      </c>
      <c r="E1151" s="54">
        <v>0</v>
      </c>
      <c r="F1151" s="54">
        <v>0</v>
      </c>
      <c r="G1151" s="56">
        <f t="shared" si="36"/>
        <v>11568.486720000001</v>
      </c>
      <c r="H1151" s="56">
        <f t="shared" si="35"/>
        <v>0.75999999999839929</v>
      </c>
      <c r="I1151" s="57"/>
      <c r="J1151" s="59"/>
      <c r="K1151" s="58"/>
      <c r="L1151" s="58"/>
      <c r="M1151" s="5"/>
      <c r="N1151" s="5"/>
      <c r="O1151" s="5"/>
      <c r="P1151" s="5"/>
      <c r="Q1151" s="5"/>
      <c r="R1151" s="5"/>
      <c r="S1151" s="5"/>
      <c r="T1151" s="5"/>
      <c r="U1151" s="5"/>
      <c r="V1151" s="5"/>
      <c r="W1151" s="5"/>
      <c r="X1151" s="5"/>
      <c r="Y1151" s="5"/>
      <c r="Z1151" s="5"/>
    </row>
    <row r="1152" spans="1:26" ht="12.75" customHeight="1" x14ac:dyDescent="0.25">
      <c r="A1152" s="55">
        <v>152</v>
      </c>
      <c r="B1152" s="54">
        <v>169</v>
      </c>
      <c r="C1152" s="54">
        <f>BILANCA!D175</f>
        <v>44192.43</v>
      </c>
      <c r="D1152" s="54">
        <f>BILANCA!E175</f>
        <v>52060.539999999994</v>
      </c>
      <c r="E1152" s="54">
        <v>0</v>
      </c>
      <c r="F1152" s="54">
        <v>0</v>
      </c>
      <c r="G1152" s="56">
        <f t="shared" si="36"/>
        <v>25064.983189999999</v>
      </c>
      <c r="H1152" s="56">
        <f t="shared" si="35"/>
        <v>0.89000000000669388</v>
      </c>
      <c r="I1152" s="57"/>
      <c r="J1152" s="59"/>
      <c r="K1152" s="58"/>
      <c r="L1152" s="58"/>
      <c r="M1152" s="5"/>
      <c r="N1152" s="5"/>
      <c r="O1152" s="5"/>
      <c r="P1152" s="5"/>
      <c r="Q1152" s="5"/>
      <c r="R1152" s="5"/>
      <c r="S1152" s="5"/>
      <c r="T1152" s="5"/>
      <c r="U1152" s="5"/>
      <c r="V1152" s="5"/>
      <c r="W1152" s="5"/>
      <c r="X1152" s="5"/>
      <c r="Y1152" s="5"/>
      <c r="Z1152" s="5"/>
    </row>
    <row r="1153" spans="1:26" ht="12.75" customHeight="1" x14ac:dyDescent="0.25">
      <c r="A1153" s="55">
        <v>152</v>
      </c>
      <c r="B1153" s="54">
        <v>170</v>
      </c>
      <c r="C1153" s="54">
        <f>BILANCA!D176</f>
        <v>21729.02</v>
      </c>
      <c r="D1153" s="54">
        <f>BILANCA!E176</f>
        <v>26658.359999999997</v>
      </c>
      <c r="E1153" s="54">
        <v>0</v>
      </c>
      <c r="F1153" s="54">
        <v>0</v>
      </c>
      <c r="G1153" s="56">
        <f t="shared" si="36"/>
        <v>12757.775799999999</v>
      </c>
      <c r="H1153" s="56">
        <f t="shared" si="35"/>
        <v>0.37999999999738066</v>
      </c>
      <c r="I1153" s="57"/>
      <c r="J1153" s="59"/>
      <c r="K1153" s="58"/>
      <c r="L1153" s="58"/>
      <c r="M1153" s="5"/>
      <c r="N1153" s="5"/>
      <c r="O1153" s="5"/>
      <c r="P1153" s="5"/>
      <c r="Q1153" s="5"/>
      <c r="R1153" s="5"/>
      <c r="S1153" s="5"/>
      <c r="T1153" s="5"/>
      <c r="U1153" s="5"/>
      <c r="V1153" s="5"/>
      <c r="W1153" s="5"/>
      <c r="X1153" s="5"/>
      <c r="Y1153" s="5"/>
      <c r="Z1153" s="5"/>
    </row>
    <row r="1154" spans="1:26" ht="12.75" customHeight="1" x14ac:dyDescent="0.25">
      <c r="A1154" s="55">
        <v>152</v>
      </c>
      <c r="B1154" s="54">
        <v>171</v>
      </c>
      <c r="C1154" s="54">
        <f>BILANCA!D177</f>
        <v>21576.13</v>
      </c>
      <c r="D1154" s="54">
        <f>BILANCA!E177</f>
        <v>26658.359999999997</v>
      </c>
      <c r="E1154" s="54">
        <v>0</v>
      </c>
      <c r="F1154" s="54">
        <v>0</v>
      </c>
      <c r="G1154" s="56">
        <f t="shared" si="36"/>
        <v>12806.677350000002</v>
      </c>
      <c r="H1154" s="56">
        <f t="shared" ref="H1154:H1217" si="37">ABS(C1154-ROUND(C1154,0))+ABS(D1154-ROUND(D1154,0))</f>
        <v>0.48999999999796273</v>
      </c>
      <c r="I1154" s="57"/>
      <c r="J1154" s="59"/>
      <c r="K1154" s="58"/>
      <c r="L1154" s="58"/>
      <c r="M1154" s="5"/>
      <c r="N1154" s="5"/>
      <c r="O1154" s="5"/>
      <c r="P1154" s="5"/>
      <c r="Q1154" s="5"/>
      <c r="R1154" s="5"/>
      <c r="S1154" s="5"/>
      <c r="T1154" s="5"/>
      <c r="U1154" s="5"/>
      <c r="V1154" s="5"/>
      <c r="W1154" s="5"/>
      <c r="X1154" s="5"/>
      <c r="Y1154" s="5"/>
      <c r="Z1154" s="5"/>
    </row>
    <row r="1155" spans="1:26" ht="12.75" customHeight="1" x14ac:dyDescent="0.25">
      <c r="A1155" s="55">
        <v>152</v>
      </c>
      <c r="B1155" s="54">
        <v>172</v>
      </c>
      <c r="C1155" s="54">
        <f>BILANCA!D178</f>
        <v>18226.759999999998</v>
      </c>
      <c r="D1155" s="54">
        <f>BILANCA!E178</f>
        <v>23977.61</v>
      </c>
      <c r="E1155" s="54">
        <v>0</v>
      </c>
      <c r="F1155" s="54">
        <v>0</v>
      </c>
      <c r="G1155" s="56">
        <f t="shared" si="36"/>
        <v>11383.30056</v>
      </c>
      <c r="H1155" s="56">
        <f t="shared" si="37"/>
        <v>0.63000000000101863</v>
      </c>
      <c r="I1155" s="57"/>
      <c r="J1155" s="59"/>
      <c r="K1155" s="58"/>
      <c r="L1155" s="58"/>
      <c r="M1155" s="5"/>
      <c r="N1155" s="5"/>
      <c r="O1155" s="5"/>
      <c r="P1155" s="5"/>
      <c r="Q1155" s="5"/>
      <c r="R1155" s="5"/>
      <c r="S1155" s="5"/>
      <c r="T1155" s="5"/>
      <c r="U1155" s="5"/>
      <c r="V1155" s="5"/>
      <c r="W1155" s="5"/>
      <c r="X1155" s="5"/>
      <c r="Y1155" s="5"/>
      <c r="Z1155" s="5"/>
    </row>
    <row r="1156" spans="1:26" ht="12.75" customHeight="1" x14ac:dyDescent="0.25">
      <c r="A1156" s="55">
        <v>152</v>
      </c>
      <c r="B1156" s="54">
        <v>173</v>
      </c>
      <c r="C1156" s="54">
        <f>BILANCA!D179</f>
        <v>3243.92</v>
      </c>
      <c r="D1156" s="54">
        <f>BILANCA!E179</f>
        <v>2561.7399999999998</v>
      </c>
      <c r="E1156" s="54">
        <v>0</v>
      </c>
      <c r="F1156" s="54">
        <v>0</v>
      </c>
      <c r="G1156" s="56">
        <f t="shared" si="36"/>
        <v>1447.5601999999999</v>
      </c>
      <c r="H1156" s="56">
        <f t="shared" si="37"/>
        <v>0.34000000000014552</v>
      </c>
      <c r="I1156" s="57"/>
      <c r="J1156" s="59"/>
      <c r="K1156" s="58"/>
      <c r="L1156" s="58"/>
      <c r="M1156" s="5"/>
      <c r="N1156" s="5"/>
      <c r="O1156" s="5"/>
      <c r="P1156" s="5"/>
      <c r="Q1156" s="5"/>
      <c r="R1156" s="5"/>
      <c r="S1156" s="5"/>
      <c r="T1156" s="5"/>
      <c r="U1156" s="5"/>
      <c r="V1156" s="5"/>
      <c r="W1156" s="5"/>
      <c r="X1156" s="5"/>
      <c r="Y1156" s="5"/>
      <c r="Z1156" s="5"/>
    </row>
    <row r="1157" spans="1:26" ht="12.75" customHeight="1" x14ac:dyDescent="0.25">
      <c r="A1157" s="55">
        <v>152</v>
      </c>
      <c r="B1157" s="54">
        <v>174</v>
      </c>
      <c r="C1157" s="54">
        <f>BILANCA!D180</f>
        <v>105.45</v>
      </c>
      <c r="D1157" s="54">
        <f>BILANCA!E180</f>
        <v>119.01</v>
      </c>
      <c r="E1157" s="54">
        <v>0</v>
      </c>
      <c r="F1157" s="54">
        <v>0</v>
      </c>
      <c r="G1157" s="56">
        <f t="shared" si="36"/>
        <v>59.763779999999997</v>
      </c>
      <c r="H1157" s="56">
        <f t="shared" si="37"/>
        <v>0.46000000000000796</v>
      </c>
      <c r="I1157" s="57"/>
      <c r="J1157" s="59"/>
      <c r="K1157" s="58"/>
      <c r="L1157" s="58"/>
      <c r="M1157" s="5"/>
      <c r="N1157" s="5"/>
      <c r="O1157" s="5"/>
      <c r="P1157" s="5"/>
      <c r="Q1157" s="5"/>
      <c r="R1157" s="5"/>
      <c r="S1157" s="5"/>
      <c r="T1157" s="5"/>
      <c r="U1157" s="5"/>
      <c r="V1157" s="5"/>
      <c r="W1157" s="5"/>
      <c r="X1157" s="5"/>
      <c r="Y1157" s="5"/>
      <c r="Z1157" s="5"/>
    </row>
    <row r="1158" spans="1:26" ht="12.75" customHeight="1" x14ac:dyDescent="0.25">
      <c r="A1158" s="55">
        <v>152</v>
      </c>
      <c r="B1158" s="54">
        <v>175</v>
      </c>
      <c r="C1158" s="54">
        <f>BILANCA!D181</f>
        <v>0</v>
      </c>
      <c r="D1158" s="54">
        <f>BILANCA!E181</f>
        <v>0</v>
      </c>
      <c r="E1158" s="54">
        <v>0</v>
      </c>
      <c r="F1158" s="54">
        <v>0</v>
      </c>
      <c r="G1158" s="56">
        <f t="shared" si="36"/>
        <v>0</v>
      </c>
      <c r="H1158" s="56">
        <f t="shared" si="37"/>
        <v>0</v>
      </c>
      <c r="I1158" s="57"/>
      <c r="J1158" s="59"/>
      <c r="K1158" s="58"/>
      <c r="L1158" s="58"/>
      <c r="M1158" s="5"/>
      <c r="N1158" s="5"/>
      <c r="O1158" s="5"/>
      <c r="P1158" s="5"/>
      <c r="Q1158" s="5"/>
      <c r="R1158" s="5"/>
      <c r="S1158" s="5"/>
      <c r="T1158" s="5"/>
      <c r="U1158" s="5"/>
      <c r="V1158" s="5"/>
      <c r="W1158" s="5"/>
      <c r="X1158" s="5"/>
      <c r="Y1158" s="5"/>
      <c r="Z1158" s="5"/>
    </row>
    <row r="1159" spans="1:26" ht="12.75" customHeight="1" x14ac:dyDescent="0.25">
      <c r="A1159" s="55">
        <v>152</v>
      </c>
      <c r="B1159" s="54">
        <v>176</v>
      </c>
      <c r="C1159" s="54">
        <f>BILANCA!D182</f>
        <v>0</v>
      </c>
      <c r="D1159" s="54">
        <f>BILANCA!E182</f>
        <v>0</v>
      </c>
      <c r="E1159" s="54">
        <v>0</v>
      </c>
      <c r="F1159" s="54">
        <v>0</v>
      </c>
      <c r="G1159" s="56">
        <f t="shared" si="36"/>
        <v>0</v>
      </c>
      <c r="H1159" s="56">
        <f t="shared" si="37"/>
        <v>0</v>
      </c>
      <c r="I1159" s="57"/>
      <c r="J1159" s="59"/>
      <c r="K1159" s="58"/>
      <c r="L1159" s="58"/>
      <c r="M1159" s="5"/>
      <c r="N1159" s="5"/>
      <c r="O1159" s="5"/>
      <c r="P1159" s="5"/>
      <c r="Q1159" s="5"/>
      <c r="R1159" s="5"/>
      <c r="S1159" s="5"/>
      <c r="T1159" s="5"/>
      <c r="U1159" s="5"/>
      <c r="V1159" s="5"/>
      <c r="W1159" s="5"/>
      <c r="X1159" s="5"/>
      <c r="Y1159" s="5"/>
      <c r="Z1159" s="5"/>
    </row>
    <row r="1160" spans="1:26" ht="12.75" customHeight="1" x14ac:dyDescent="0.25">
      <c r="A1160" s="55">
        <v>152</v>
      </c>
      <c r="B1160" s="54">
        <v>177</v>
      </c>
      <c r="C1160" s="54">
        <f>BILANCA!D183</f>
        <v>105.45</v>
      </c>
      <c r="D1160" s="54">
        <f>BILANCA!E183</f>
        <v>119.01</v>
      </c>
      <c r="E1160" s="54">
        <v>0</v>
      </c>
      <c r="F1160" s="54">
        <v>0</v>
      </c>
      <c r="G1160" s="56">
        <f t="shared" si="36"/>
        <v>60.79419</v>
      </c>
      <c r="H1160" s="56">
        <f t="shared" si="37"/>
        <v>0.46000000000000796</v>
      </c>
      <c r="I1160" s="57"/>
      <c r="J1160" s="59"/>
      <c r="K1160" s="58"/>
      <c r="L1160" s="58"/>
      <c r="M1160" s="5"/>
      <c r="N1160" s="5"/>
      <c r="O1160" s="5"/>
      <c r="P1160" s="5"/>
      <c r="Q1160" s="5"/>
      <c r="R1160" s="5"/>
      <c r="S1160" s="5"/>
      <c r="T1160" s="5"/>
      <c r="U1160" s="5"/>
      <c r="V1160" s="5"/>
      <c r="W1160" s="5"/>
      <c r="X1160" s="5"/>
      <c r="Y1160" s="5"/>
      <c r="Z1160" s="5"/>
    </row>
    <row r="1161" spans="1:26" ht="12.75" customHeight="1" x14ac:dyDescent="0.25">
      <c r="A1161" s="55">
        <v>152</v>
      </c>
      <c r="B1161" s="54">
        <v>178</v>
      </c>
      <c r="C1161" s="54">
        <f>BILANCA!D184</f>
        <v>0</v>
      </c>
      <c r="D1161" s="54">
        <f>BILANCA!E184</f>
        <v>0</v>
      </c>
      <c r="E1161" s="54">
        <v>0</v>
      </c>
      <c r="F1161" s="54">
        <v>0</v>
      </c>
      <c r="G1161" s="56">
        <f t="shared" si="36"/>
        <v>0</v>
      </c>
      <c r="H1161" s="56">
        <f t="shared" si="37"/>
        <v>0</v>
      </c>
      <c r="I1161" s="57"/>
      <c r="J1161" s="59"/>
      <c r="K1161" s="58"/>
      <c r="L1161" s="58"/>
      <c r="M1161" s="5"/>
      <c r="N1161" s="5"/>
      <c r="O1161" s="5"/>
      <c r="P1161" s="5"/>
      <c r="Q1161" s="5"/>
      <c r="R1161" s="5"/>
      <c r="S1161" s="5"/>
      <c r="T1161" s="5"/>
      <c r="U1161" s="5"/>
      <c r="V1161" s="5"/>
      <c r="W1161" s="5"/>
      <c r="X1161" s="5"/>
      <c r="Y1161" s="5"/>
      <c r="Z1161" s="5"/>
    </row>
    <row r="1162" spans="1:26" ht="12.75" customHeight="1" x14ac:dyDescent="0.25">
      <c r="A1162" s="55">
        <v>152</v>
      </c>
      <c r="B1162" s="54">
        <v>179</v>
      </c>
      <c r="C1162" s="54">
        <f>BILANCA!D185</f>
        <v>0</v>
      </c>
      <c r="D1162" s="54">
        <f>BILANCA!E185</f>
        <v>0</v>
      </c>
      <c r="E1162" s="54">
        <v>0</v>
      </c>
      <c r="F1162" s="54">
        <v>0</v>
      </c>
      <c r="G1162" s="56">
        <f t="shared" si="36"/>
        <v>0</v>
      </c>
      <c r="H1162" s="56">
        <f t="shared" si="37"/>
        <v>0</v>
      </c>
      <c r="I1162" s="57"/>
      <c r="J1162" s="59"/>
      <c r="K1162" s="58"/>
      <c r="L1162" s="58"/>
      <c r="M1162" s="5"/>
      <c r="N1162" s="5"/>
      <c r="O1162" s="5"/>
      <c r="P1162" s="5"/>
      <c r="Q1162" s="5"/>
      <c r="R1162" s="5"/>
      <c r="S1162" s="5"/>
      <c r="T1162" s="5"/>
      <c r="U1162" s="5"/>
      <c r="V1162" s="5"/>
      <c r="W1162" s="5"/>
      <c r="X1162" s="5"/>
      <c r="Y1162" s="5"/>
      <c r="Z1162" s="5"/>
    </row>
    <row r="1163" spans="1:26" ht="12.75" customHeight="1" x14ac:dyDescent="0.25">
      <c r="A1163" s="55">
        <v>152</v>
      </c>
      <c r="B1163" s="54">
        <v>180</v>
      </c>
      <c r="C1163" s="54">
        <f>BILANCA!D186</f>
        <v>0</v>
      </c>
      <c r="D1163" s="54">
        <f>BILANCA!E186</f>
        <v>0</v>
      </c>
      <c r="E1163" s="54">
        <v>0</v>
      </c>
      <c r="F1163" s="54">
        <v>0</v>
      </c>
      <c r="G1163" s="56">
        <f t="shared" si="36"/>
        <v>0</v>
      </c>
      <c r="H1163" s="56">
        <f t="shared" si="37"/>
        <v>0</v>
      </c>
      <c r="I1163" s="57"/>
      <c r="J1163" s="59"/>
      <c r="K1163" s="58"/>
      <c r="L1163" s="58"/>
      <c r="M1163" s="5"/>
      <c r="N1163" s="5"/>
      <c r="O1163" s="5"/>
      <c r="P1163" s="5"/>
      <c r="Q1163" s="5"/>
      <c r="R1163" s="5"/>
      <c r="S1163" s="5"/>
      <c r="T1163" s="5"/>
      <c r="U1163" s="5"/>
      <c r="V1163" s="5"/>
      <c r="W1163" s="5"/>
      <c r="X1163" s="5"/>
      <c r="Y1163" s="5"/>
      <c r="Z1163" s="5"/>
    </row>
    <row r="1164" spans="1:26" ht="12.75" customHeight="1" x14ac:dyDescent="0.25">
      <c r="A1164" s="55">
        <v>152</v>
      </c>
      <c r="B1164" s="54">
        <v>181</v>
      </c>
      <c r="C1164" s="54">
        <f>BILANCA!D187</f>
        <v>0</v>
      </c>
      <c r="D1164" s="54">
        <f>BILANCA!E187</f>
        <v>0</v>
      </c>
      <c r="E1164" s="54">
        <v>0</v>
      </c>
      <c r="F1164" s="54">
        <v>0</v>
      </c>
      <c r="G1164" s="56">
        <f t="shared" si="36"/>
        <v>0</v>
      </c>
      <c r="H1164" s="56">
        <f t="shared" si="37"/>
        <v>0</v>
      </c>
      <c r="I1164" s="57"/>
      <c r="J1164" s="59"/>
      <c r="K1164" s="58"/>
      <c r="L1164" s="58"/>
      <c r="M1164" s="5"/>
      <c r="N1164" s="5"/>
      <c r="O1164" s="5"/>
      <c r="P1164" s="5"/>
      <c r="Q1164" s="5"/>
      <c r="R1164" s="5"/>
      <c r="S1164" s="5"/>
      <c r="T1164" s="5"/>
      <c r="U1164" s="5"/>
      <c r="V1164" s="5"/>
      <c r="W1164" s="5"/>
      <c r="X1164" s="5"/>
      <c r="Y1164" s="5"/>
      <c r="Z1164" s="5"/>
    </row>
    <row r="1165" spans="1:26" ht="12.75" customHeight="1" x14ac:dyDescent="0.25">
      <c r="A1165" s="55">
        <v>152</v>
      </c>
      <c r="B1165" s="54">
        <v>182</v>
      </c>
      <c r="C1165" s="54">
        <f>BILANCA!D188</f>
        <v>0</v>
      </c>
      <c r="D1165" s="54">
        <f>BILANCA!E188</f>
        <v>0</v>
      </c>
      <c r="E1165" s="54">
        <v>0</v>
      </c>
      <c r="F1165" s="54">
        <v>0</v>
      </c>
      <c r="G1165" s="56">
        <f t="shared" si="36"/>
        <v>0</v>
      </c>
      <c r="H1165" s="56">
        <f t="shared" si="37"/>
        <v>0</v>
      </c>
      <c r="I1165" s="57"/>
      <c r="J1165" s="59"/>
      <c r="K1165" s="58"/>
      <c r="L1165" s="58"/>
      <c r="M1165" s="5"/>
      <c r="N1165" s="5"/>
      <c r="O1165" s="5"/>
      <c r="P1165" s="5"/>
      <c r="Q1165" s="5"/>
      <c r="R1165" s="5"/>
      <c r="S1165" s="5"/>
      <c r="T1165" s="5"/>
      <c r="U1165" s="5"/>
      <c r="V1165" s="5"/>
      <c r="W1165" s="5"/>
      <c r="X1165" s="5"/>
      <c r="Y1165" s="5"/>
      <c r="Z1165" s="5"/>
    </row>
    <row r="1166" spans="1:26" ht="12.75" customHeight="1" x14ac:dyDescent="0.25">
      <c r="A1166" s="55">
        <v>152</v>
      </c>
      <c r="B1166" s="54">
        <v>183</v>
      </c>
      <c r="C1166" s="54">
        <f>BILANCA!D189</f>
        <v>152.88999999999999</v>
      </c>
      <c r="D1166" s="54">
        <f>BILANCA!E189</f>
        <v>0</v>
      </c>
      <c r="E1166" s="54">
        <v>0</v>
      </c>
      <c r="F1166" s="54">
        <v>0</v>
      </c>
      <c r="G1166" s="56">
        <f t="shared" si="36"/>
        <v>27.978869999999997</v>
      </c>
      <c r="H1166" s="56">
        <f t="shared" si="37"/>
        <v>0.11000000000001364</v>
      </c>
      <c r="I1166" s="57"/>
      <c r="J1166" s="59"/>
      <c r="K1166" s="58"/>
      <c r="L1166" s="58"/>
      <c r="M1166" s="5"/>
      <c r="N1166" s="5"/>
      <c r="O1166" s="5"/>
      <c r="P1166" s="5"/>
      <c r="Q1166" s="5"/>
      <c r="R1166" s="5"/>
      <c r="S1166" s="5"/>
      <c r="T1166" s="5"/>
      <c r="U1166" s="5"/>
      <c r="V1166" s="5"/>
      <c r="W1166" s="5"/>
      <c r="X1166" s="5"/>
      <c r="Y1166" s="5"/>
      <c r="Z1166" s="5"/>
    </row>
    <row r="1167" spans="1:26" ht="12.75" customHeight="1" x14ac:dyDescent="0.25">
      <c r="A1167" s="55">
        <v>152</v>
      </c>
      <c r="B1167" s="54">
        <v>184</v>
      </c>
      <c r="C1167" s="54">
        <f>BILANCA!D190</f>
        <v>0</v>
      </c>
      <c r="D1167" s="54">
        <f>BILANCA!E190</f>
        <v>0</v>
      </c>
      <c r="E1167" s="54">
        <v>0</v>
      </c>
      <c r="F1167" s="54">
        <v>0</v>
      </c>
      <c r="G1167" s="56">
        <f t="shared" si="36"/>
        <v>0</v>
      </c>
      <c r="H1167" s="56">
        <f t="shared" si="37"/>
        <v>0</v>
      </c>
      <c r="I1167" s="57"/>
      <c r="J1167" s="59"/>
      <c r="K1167" s="58"/>
      <c r="L1167" s="58"/>
      <c r="M1167" s="5"/>
      <c r="N1167" s="5"/>
      <c r="O1167" s="5"/>
      <c r="P1167" s="5"/>
      <c r="Q1167" s="5"/>
      <c r="R1167" s="5"/>
      <c r="S1167" s="5"/>
      <c r="T1167" s="5"/>
      <c r="U1167" s="5"/>
      <c r="V1167" s="5"/>
      <c r="W1167" s="5"/>
      <c r="X1167" s="5"/>
      <c r="Y1167" s="5"/>
      <c r="Z1167" s="5"/>
    </row>
    <row r="1168" spans="1:26" ht="12.75" customHeight="1" x14ac:dyDescent="0.25">
      <c r="A1168" s="55">
        <v>152</v>
      </c>
      <c r="B1168" s="54">
        <v>185</v>
      </c>
      <c r="C1168" s="54">
        <f>BILANCA!D191</f>
        <v>0</v>
      </c>
      <c r="D1168" s="54">
        <f>BILANCA!E191</f>
        <v>0</v>
      </c>
      <c r="E1168" s="54">
        <v>0</v>
      </c>
      <c r="F1168" s="54">
        <v>0</v>
      </c>
      <c r="G1168" s="56">
        <f t="shared" si="36"/>
        <v>0</v>
      </c>
      <c r="H1168" s="56">
        <f t="shared" si="37"/>
        <v>0</v>
      </c>
      <c r="I1168" s="57"/>
      <c r="J1168" s="59"/>
      <c r="K1168" s="58"/>
      <c r="L1168" s="58"/>
      <c r="M1168" s="5"/>
      <c r="N1168" s="5"/>
      <c r="O1168" s="5"/>
      <c r="P1168" s="5"/>
      <c r="Q1168" s="5"/>
      <c r="R1168" s="5"/>
      <c r="S1168" s="5"/>
      <c r="T1168" s="5"/>
      <c r="U1168" s="5"/>
      <c r="V1168" s="5"/>
      <c r="W1168" s="5"/>
      <c r="X1168" s="5"/>
      <c r="Y1168" s="5"/>
      <c r="Z1168" s="5"/>
    </row>
    <row r="1169" spans="1:26" ht="12.75" customHeight="1" x14ac:dyDescent="0.25">
      <c r="A1169" s="55">
        <v>152</v>
      </c>
      <c r="B1169" s="54">
        <v>186</v>
      </c>
      <c r="C1169" s="54">
        <f>BILANCA!D192</f>
        <v>0</v>
      </c>
      <c r="D1169" s="54">
        <f>BILANCA!E192</f>
        <v>0</v>
      </c>
      <c r="E1169" s="54">
        <v>0</v>
      </c>
      <c r="F1169" s="54">
        <v>0</v>
      </c>
      <c r="G1169" s="56">
        <f t="shared" si="36"/>
        <v>0</v>
      </c>
      <c r="H1169" s="56">
        <f t="shared" si="37"/>
        <v>0</v>
      </c>
      <c r="I1169" s="57"/>
      <c r="J1169" s="59"/>
      <c r="K1169" s="58"/>
      <c r="L1169" s="58"/>
      <c r="M1169" s="5"/>
      <c r="N1169" s="5"/>
      <c r="O1169" s="5"/>
      <c r="P1169" s="5"/>
      <c r="Q1169" s="5"/>
      <c r="R1169" s="5"/>
      <c r="S1169" s="5"/>
      <c r="T1169" s="5"/>
      <c r="U1169" s="5"/>
      <c r="V1169" s="5"/>
      <c r="W1169" s="5"/>
      <c r="X1169" s="5"/>
      <c r="Y1169" s="5"/>
      <c r="Z1169" s="5"/>
    </row>
    <row r="1170" spans="1:26" ht="12.75" customHeight="1" x14ac:dyDescent="0.25">
      <c r="A1170" s="55">
        <v>152</v>
      </c>
      <c r="B1170" s="54">
        <v>187</v>
      </c>
      <c r="C1170" s="54">
        <f>BILANCA!D193</f>
        <v>0</v>
      </c>
      <c r="D1170" s="54">
        <f>BILANCA!E193</f>
        <v>0</v>
      </c>
      <c r="E1170" s="54">
        <v>0</v>
      </c>
      <c r="F1170" s="54">
        <v>0</v>
      </c>
      <c r="G1170" s="56">
        <f t="shared" si="36"/>
        <v>0</v>
      </c>
      <c r="H1170" s="56">
        <f t="shared" si="37"/>
        <v>0</v>
      </c>
      <c r="I1170" s="57"/>
      <c r="J1170" s="59"/>
      <c r="K1170" s="58"/>
      <c r="L1170" s="58"/>
      <c r="M1170" s="5"/>
      <c r="N1170" s="5"/>
      <c r="O1170" s="5"/>
      <c r="P1170" s="5"/>
      <c r="Q1170" s="5"/>
      <c r="R1170" s="5"/>
      <c r="S1170" s="5"/>
      <c r="T1170" s="5"/>
      <c r="U1170" s="5"/>
      <c r="V1170" s="5"/>
      <c r="W1170" s="5"/>
      <c r="X1170" s="5"/>
      <c r="Y1170" s="5"/>
      <c r="Z1170" s="5"/>
    </row>
    <row r="1171" spans="1:26" ht="12.75" customHeight="1" x14ac:dyDescent="0.25">
      <c r="A1171" s="55">
        <v>152</v>
      </c>
      <c r="B1171" s="54">
        <v>188</v>
      </c>
      <c r="C1171" s="54">
        <f>BILANCA!D194</f>
        <v>0</v>
      </c>
      <c r="D1171" s="54">
        <f>BILANCA!E194</f>
        <v>0</v>
      </c>
      <c r="E1171" s="54">
        <v>0</v>
      </c>
      <c r="F1171" s="54">
        <v>0</v>
      </c>
      <c r="G1171" s="56">
        <f t="shared" si="36"/>
        <v>0</v>
      </c>
      <c r="H1171" s="56">
        <f t="shared" si="37"/>
        <v>0</v>
      </c>
      <c r="I1171" s="57"/>
      <c r="J1171" s="59"/>
      <c r="K1171" s="58"/>
      <c r="L1171" s="58"/>
      <c r="M1171" s="5"/>
      <c r="N1171" s="5"/>
      <c r="O1171" s="5"/>
      <c r="P1171" s="5"/>
      <c r="Q1171" s="5"/>
      <c r="R1171" s="5"/>
      <c r="S1171" s="5"/>
      <c r="T1171" s="5"/>
      <c r="U1171" s="5"/>
      <c r="V1171" s="5"/>
      <c r="W1171" s="5"/>
      <c r="X1171" s="5"/>
      <c r="Y1171" s="5"/>
      <c r="Z1171" s="5"/>
    </row>
    <row r="1172" spans="1:26" ht="12.75" customHeight="1" x14ac:dyDescent="0.25">
      <c r="A1172" s="55">
        <v>152</v>
      </c>
      <c r="B1172" s="54">
        <v>189</v>
      </c>
      <c r="C1172" s="54">
        <f>BILANCA!D195</f>
        <v>0</v>
      </c>
      <c r="D1172" s="54">
        <f>BILANCA!E195</f>
        <v>0</v>
      </c>
      <c r="E1172" s="54">
        <v>0</v>
      </c>
      <c r="F1172" s="54">
        <v>0</v>
      </c>
      <c r="G1172" s="56">
        <f t="shared" si="36"/>
        <v>0</v>
      </c>
      <c r="H1172" s="56">
        <f t="shared" si="37"/>
        <v>0</v>
      </c>
      <c r="I1172" s="57"/>
      <c r="J1172" s="59"/>
      <c r="K1172" s="58"/>
      <c r="L1172" s="58"/>
      <c r="M1172" s="5"/>
      <c r="N1172" s="5"/>
      <c r="O1172" s="5"/>
      <c r="P1172" s="5"/>
      <c r="Q1172" s="5"/>
      <c r="R1172" s="5"/>
      <c r="S1172" s="5"/>
      <c r="T1172" s="5"/>
      <c r="U1172" s="5"/>
      <c r="V1172" s="5"/>
      <c r="W1172" s="5"/>
      <c r="X1172" s="5"/>
      <c r="Y1172" s="5"/>
      <c r="Z1172" s="5"/>
    </row>
    <row r="1173" spans="1:26" ht="12.75" customHeight="1" x14ac:dyDescent="0.25">
      <c r="A1173" s="55">
        <v>152</v>
      </c>
      <c r="B1173" s="54">
        <v>190</v>
      </c>
      <c r="C1173" s="54">
        <f>BILANCA!D196</f>
        <v>0</v>
      </c>
      <c r="D1173" s="54">
        <f>BILANCA!E196</f>
        <v>0</v>
      </c>
      <c r="E1173" s="54">
        <v>0</v>
      </c>
      <c r="F1173" s="54">
        <v>0</v>
      </c>
      <c r="G1173" s="56">
        <f t="shared" si="36"/>
        <v>0</v>
      </c>
      <c r="H1173" s="56">
        <f t="shared" si="37"/>
        <v>0</v>
      </c>
      <c r="I1173" s="57"/>
      <c r="J1173" s="59"/>
      <c r="K1173" s="58"/>
      <c r="L1173" s="58"/>
      <c r="M1173" s="5"/>
      <c r="N1173" s="5"/>
      <c r="O1173" s="5"/>
      <c r="P1173" s="5"/>
      <c r="Q1173" s="5"/>
      <c r="R1173" s="5"/>
      <c r="S1173" s="5"/>
      <c r="T1173" s="5"/>
      <c r="U1173" s="5"/>
      <c r="V1173" s="5"/>
      <c r="W1173" s="5"/>
      <c r="X1173" s="5"/>
      <c r="Y1173" s="5"/>
      <c r="Z1173" s="5"/>
    </row>
    <row r="1174" spans="1:26" ht="12.75" customHeight="1" x14ac:dyDescent="0.25">
      <c r="A1174" s="55">
        <v>152</v>
      </c>
      <c r="B1174" s="54">
        <v>191</v>
      </c>
      <c r="C1174" s="54">
        <f>BILANCA!D197</f>
        <v>0</v>
      </c>
      <c r="D1174" s="54">
        <f>BILANCA!E197</f>
        <v>0</v>
      </c>
      <c r="E1174" s="54">
        <v>0</v>
      </c>
      <c r="F1174" s="54">
        <v>0</v>
      </c>
      <c r="G1174" s="56">
        <f t="shared" si="36"/>
        <v>0</v>
      </c>
      <c r="H1174" s="56">
        <f t="shared" si="37"/>
        <v>0</v>
      </c>
      <c r="I1174" s="57"/>
      <c r="J1174" s="59"/>
      <c r="K1174" s="58"/>
      <c r="L1174" s="58"/>
      <c r="M1174" s="5"/>
      <c r="N1174" s="5"/>
      <c r="O1174" s="5"/>
      <c r="P1174" s="5"/>
      <c r="Q1174" s="5"/>
      <c r="R1174" s="5"/>
      <c r="S1174" s="5"/>
      <c r="T1174" s="5"/>
      <c r="U1174" s="5"/>
      <c r="V1174" s="5"/>
      <c r="W1174" s="5"/>
      <c r="X1174" s="5"/>
      <c r="Y1174" s="5"/>
      <c r="Z1174" s="5"/>
    </row>
    <row r="1175" spans="1:26" ht="12.75" customHeight="1" x14ac:dyDescent="0.25">
      <c r="A1175" s="55">
        <v>152</v>
      </c>
      <c r="B1175" s="54">
        <v>192</v>
      </c>
      <c r="C1175" s="54">
        <f>BILANCA!D198</f>
        <v>0</v>
      </c>
      <c r="D1175" s="54">
        <f>BILANCA!E198</f>
        <v>0</v>
      </c>
      <c r="E1175" s="54">
        <v>0</v>
      </c>
      <c r="F1175" s="54">
        <v>0</v>
      </c>
      <c r="G1175" s="56">
        <f t="shared" si="36"/>
        <v>0</v>
      </c>
      <c r="H1175" s="56">
        <f t="shared" si="37"/>
        <v>0</v>
      </c>
      <c r="I1175" s="57"/>
      <c r="J1175" s="59"/>
      <c r="K1175" s="58"/>
      <c r="L1175" s="58"/>
      <c r="M1175" s="5"/>
      <c r="N1175" s="5"/>
      <c r="O1175" s="5"/>
      <c r="P1175" s="5"/>
      <c r="Q1175" s="5"/>
      <c r="R1175" s="5"/>
      <c r="S1175" s="5"/>
      <c r="T1175" s="5"/>
      <c r="U1175" s="5"/>
      <c r="V1175" s="5"/>
      <c r="W1175" s="5"/>
      <c r="X1175" s="5"/>
      <c r="Y1175" s="5"/>
      <c r="Z1175" s="5"/>
    </row>
    <row r="1176" spans="1:26" ht="12.75" customHeight="1" x14ac:dyDescent="0.25">
      <c r="A1176" s="55">
        <v>152</v>
      </c>
      <c r="B1176" s="54">
        <v>193</v>
      </c>
      <c r="C1176" s="54">
        <f>BILANCA!D199</f>
        <v>0</v>
      </c>
      <c r="D1176" s="54">
        <f>BILANCA!E199</f>
        <v>0</v>
      </c>
      <c r="E1176" s="54">
        <v>0</v>
      </c>
      <c r="F1176" s="54">
        <v>0</v>
      </c>
      <c r="G1176" s="56">
        <f t="shared" ref="G1176:G1239" si="38">B1176/1000*C1176+B1176/500*D1176</f>
        <v>0</v>
      </c>
      <c r="H1176" s="56">
        <f t="shared" si="37"/>
        <v>0</v>
      </c>
      <c r="I1176" s="57"/>
      <c r="J1176" s="59"/>
      <c r="K1176" s="58"/>
      <c r="L1176" s="58"/>
      <c r="M1176" s="5"/>
      <c r="N1176" s="5"/>
      <c r="O1176" s="5"/>
      <c r="P1176" s="5"/>
      <c r="Q1176" s="5"/>
      <c r="R1176" s="5"/>
      <c r="S1176" s="5"/>
      <c r="T1176" s="5"/>
      <c r="U1176" s="5"/>
      <c r="V1176" s="5"/>
      <c r="W1176" s="5"/>
      <c r="X1176" s="5"/>
      <c r="Y1176" s="5"/>
      <c r="Z1176" s="5"/>
    </row>
    <row r="1177" spans="1:26" ht="12.75" customHeight="1" x14ac:dyDescent="0.25">
      <c r="A1177" s="55">
        <v>152</v>
      </c>
      <c r="B1177" s="54">
        <v>194</v>
      </c>
      <c r="C1177" s="54">
        <f>BILANCA!D200</f>
        <v>0</v>
      </c>
      <c r="D1177" s="54">
        <f>BILANCA!E200</f>
        <v>0</v>
      </c>
      <c r="E1177" s="54">
        <v>0</v>
      </c>
      <c r="F1177" s="54">
        <v>0</v>
      </c>
      <c r="G1177" s="56">
        <f t="shared" si="38"/>
        <v>0</v>
      </c>
      <c r="H1177" s="56">
        <f t="shared" si="37"/>
        <v>0</v>
      </c>
      <c r="I1177" s="57"/>
      <c r="J1177" s="59"/>
      <c r="K1177" s="58"/>
      <c r="L1177" s="58"/>
      <c r="M1177" s="5"/>
      <c r="N1177" s="5"/>
      <c r="O1177" s="5"/>
      <c r="P1177" s="5"/>
      <c r="Q1177" s="5"/>
      <c r="R1177" s="5"/>
      <c r="S1177" s="5"/>
      <c r="T1177" s="5"/>
      <c r="U1177" s="5"/>
      <c r="V1177" s="5"/>
      <c r="W1177" s="5"/>
      <c r="X1177" s="5"/>
      <c r="Y1177" s="5"/>
      <c r="Z1177" s="5"/>
    </row>
    <row r="1178" spans="1:26" ht="12.75" customHeight="1" x14ac:dyDescent="0.25">
      <c r="A1178" s="55">
        <v>152</v>
      </c>
      <c r="B1178" s="54">
        <v>195</v>
      </c>
      <c r="C1178" s="54">
        <f>BILANCA!D201</f>
        <v>0</v>
      </c>
      <c r="D1178" s="54">
        <f>BILANCA!E201</f>
        <v>0</v>
      </c>
      <c r="E1178" s="54">
        <v>0</v>
      </c>
      <c r="F1178" s="54">
        <v>0</v>
      </c>
      <c r="G1178" s="56">
        <f t="shared" si="38"/>
        <v>0</v>
      </c>
      <c r="H1178" s="56">
        <f t="shared" si="37"/>
        <v>0</v>
      </c>
      <c r="I1178" s="57"/>
      <c r="J1178" s="59"/>
      <c r="K1178" s="58"/>
      <c r="L1178" s="58"/>
      <c r="M1178" s="5"/>
      <c r="N1178" s="5"/>
      <c r="O1178" s="5"/>
      <c r="P1178" s="5"/>
      <c r="Q1178" s="5"/>
      <c r="R1178" s="5"/>
      <c r="S1178" s="5"/>
      <c r="T1178" s="5"/>
      <c r="U1178" s="5"/>
      <c r="V1178" s="5"/>
      <c r="W1178" s="5"/>
      <c r="X1178" s="5"/>
      <c r="Y1178" s="5"/>
      <c r="Z1178" s="5"/>
    </row>
    <row r="1179" spans="1:26" ht="12.75" customHeight="1" x14ac:dyDescent="0.25">
      <c r="A1179" s="55">
        <v>152</v>
      </c>
      <c r="B1179" s="54">
        <v>196</v>
      </c>
      <c r="C1179" s="54">
        <f>BILANCA!D202</f>
        <v>0</v>
      </c>
      <c r="D1179" s="54">
        <f>BILANCA!E202</f>
        <v>0</v>
      </c>
      <c r="E1179" s="54">
        <v>0</v>
      </c>
      <c r="F1179" s="54">
        <v>0</v>
      </c>
      <c r="G1179" s="56">
        <f t="shared" si="38"/>
        <v>0</v>
      </c>
      <c r="H1179" s="56">
        <f t="shared" si="37"/>
        <v>0</v>
      </c>
      <c r="I1179" s="57"/>
      <c r="J1179" s="59"/>
      <c r="K1179" s="58"/>
      <c r="L1179" s="58"/>
      <c r="M1179" s="5"/>
      <c r="N1179" s="5"/>
      <c r="O1179" s="5"/>
      <c r="P1179" s="5"/>
      <c r="Q1179" s="5"/>
      <c r="R1179" s="5"/>
      <c r="S1179" s="5"/>
      <c r="T1179" s="5"/>
      <c r="U1179" s="5"/>
      <c r="V1179" s="5"/>
      <c r="W1179" s="5"/>
      <c r="X1179" s="5"/>
      <c r="Y1179" s="5"/>
      <c r="Z1179" s="5"/>
    </row>
    <row r="1180" spans="1:26" ht="12.75" customHeight="1" x14ac:dyDescent="0.25">
      <c r="A1180" s="55">
        <v>152</v>
      </c>
      <c r="B1180" s="54">
        <v>197</v>
      </c>
      <c r="C1180" s="54">
        <f>BILANCA!D203</f>
        <v>0</v>
      </c>
      <c r="D1180" s="54">
        <f>BILANCA!E203</f>
        <v>0</v>
      </c>
      <c r="E1180" s="54">
        <v>0</v>
      </c>
      <c r="F1180" s="54">
        <v>0</v>
      </c>
      <c r="G1180" s="56">
        <f t="shared" si="38"/>
        <v>0</v>
      </c>
      <c r="H1180" s="56">
        <f t="shared" si="37"/>
        <v>0</v>
      </c>
      <c r="I1180" s="57"/>
      <c r="J1180" s="59"/>
      <c r="K1180" s="58"/>
      <c r="L1180" s="58"/>
      <c r="M1180" s="5"/>
      <c r="N1180" s="5"/>
      <c r="O1180" s="5"/>
      <c r="P1180" s="5"/>
      <c r="Q1180" s="5"/>
      <c r="R1180" s="5"/>
      <c r="S1180" s="5"/>
      <c r="T1180" s="5"/>
      <c r="U1180" s="5"/>
      <c r="V1180" s="5"/>
      <c r="W1180" s="5"/>
      <c r="X1180" s="5"/>
      <c r="Y1180" s="5"/>
      <c r="Z1180" s="5"/>
    </row>
    <row r="1181" spans="1:26" ht="12.75" customHeight="1" x14ac:dyDescent="0.25">
      <c r="A1181" s="55">
        <v>152</v>
      </c>
      <c r="B1181" s="54">
        <v>198</v>
      </c>
      <c r="C1181" s="54">
        <f>BILANCA!D204</f>
        <v>0</v>
      </c>
      <c r="D1181" s="54">
        <f>BILANCA!E204</f>
        <v>0</v>
      </c>
      <c r="E1181" s="54">
        <v>0</v>
      </c>
      <c r="F1181" s="54">
        <v>0</v>
      </c>
      <c r="G1181" s="56">
        <f t="shared" si="38"/>
        <v>0</v>
      </c>
      <c r="H1181" s="56">
        <f t="shared" si="37"/>
        <v>0</v>
      </c>
      <c r="I1181" s="57"/>
      <c r="J1181" s="59"/>
      <c r="K1181" s="58"/>
      <c r="L1181" s="58"/>
      <c r="M1181" s="5"/>
      <c r="N1181" s="5"/>
      <c r="O1181" s="5"/>
      <c r="P1181" s="5"/>
      <c r="Q1181" s="5"/>
      <c r="R1181" s="5"/>
      <c r="S1181" s="5"/>
      <c r="T1181" s="5"/>
      <c r="U1181" s="5"/>
      <c r="V1181" s="5"/>
      <c r="W1181" s="5"/>
      <c r="X1181" s="5"/>
      <c r="Y1181" s="5"/>
      <c r="Z1181" s="5"/>
    </row>
    <row r="1182" spans="1:26" ht="12.75" customHeight="1" x14ac:dyDescent="0.25">
      <c r="A1182" s="55">
        <v>152</v>
      </c>
      <c r="B1182" s="54">
        <v>199</v>
      </c>
      <c r="C1182" s="54">
        <f>BILANCA!D205</f>
        <v>0</v>
      </c>
      <c r="D1182" s="54">
        <f>BILANCA!E205</f>
        <v>0</v>
      </c>
      <c r="E1182" s="54">
        <v>0</v>
      </c>
      <c r="F1182" s="54">
        <v>0</v>
      </c>
      <c r="G1182" s="56">
        <f t="shared" si="38"/>
        <v>0</v>
      </c>
      <c r="H1182" s="56">
        <f t="shared" si="37"/>
        <v>0</v>
      </c>
      <c r="I1182" s="57"/>
      <c r="J1182" s="59"/>
      <c r="K1182" s="58"/>
      <c r="L1182" s="58"/>
      <c r="M1182" s="5"/>
      <c r="N1182" s="5"/>
      <c r="O1182" s="5"/>
      <c r="P1182" s="5"/>
      <c r="Q1182" s="5"/>
      <c r="R1182" s="5"/>
      <c r="S1182" s="5"/>
      <c r="T1182" s="5"/>
      <c r="U1182" s="5"/>
      <c r="V1182" s="5"/>
      <c r="W1182" s="5"/>
      <c r="X1182" s="5"/>
      <c r="Y1182" s="5"/>
      <c r="Z1182" s="5"/>
    </row>
    <row r="1183" spans="1:26" ht="12.75" customHeight="1" x14ac:dyDescent="0.25">
      <c r="A1183" s="55">
        <v>152</v>
      </c>
      <c r="B1183" s="54">
        <v>200</v>
      </c>
      <c r="C1183" s="54">
        <f>BILANCA!D206</f>
        <v>0</v>
      </c>
      <c r="D1183" s="54">
        <f>BILANCA!E206</f>
        <v>0</v>
      </c>
      <c r="E1183" s="54">
        <v>0</v>
      </c>
      <c r="F1183" s="54">
        <v>0</v>
      </c>
      <c r="G1183" s="56">
        <f t="shared" si="38"/>
        <v>0</v>
      </c>
      <c r="H1183" s="56">
        <f t="shared" si="37"/>
        <v>0</v>
      </c>
      <c r="I1183" s="57"/>
      <c r="J1183" s="59"/>
      <c r="K1183" s="58"/>
      <c r="L1183" s="58"/>
      <c r="M1183" s="5"/>
      <c r="N1183" s="5"/>
      <c r="O1183" s="5"/>
      <c r="P1183" s="5"/>
      <c r="Q1183" s="5"/>
      <c r="R1183" s="5"/>
      <c r="S1183" s="5"/>
      <c r="T1183" s="5"/>
      <c r="U1183" s="5"/>
      <c r="V1183" s="5"/>
      <c r="W1183" s="5"/>
      <c r="X1183" s="5"/>
      <c r="Y1183" s="5"/>
      <c r="Z1183" s="5"/>
    </row>
    <row r="1184" spans="1:26" ht="12.75" customHeight="1" x14ac:dyDescent="0.25">
      <c r="A1184" s="55">
        <v>152</v>
      </c>
      <c r="B1184" s="54">
        <v>201</v>
      </c>
      <c r="C1184" s="54">
        <f>BILANCA!D207</f>
        <v>0</v>
      </c>
      <c r="D1184" s="54">
        <f>BILANCA!E207</f>
        <v>0</v>
      </c>
      <c r="E1184" s="54">
        <v>0</v>
      </c>
      <c r="F1184" s="54">
        <v>0</v>
      </c>
      <c r="G1184" s="56">
        <f t="shared" si="38"/>
        <v>0</v>
      </c>
      <c r="H1184" s="56">
        <f t="shared" si="37"/>
        <v>0</v>
      </c>
      <c r="I1184" s="57"/>
      <c r="J1184" s="59"/>
      <c r="K1184" s="58"/>
      <c r="L1184" s="58"/>
      <c r="M1184" s="5"/>
      <c r="N1184" s="5"/>
      <c r="O1184" s="5"/>
      <c r="P1184" s="5"/>
      <c r="Q1184" s="5"/>
      <c r="R1184" s="5"/>
      <c r="S1184" s="5"/>
      <c r="T1184" s="5"/>
      <c r="U1184" s="5"/>
      <c r="V1184" s="5"/>
      <c r="W1184" s="5"/>
      <c r="X1184" s="5"/>
      <c r="Y1184" s="5"/>
      <c r="Z1184" s="5"/>
    </row>
    <row r="1185" spans="1:26" ht="12.75" customHeight="1" x14ac:dyDescent="0.25">
      <c r="A1185" s="55">
        <v>152</v>
      </c>
      <c r="B1185" s="54">
        <v>202</v>
      </c>
      <c r="C1185" s="54">
        <f>BILANCA!D208</f>
        <v>0</v>
      </c>
      <c r="D1185" s="54">
        <f>BILANCA!E208</f>
        <v>0</v>
      </c>
      <c r="E1185" s="54">
        <v>0</v>
      </c>
      <c r="F1185" s="54">
        <v>0</v>
      </c>
      <c r="G1185" s="56">
        <f t="shared" si="38"/>
        <v>0</v>
      </c>
      <c r="H1185" s="56">
        <f t="shared" si="37"/>
        <v>0</v>
      </c>
      <c r="I1185" s="57"/>
      <c r="J1185" s="59"/>
      <c r="K1185" s="58"/>
      <c r="L1185" s="58"/>
      <c r="M1185" s="5"/>
      <c r="N1185" s="5"/>
      <c r="O1185" s="5"/>
      <c r="P1185" s="5"/>
      <c r="Q1185" s="5"/>
      <c r="R1185" s="5"/>
      <c r="S1185" s="5"/>
      <c r="T1185" s="5"/>
      <c r="U1185" s="5"/>
      <c r="V1185" s="5"/>
      <c r="W1185" s="5"/>
      <c r="X1185" s="5"/>
      <c r="Y1185" s="5"/>
      <c r="Z1185" s="5"/>
    </row>
    <row r="1186" spans="1:26" ht="12.75" customHeight="1" x14ac:dyDescent="0.25">
      <c r="A1186" s="55">
        <v>152</v>
      </c>
      <c r="B1186" s="54">
        <v>203</v>
      </c>
      <c r="C1186" s="54">
        <f>BILANCA!D209</f>
        <v>0</v>
      </c>
      <c r="D1186" s="54">
        <f>BILANCA!E209</f>
        <v>0</v>
      </c>
      <c r="E1186" s="54">
        <v>0</v>
      </c>
      <c r="F1186" s="54">
        <v>0</v>
      </c>
      <c r="G1186" s="56">
        <f t="shared" si="38"/>
        <v>0</v>
      </c>
      <c r="H1186" s="56">
        <f t="shared" si="37"/>
        <v>0</v>
      </c>
      <c r="I1186" s="57"/>
      <c r="J1186" s="59"/>
      <c r="K1186" s="58"/>
      <c r="L1186" s="58"/>
      <c r="M1186" s="5"/>
      <c r="N1186" s="5"/>
      <c r="O1186" s="5"/>
      <c r="P1186" s="5"/>
      <c r="Q1186" s="5"/>
      <c r="R1186" s="5"/>
      <c r="S1186" s="5"/>
      <c r="T1186" s="5"/>
      <c r="U1186" s="5"/>
      <c r="V1186" s="5"/>
      <c r="W1186" s="5"/>
      <c r="X1186" s="5"/>
      <c r="Y1186" s="5"/>
      <c r="Z1186" s="5"/>
    </row>
    <row r="1187" spans="1:26" ht="12.75" customHeight="1" x14ac:dyDescent="0.25">
      <c r="A1187" s="55">
        <v>152</v>
      </c>
      <c r="B1187" s="54">
        <v>204</v>
      </c>
      <c r="C1187" s="54">
        <f>BILANCA!D210</f>
        <v>0</v>
      </c>
      <c r="D1187" s="54">
        <f>BILANCA!E210</f>
        <v>0</v>
      </c>
      <c r="E1187" s="54">
        <v>0</v>
      </c>
      <c r="F1187" s="54">
        <v>0</v>
      </c>
      <c r="G1187" s="56">
        <f t="shared" si="38"/>
        <v>0</v>
      </c>
      <c r="H1187" s="56">
        <f t="shared" si="37"/>
        <v>0</v>
      </c>
      <c r="I1187" s="57"/>
      <c r="J1187" s="59"/>
      <c r="K1187" s="58"/>
      <c r="L1187" s="58"/>
      <c r="M1187" s="5"/>
      <c r="N1187" s="5"/>
      <c r="O1187" s="5"/>
      <c r="P1187" s="5"/>
      <c r="Q1187" s="5"/>
      <c r="R1187" s="5"/>
      <c r="S1187" s="5"/>
      <c r="T1187" s="5"/>
      <c r="U1187" s="5"/>
      <c r="V1187" s="5"/>
      <c r="W1187" s="5"/>
      <c r="X1187" s="5"/>
      <c r="Y1187" s="5"/>
      <c r="Z1187" s="5"/>
    </row>
    <row r="1188" spans="1:26" ht="12.75" customHeight="1" x14ac:dyDescent="0.25">
      <c r="A1188" s="55">
        <v>152</v>
      </c>
      <c r="B1188" s="54">
        <v>205</v>
      </c>
      <c r="C1188" s="54">
        <f>BILANCA!D211</f>
        <v>0</v>
      </c>
      <c r="D1188" s="54">
        <f>BILANCA!E211</f>
        <v>0</v>
      </c>
      <c r="E1188" s="54">
        <v>0</v>
      </c>
      <c r="F1188" s="54">
        <v>0</v>
      </c>
      <c r="G1188" s="56">
        <f t="shared" si="38"/>
        <v>0</v>
      </c>
      <c r="H1188" s="56">
        <f t="shared" si="37"/>
        <v>0</v>
      </c>
      <c r="I1188" s="57"/>
      <c r="J1188" s="59"/>
      <c r="K1188" s="58"/>
      <c r="L1188" s="58"/>
      <c r="M1188" s="5"/>
      <c r="N1188" s="5"/>
      <c r="O1188" s="5"/>
      <c r="P1188" s="5"/>
      <c r="Q1188" s="5"/>
      <c r="R1188" s="5"/>
      <c r="S1188" s="5"/>
      <c r="T1188" s="5"/>
      <c r="U1188" s="5"/>
      <c r="V1188" s="5"/>
      <c r="W1188" s="5"/>
      <c r="X1188" s="5"/>
      <c r="Y1188" s="5"/>
      <c r="Z1188" s="5"/>
    </row>
    <row r="1189" spans="1:26" ht="12.75" customHeight="1" x14ac:dyDescent="0.25">
      <c r="A1189" s="55">
        <v>152</v>
      </c>
      <c r="B1189" s="54">
        <v>206</v>
      </c>
      <c r="C1189" s="54">
        <f>BILANCA!D212</f>
        <v>0</v>
      </c>
      <c r="D1189" s="54">
        <f>BILANCA!E212</f>
        <v>0</v>
      </c>
      <c r="E1189" s="54">
        <v>0</v>
      </c>
      <c r="F1189" s="54">
        <v>0</v>
      </c>
      <c r="G1189" s="56">
        <f t="shared" si="38"/>
        <v>0</v>
      </c>
      <c r="H1189" s="56">
        <f t="shared" si="37"/>
        <v>0</v>
      </c>
      <c r="I1189" s="57"/>
      <c r="J1189" s="59"/>
      <c r="K1189" s="58"/>
      <c r="L1189" s="58"/>
      <c r="M1189" s="5"/>
      <c r="N1189" s="5"/>
      <c r="O1189" s="5"/>
      <c r="P1189" s="5"/>
      <c r="Q1189" s="5"/>
      <c r="R1189" s="5"/>
      <c r="S1189" s="5"/>
      <c r="T1189" s="5"/>
      <c r="U1189" s="5"/>
      <c r="V1189" s="5"/>
      <c r="W1189" s="5"/>
      <c r="X1189" s="5"/>
      <c r="Y1189" s="5"/>
      <c r="Z1189" s="5"/>
    </row>
    <row r="1190" spans="1:26" ht="12.75" customHeight="1" x14ac:dyDescent="0.25">
      <c r="A1190" s="55">
        <v>152</v>
      </c>
      <c r="B1190" s="54">
        <v>207</v>
      </c>
      <c r="C1190" s="54">
        <f>BILANCA!D213</f>
        <v>0</v>
      </c>
      <c r="D1190" s="54">
        <f>BILANCA!E213</f>
        <v>0</v>
      </c>
      <c r="E1190" s="54">
        <v>0</v>
      </c>
      <c r="F1190" s="54">
        <v>0</v>
      </c>
      <c r="G1190" s="56">
        <f t="shared" si="38"/>
        <v>0</v>
      </c>
      <c r="H1190" s="56">
        <f t="shared" si="37"/>
        <v>0</v>
      </c>
      <c r="I1190" s="57"/>
      <c r="J1190" s="59"/>
      <c r="K1190" s="58"/>
      <c r="L1190" s="58"/>
      <c r="M1190" s="5"/>
      <c r="N1190" s="5"/>
      <c r="O1190" s="5"/>
      <c r="P1190" s="5"/>
      <c r="Q1190" s="5"/>
      <c r="R1190" s="5"/>
      <c r="S1190" s="5"/>
      <c r="T1190" s="5"/>
      <c r="U1190" s="5"/>
      <c r="V1190" s="5"/>
      <c r="W1190" s="5"/>
      <c r="X1190" s="5"/>
      <c r="Y1190" s="5"/>
      <c r="Z1190" s="5"/>
    </row>
    <row r="1191" spans="1:26" ht="12.75" customHeight="1" x14ac:dyDescent="0.25">
      <c r="A1191" s="55">
        <v>152</v>
      </c>
      <c r="B1191" s="54">
        <v>208</v>
      </c>
      <c r="C1191" s="54">
        <f>BILANCA!D214</f>
        <v>0</v>
      </c>
      <c r="D1191" s="54">
        <f>BILANCA!E214</f>
        <v>0</v>
      </c>
      <c r="E1191" s="54">
        <v>0</v>
      </c>
      <c r="F1191" s="54">
        <v>0</v>
      </c>
      <c r="G1191" s="56">
        <f t="shared" si="38"/>
        <v>0</v>
      </c>
      <c r="H1191" s="56">
        <f t="shared" si="37"/>
        <v>0</v>
      </c>
      <c r="I1191" s="57"/>
      <c r="J1191" s="59"/>
      <c r="K1191" s="58"/>
      <c r="L1191" s="58"/>
      <c r="M1191" s="5"/>
      <c r="N1191" s="5"/>
      <c r="O1191" s="5"/>
      <c r="P1191" s="5"/>
      <c r="Q1191" s="5"/>
      <c r="R1191" s="5"/>
      <c r="S1191" s="5"/>
      <c r="T1191" s="5"/>
      <c r="U1191" s="5"/>
      <c r="V1191" s="5"/>
      <c r="W1191" s="5"/>
      <c r="X1191" s="5"/>
      <c r="Y1191" s="5"/>
      <c r="Z1191" s="5"/>
    </row>
    <row r="1192" spans="1:26" ht="12.75" customHeight="1" x14ac:dyDescent="0.25">
      <c r="A1192" s="55">
        <v>152</v>
      </c>
      <c r="B1192" s="54">
        <v>209</v>
      </c>
      <c r="C1192" s="54">
        <f>BILANCA!D215</f>
        <v>0</v>
      </c>
      <c r="D1192" s="54">
        <f>BILANCA!E215</f>
        <v>0</v>
      </c>
      <c r="E1192" s="54">
        <v>0</v>
      </c>
      <c r="F1192" s="54">
        <v>0</v>
      </c>
      <c r="G1192" s="56">
        <f t="shared" si="38"/>
        <v>0</v>
      </c>
      <c r="H1192" s="56">
        <f t="shared" si="37"/>
        <v>0</v>
      </c>
      <c r="I1192" s="57"/>
      <c r="J1192" s="59"/>
      <c r="K1192" s="58"/>
      <c r="L1192" s="58"/>
      <c r="M1192" s="5"/>
      <c r="N1192" s="5"/>
      <c r="O1192" s="5"/>
      <c r="P1192" s="5"/>
      <c r="Q1192" s="5"/>
      <c r="R1192" s="5"/>
      <c r="S1192" s="5"/>
      <c r="T1192" s="5"/>
      <c r="U1192" s="5"/>
      <c r="V1192" s="5"/>
      <c r="W1192" s="5"/>
      <c r="X1192" s="5"/>
      <c r="Y1192" s="5"/>
      <c r="Z1192" s="5"/>
    </row>
    <row r="1193" spans="1:26" ht="12.75" customHeight="1" x14ac:dyDescent="0.25">
      <c r="A1193" s="55">
        <v>152</v>
      </c>
      <c r="B1193" s="54">
        <v>210</v>
      </c>
      <c r="C1193" s="54">
        <f>BILANCA!D216</f>
        <v>0</v>
      </c>
      <c r="D1193" s="54">
        <f>BILANCA!E216</f>
        <v>0</v>
      </c>
      <c r="E1193" s="54">
        <v>0</v>
      </c>
      <c r="F1193" s="54">
        <v>0</v>
      </c>
      <c r="G1193" s="56">
        <f t="shared" si="38"/>
        <v>0</v>
      </c>
      <c r="H1193" s="56">
        <f t="shared" si="37"/>
        <v>0</v>
      </c>
      <c r="I1193" s="57"/>
      <c r="J1193" s="59"/>
      <c r="K1193" s="58"/>
      <c r="L1193" s="58"/>
      <c r="M1193" s="5"/>
      <c r="N1193" s="5"/>
      <c r="O1193" s="5"/>
      <c r="P1193" s="5"/>
      <c r="Q1193" s="5"/>
      <c r="R1193" s="5"/>
      <c r="S1193" s="5"/>
      <c r="T1193" s="5"/>
      <c r="U1193" s="5"/>
      <c r="V1193" s="5"/>
      <c r="W1193" s="5"/>
      <c r="X1193" s="5"/>
      <c r="Y1193" s="5"/>
      <c r="Z1193" s="5"/>
    </row>
    <row r="1194" spans="1:26" ht="12.75" customHeight="1" x14ac:dyDescent="0.25">
      <c r="A1194" s="55">
        <v>152</v>
      </c>
      <c r="B1194" s="54">
        <v>211</v>
      </c>
      <c r="C1194" s="54">
        <f>BILANCA!D217</f>
        <v>0</v>
      </c>
      <c r="D1194" s="54">
        <f>BILANCA!E217</f>
        <v>0</v>
      </c>
      <c r="E1194" s="54">
        <v>0</v>
      </c>
      <c r="F1194" s="54">
        <v>0</v>
      </c>
      <c r="G1194" s="56">
        <f t="shared" si="38"/>
        <v>0</v>
      </c>
      <c r="H1194" s="56">
        <f t="shared" si="37"/>
        <v>0</v>
      </c>
      <c r="I1194" s="57"/>
      <c r="J1194" s="59"/>
      <c r="K1194" s="58"/>
      <c r="L1194" s="58"/>
      <c r="M1194" s="5"/>
      <c r="N1194" s="5"/>
      <c r="O1194" s="5"/>
      <c r="P1194" s="5"/>
      <c r="Q1194" s="5"/>
      <c r="R1194" s="5"/>
      <c r="S1194" s="5"/>
      <c r="T1194" s="5"/>
      <c r="U1194" s="5"/>
      <c r="V1194" s="5"/>
      <c r="W1194" s="5"/>
      <c r="X1194" s="5"/>
      <c r="Y1194" s="5"/>
      <c r="Z1194" s="5"/>
    </row>
    <row r="1195" spans="1:26" ht="12.75" customHeight="1" x14ac:dyDescent="0.25">
      <c r="A1195" s="55">
        <v>152</v>
      </c>
      <c r="B1195" s="54">
        <v>212</v>
      </c>
      <c r="C1195" s="54">
        <f>BILANCA!D218</f>
        <v>0</v>
      </c>
      <c r="D1195" s="54">
        <f>BILANCA!E218</f>
        <v>0</v>
      </c>
      <c r="E1195" s="54">
        <v>0</v>
      </c>
      <c r="F1195" s="54">
        <v>0</v>
      </c>
      <c r="G1195" s="56">
        <f t="shared" si="38"/>
        <v>0</v>
      </c>
      <c r="H1195" s="56">
        <f t="shared" si="37"/>
        <v>0</v>
      </c>
      <c r="I1195" s="57"/>
      <c r="J1195" s="59"/>
      <c r="K1195" s="58"/>
      <c r="L1195" s="58"/>
      <c r="M1195" s="5"/>
      <c r="N1195" s="5"/>
      <c r="O1195" s="5"/>
      <c r="P1195" s="5"/>
      <c r="Q1195" s="5"/>
      <c r="R1195" s="5"/>
      <c r="S1195" s="5"/>
      <c r="T1195" s="5"/>
      <c r="U1195" s="5"/>
      <c r="V1195" s="5"/>
      <c r="W1195" s="5"/>
      <c r="X1195" s="5"/>
      <c r="Y1195" s="5"/>
      <c r="Z1195" s="5"/>
    </row>
    <row r="1196" spans="1:26" ht="12.75" customHeight="1" x14ac:dyDescent="0.25">
      <c r="A1196" s="55">
        <v>152</v>
      </c>
      <c r="B1196" s="54">
        <v>213</v>
      </c>
      <c r="C1196" s="54">
        <f>BILANCA!D219</f>
        <v>0</v>
      </c>
      <c r="D1196" s="54">
        <f>BILANCA!E219</f>
        <v>0</v>
      </c>
      <c r="E1196" s="54">
        <v>0</v>
      </c>
      <c r="F1196" s="54">
        <v>0</v>
      </c>
      <c r="G1196" s="56">
        <f t="shared" si="38"/>
        <v>0</v>
      </c>
      <c r="H1196" s="56">
        <f t="shared" si="37"/>
        <v>0</v>
      </c>
      <c r="I1196" s="57"/>
      <c r="J1196" s="59"/>
      <c r="K1196" s="58"/>
      <c r="L1196" s="58"/>
      <c r="M1196" s="5"/>
      <c r="N1196" s="5"/>
      <c r="O1196" s="5"/>
      <c r="P1196" s="5"/>
      <c r="Q1196" s="5"/>
      <c r="R1196" s="5"/>
      <c r="S1196" s="5"/>
      <c r="T1196" s="5"/>
      <c r="U1196" s="5"/>
      <c r="V1196" s="5"/>
      <c r="W1196" s="5"/>
      <c r="X1196" s="5"/>
      <c r="Y1196" s="5"/>
      <c r="Z1196" s="5"/>
    </row>
    <row r="1197" spans="1:26" ht="12.75" customHeight="1" x14ac:dyDescent="0.25">
      <c r="A1197" s="55">
        <v>152</v>
      </c>
      <c r="B1197" s="54">
        <v>214</v>
      </c>
      <c r="C1197" s="54">
        <f>BILANCA!D220</f>
        <v>0</v>
      </c>
      <c r="D1197" s="54">
        <f>BILANCA!E220</f>
        <v>0</v>
      </c>
      <c r="E1197" s="54">
        <v>0</v>
      </c>
      <c r="F1197" s="54">
        <v>0</v>
      </c>
      <c r="G1197" s="56">
        <f t="shared" si="38"/>
        <v>0</v>
      </c>
      <c r="H1197" s="56">
        <f t="shared" si="37"/>
        <v>0</v>
      </c>
      <c r="I1197" s="57"/>
      <c r="J1197" s="59"/>
      <c r="K1197" s="58"/>
      <c r="L1197" s="58"/>
      <c r="M1197" s="5"/>
      <c r="N1197" s="5"/>
      <c r="O1197" s="5"/>
      <c r="P1197" s="5"/>
      <c r="Q1197" s="5"/>
      <c r="R1197" s="5"/>
      <c r="S1197" s="5"/>
      <c r="T1197" s="5"/>
      <c r="U1197" s="5"/>
      <c r="V1197" s="5"/>
      <c r="W1197" s="5"/>
      <c r="X1197" s="5"/>
      <c r="Y1197" s="5"/>
      <c r="Z1197" s="5"/>
    </row>
    <row r="1198" spans="1:26" ht="12.75" customHeight="1" x14ac:dyDescent="0.25">
      <c r="A1198" s="55">
        <v>152</v>
      </c>
      <c r="B1198" s="54">
        <v>215</v>
      </c>
      <c r="C1198" s="54">
        <f>BILANCA!D221</f>
        <v>0</v>
      </c>
      <c r="D1198" s="54">
        <f>BILANCA!E221</f>
        <v>0</v>
      </c>
      <c r="E1198" s="54">
        <v>0</v>
      </c>
      <c r="F1198" s="54">
        <v>0</v>
      </c>
      <c r="G1198" s="56">
        <f t="shared" si="38"/>
        <v>0</v>
      </c>
      <c r="H1198" s="56">
        <f t="shared" si="37"/>
        <v>0</v>
      </c>
      <c r="I1198" s="57"/>
      <c r="J1198" s="59"/>
      <c r="K1198" s="58"/>
      <c r="L1198" s="58"/>
      <c r="M1198" s="5"/>
      <c r="N1198" s="5"/>
      <c r="O1198" s="5"/>
      <c r="P1198" s="5"/>
      <c r="Q1198" s="5"/>
      <c r="R1198" s="5"/>
      <c r="S1198" s="5"/>
      <c r="T1198" s="5"/>
      <c r="U1198" s="5"/>
      <c r="V1198" s="5"/>
      <c r="W1198" s="5"/>
      <c r="X1198" s="5"/>
      <c r="Y1198" s="5"/>
      <c r="Z1198" s="5"/>
    </row>
    <row r="1199" spans="1:26" ht="12.75" customHeight="1" x14ac:dyDescent="0.25">
      <c r="A1199" s="55">
        <v>152</v>
      </c>
      <c r="B1199" s="54">
        <v>216</v>
      </c>
      <c r="C1199" s="54">
        <f>BILANCA!D222</f>
        <v>0</v>
      </c>
      <c r="D1199" s="54">
        <f>BILANCA!E222</f>
        <v>0</v>
      </c>
      <c r="E1199" s="54">
        <v>0</v>
      </c>
      <c r="F1199" s="54">
        <v>0</v>
      </c>
      <c r="G1199" s="56">
        <f t="shared" si="38"/>
        <v>0</v>
      </c>
      <c r="H1199" s="56">
        <f t="shared" si="37"/>
        <v>0</v>
      </c>
      <c r="I1199" s="57"/>
      <c r="J1199" s="59"/>
      <c r="K1199" s="58"/>
      <c r="L1199" s="58"/>
      <c r="M1199" s="5"/>
      <c r="N1199" s="5"/>
      <c r="O1199" s="5"/>
      <c r="P1199" s="5"/>
      <c r="Q1199" s="5"/>
      <c r="R1199" s="5"/>
      <c r="S1199" s="5"/>
      <c r="T1199" s="5"/>
      <c r="U1199" s="5"/>
      <c r="V1199" s="5"/>
      <c r="W1199" s="5"/>
      <c r="X1199" s="5"/>
      <c r="Y1199" s="5"/>
      <c r="Z1199" s="5"/>
    </row>
    <row r="1200" spans="1:26" ht="12.75" customHeight="1" x14ac:dyDescent="0.25">
      <c r="A1200" s="55">
        <v>152</v>
      </c>
      <c r="B1200" s="54">
        <v>217</v>
      </c>
      <c r="C1200" s="54">
        <f>BILANCA!D223</f>
        <v>0</v>
      </c>
      <c r="D1200" s="54">
        <f>BILANCA!E223</f>
        <v>0</v>
      </c>
      <c r="E1200" s="54">
        <v>0</v>
      </c>
      <c r="F1200" s="54">
        <v>0</v>
      </c>
      <c r="G1200" s="56">
        <f t="shared" si="38"/>
        <v>0</v>
      </c>
      <c r="H1200" s="56">
        <f t="shared" si="37"/>
        <v>0</v>
      </c>
      <c r="I1200" s="57"/>
      <c r="J1200" s="59"/>
      <c r="K1200" s="58"/>
      <c r="L1200" s="58"/>
      <c r="M1200" s="5"/>
      <c r="N1200" s="5"/>
      <c r="O1200" s="5"/>
      <c r="P1200" s="5"/>
      <c r="Q1200" s="5"/>
      <c r="R1200" s="5"/>
      <c r="S1200" s="5"/>
      <c r="T1200" s="5"/>
      <c r="U1200" s="5"/>
      <c r="V1200" s="5"/>
      <c r="W1200" s="5"/>
      <c r="X1200" s="5"/>
      <c r="Y1200" s="5"/>
      <c r="Z1200" s="5"/>
    </row>
    <row r="1201" spans="1:26" ht="12.75" customHeight="1" x14ac:dyDescent="0.25">
      <c r="A1201" s="55">
        <v>152</v>
      </c>
      <c r="B1201" s="54">
        <v>218</v>
      </c>
      <c r="C1201" s="54">
        <f>BILANCA!D224</f>
        <v>0</v>
      </c>
      <c r="D1201" s="54">
        <f>BILANCA!E224</f>
        <v>0</v>
      </c>
      <c r="E1201" s="54">
        <v>0</v>
      </c>
      <c r="F1201" s="54">
        <v>0</v>
      </c>
      <c r="G1201" s="56">
        <f t="shared" si="38"/>
        <v>0</v>
      </c>
      <c r="H1201" s="56">
        <f t="shared" si="37"/>
        <v>0</v>
      </c>
      <c r="I1201" s="57"/>
      <c r="J1201" s="59"/>
      <c r="K1201" s="58"/>
      <c r="L1201" s="58"/>
      <c r="M1201" s="5"/>
      <c r="N1201" s="5"/>
      <c r="O1201" s="5"/>
      <c r="P1201" s="5"/>
      <c r="Q1201" s="5"/>
      <c r="R1201" s="5"/>
      <c r="S1201" s="5"/>
      <c r="T1201" s="5"/>
      <c r="U1201" s="5"/>
      <c r="V1201" s="5"/>
      <c r="W1201" s="5"/>
      <c r="X1201" s="5"/>
      <c r="Y1201" s="5"/>
      <c r="Z1201" s="5"/>
    </row>
    <row r="1202" spans="1:26" ht="12.75" customHeight="1" x14ac:dyDescent="0.25">
      <c r="A1202" s="55">
        <v>152</v>
      </c>
      <c r="B1202" s="54">
        <v>219</v>
      </c>
      <c r="C1202" s="54">
        <f>BILANCA!D225</f>
        <v>0</v>
      </c>
      <c r="D1202" s="54">
        <f>BILANCA!E225</f>
        <v>0</v>
      </c>
      <c r="E1202" s="54">
        <v>0</v>
      </c>
      <c r="F1202" s="54">
        <v>0</v>
      </c>
      <c r="G1202" s="56">
        <f t="shared" si="38"/>
        <v>0</v>
      </c>
      <c r="H1202" s="56">
        <f t="shared" si="37"/>
        <v>0</v>
      </c>
      <c r="I1202" s="57"/>
      <c r="J1202" s="59"/>
      <c r="K1202" s="58"/>
      <c r="L1202" s="58"/>
      <c r="M1202" s="5"/>
      <c r="N1202" s="5"/>
      <c r="O1202" s="5"/>
      <c r="P1202" s="5"/>
      <c r="Q1202" s="5"/>
      <c r="R1202" s="5"/>
      <c r="S1202" s="5"/>
      <c r="T1202" s="5"/>
      <c r="U1202" s="5"/>
      <c r="V1202" s="5"/>
      <c r="W1202" s="5"/>
      <c r="X1202" s="5"/>
      <c r="Y1202" s="5"/>
      <c r="Z1202" s="5"/>
    </row>
    <row r="1203" spans="1:26" ht="12.75" customHeight="1" x14ac:dyDescent="0.25">
      <c r="A1203" s="55">
        <v>152</v>
      </c>
      <c r="B1203" s="54">
        <v>220</v>
      </c>
      <c r="C1203" s="54">
        <f>BILANCA!D226</f>
        <v>0</v>
      </c>
      <c r="D1203" s="54">
        <f>BILANCA!E226</f>
        <v>0</v>
      </c>
      <c r="E1203" s="54">
        <v>0</v>
      </c>
      <c r="F1203" s="54">
        <v>0</v>
      </c>
      <c r="G1203" s="56">
        <f t="shared" si="38"/>
        <v>0</v>
      </c>
      <c r="H1203" s="56">
        <f t="shared" si="37"/>
        <v>0</v>
      </c>
      <c r="I1203" s="57"/>
      <c r="J1203" s="59"/>
      <c r="K1203" s="58"/>
      <c r="L1203" s="58"/>
      <c r="M1203" s="5"/>
      <c r="N1203" s="5"/>
      <c r="O1203" s="5"/>
      <c r="P1203" s="5"/>
      <c r="Q1203" s="5"/>
      <c r="R1203" s="5"/>
      <c r="S1203" s="5"/>
      <c r="T1203" s="5"/>
      <c r="U1203" s="5"/>
      <c r="V1203" s="5"/>
      <c r="W1203" s="5"/>
      <c r="X1203" s="5"/>
      <c r="Y1203" s="5"/>
      <c r="Z1203" s="5"/>
    </row>
    <row r="1204" spans="1:26" ht="12.75" customHeight="1" x14ac:dyDescent="0.25">
      <c r="A1204" s="55">
        <v>152</v>
      </c>
      <c r="B1204" s="54">
        <v>221</v>
      </c>
      <c r="C1204" s="54">
        <f>BILANCA!D227</f>
        <v>0</v>
      </c>
      <c r="D1204" s="54">
        <f>BILANCA!E227</f>
        <v>0</v>
      </c>
      <c r="E1204" s="54">
        <v>0</v>
      </c>
      <c r="F1204" s="54">
        <v>0</v>
      </c>
      <c r="G1204" s="56">
        <f t="shared" si="38"/>
        <v>0</v>
      </c>
      <c r="H1204" s="56">
        <f t="shared" si="37"/>
        <v>0</v>
      </c>
      <c r="I1204" s="57"/>
      <c r="J1204" s="59"/>
      <c r="K1204" s="58"/>
      <c r="L1204" s="58"/>
      <c r="M1204" s="5"/>
      <c r="N1204" s="5"/>
      <c r="O1204" s="5"/>
      <c r="P1204" s="5"/>
      <c r="Q1204" s="5"/>
      <c r="R1204" s="5"/>
      <c r="S1204" s="5"/>
      <c r="T1204" s="5"/>
      <c r="U1204" s="5"/>
      <c r="V1204" s="5"/>
      <c r="W1204" s="5"/>
      <c r="X1204" s="5"/>
      <c r="Y1204" s="5"/>
      <c r="Z1204" s="5"/>
    </row>
    <row r="1205" spans="1:26" ht="12.75" customHeight="1" x14ac:dyDescent="0.25">
      <c r="A1205" s="55">
        <v>152</v>
      </c>
      <c r="B1205" s="54">
        <v>222</v>
      </c>
      <c r="C1205" s="54">
        <f>BILANCA!D228</f>
        <v>0</v>
      </c>
      <c r="D1205" s="54">
        <f>BILANCA!E228</f>
        <v>0</v>
      </c>
      <c r="E1205" s="54">
        <v>0</v>
      </c>
      <c r="F1205" s="54">
        <v>0</v>
      </c>
      <c r="G1205" s="56">
        <f t="shared" si="38"/>
        <v>0</v>
      </c>
      <c r="H1205" s="56">
        <f t="shared" si="37"/>
        <v>0</v>
      </c>
      <c r="I1205" s="57"/>
      <c r="J1205" s="59"/>
      <c r="K1205" s="58"/>
      <c r="L1205" s="58"/>
      <c r="M1205" s="5"/>
      <c r="N1205" s="5"/>
      <c r="O1205" s="5"/>
      <c r="P1205" s="5"/>
      <c r="Q1205" s="5"/>
      <c r="R1205" s="5"/>
      <c r="S1205" s="5"/>
      <c r="T1205" s="5"/>
      <c r="U1205" s="5"/>
      <c r="V1205" s="5"/>
      <c r="W1205" s="5"/>
      <c r="X1205" s="5"/>
      <c r="Y1205" s="5"/>
      <c r="Z1205" s="5"/>
    </row>
    <row r="1206" spans="1:26" ht="12.75" customHeight="1" x14ac:dyDescent="0.25">
      <c r="A1206" s="55">
        <v>152</v>
      </c>
      <c r="B1206" s="54">
        <v>223</v>
      </c>
      <c r="C1206" s="54">
        <f>BILANCA!D229</f>
        <v>0</v>
      </c>
      <c r="D1206" s="54">
        <f>BILANCA!E229</f>
        <v>0</v>
      </c>
      <c r="E1206" s="54">
        <v>0</v>
      </c>
      <c r="F1206" s="54">
        <v>0</v>
      </c>
      <c r="G1206" s="56">
        <f t="shared" si="38"/>
        <v>0</v>
      </c>
      <c r="H1206" s="56">
        <f t="shared" si="37"/>
        <v>0</v>
      </c>
      <c r="I1206" s="57"/>
      <c r="J1206" s="59"/>
      <c r="K1206" s="58"/>
      <c r="L1206" s="58"/>
      <c r="M1206" s="5"/>
      <c r="N1206" s="5"/>
      <c r="O1206" s="5"/>
      <c r="P1206" s="5"/>
      <c r="Q1206" s="5"/>
      <c r="R1206" s="5"/>
      <c r="S1206" s="5"/>
      <c r="T1206" s="5"/>
      <c r="U1206" s="5"/>
      <c r="V1206" s="5"/>
      <c r="W1206" s="5"/>
      <c r="X1206" s="5"/>
      <c r="Y1206" s="5"/>
      <c r="Z1206" s="5"/>
    </row>
    <row r="1207" spans="1:26" ht="12.75" customHeight="1" x14ac:dyDescent="0.25">
      <c r="A1207" s="55">
        <v>152</v>
      </c>
      <c r="B1207" s="54">
        <v>224</v>
      </c>
      <c r="C1207" s="54">
        <f>BILANCA!D230</f>
        <v>0</v>
      </c>
      <c r="D1207" s="54">
        <f>BILANCA!E230</f>
        <v>0</v>
      </c>
      <c r="E1207" s="54">
        <v>0</v>
      </c>
      <c r="F1207" s="54">
        <v>0</v>
      </c>
      <c r="G1207" s="56">
        <f t="shared" si="38"/>
        <v>0</v>
      </c>
      <c r="H1207" s="56">
        <f t="shared" si="37"/>
        <v>0</v>
      </c>
      <c r="I1207" s="57"/>
      <c r="J1207" s="59"/>
      <c r="K1207" s="58"/>
      <c r="L1207" s="58"/>
      <c r="M1207" s="5"/>
      <c r="N1207" s="5"/>
      <c r="O1207" s="5"/>
      <c r="P1207" s="5"/>
      <c r="Q1207" s="5"/>
      <c r="R1207" s="5"/>
      <c r="S1207" s="5"/>
      <c r="T1207" s="5"/>
      <c r="U1207" s="5"/>
      <c r="V1207" s="5"/>
      <c r="W1207" s="5"/>
      <c r="X1207" s="5"/>
      <c r="Y1207" s="5"/>
      <c r="Z1207" s="5"/>
    </row>
    <row r="1208" spans="1:26" ht="12.75" customHeight="1" x14ac:dyDescent="0.25">
      <c r="A1208" s="55">
        <v>152</v>
      </c>
      <c r="B1208" s="54">
        <v>225</v>
      </c>
      <c r="C1208" s="54">
        <f>BILANCA!D231</f>
        <v>0</v>
      </c>
      <c r="D1208" s="54">
        <f>BILANCA!E231</f>
        <v>0</v>
      </c>
      <c r="E1208" s="54">
        <v>0</v>
      </c>
      <c r="F1208" s="54">
        <v>0</v>
      </c>
      <c r="G1208" s="56">
        <f t="shared" si="38"/>
        <v>0</v>
      </c>
      <c r="H1208" s="56">
        <f t="shared" si="37"/>
        <v>0</v>
      </c>
      <c r="I1208" s="57"/>
      <c r="J1208" s="59"/>
      <c r="K1208" s="58"/>
      <c r="L1208" s="58"/>
      <c r="M1208" s="5"/>
      <c r="N1208" s="5"/>
      <c r="O1208" s="5"/>
      <c r="P1208" s="5"/>
      <c r="Q1208" s="5"/>
      <c r="R1208" s="5"/>
      <c r="S1208" s="5"/>
      <c r="T1208" s="5"/>
      <c r="U1208" s="5"/>
      <c r="V1208" s="5"/>
      <c r="W1208" s="5"/>
      <c r="X1208" s="5"/>
      <c r="Y1208" s="5"/>
      <c r="Z1208" s="5"/>
    </row>
    <row r="1209" spans="1:26" ht="12.75" customHeight="1" x14ac:dyDescent="0.25">
      <c r="A1209" s="55">
        <v>152</v>
      </c>
      <c r="B1209" s="54">
        <v>226</v>
      </c>
      <c r="C1209" s="54">
        <f>BILANCA!D232</f>
        <v>0</v>
      </c>
      <c r="D1209" s="54">
        <f>BILANCA!E232</f>
        <v>0</v>
      </c>
      <c r="E1209" s="54">
        <v>0</v>
      </c>
      <c r="F1209" s="54">
        <v>0</v>
      </c>
      <c r="G1209" s="56">
        <f t="shared" si="38"/>
        <v>0</v>
      </c>
      <c r="H1209" s="56">
        <f t="shared" si="37"/>
        <v>0</v>
      </c>
      <c r="I1209" s="57"/>
      <c r="J1209" s="59"/>
      <c r="K1209" s="58"/>
      <c r="L1209" s="58"/>
      <c r="M1209" s="5"/>
      <c r="N1209" s="5"/>
      <c r="O1209" s="5"/>
      <c r="P1209" s="5"/>
      <c r="Q1209" s="5"/>
      <c r="R1209" s="5"/>
      <c r="S1209" s="5"/>
      <c r="T1209" s="5"/>
      <c r="U1209" s="5"/>
      <c r="V1209" s="5"/>
      <c r="W1209" s="5"/>
      <c r="X1209" s="5"/>
      <c r="Y1209" s="5"/>
      <c r="Z1209" s="5"/>
    </row>
    <row r="1210" spans="1:26" ht="12.75" customHeight="1" x14ac:dyDescent="0.25">
      <c r="A1210" s="55">
        <v>152</v>
      </c>
      <c r="B1210" s="54">
        <v>227</v>
      </c>
      <c r="C1210" s="54">
        <f>BILANCA!D233</f>
        <v>0</v>
      </c>
      <c r="D1210" s="54">
        <f>BILANCA!E233</f>
        <v>0</v>
      </c>
      <c r="E1210" s="54">
        <v>0</v>
      </c>
      <c r="F1210" s="54">
        <v>0</v>
      </c>
      <c r="G1210" s="56">
        <f t="shared" si="38"/>
        <v>0</v>
      </c>
      <c r="H1210" s="56">
        <f t="shared" si="37"/>
        <v>0</v>
      </c>
      <c r="I1210" s="57"/>
      <c r="J1210" s="59"/>
      <c r="K1210" s="58"/>
      <c r="L1210" s="58"/>
      <c r="M1210" s="5"/>
      <c r="N1210" s="5"/>
      <c r="O1210" s="5"/>
      <c r="P1210" s="5"/>
      <c r="Q1210" s="5"/>
      <c r="R1210" s="5"/>
      <c r="S1210" s="5"/>
      <c r="T1210" s="5"/>
      <c r="U1210" s="5"/>
      <c r="V1210" s="5"/>
      <c r="W1210" s="5"/>
      <c r="X1210" s="5"/>
      <c r="Y1210" s="5"/>
      <c r="Z1210" s="5"/>
    </row>
    <row r="1211" spans="1:26" ht="12.75" customHeight="1" x14ac:dyDescent="0.25">
      <c r="A1211" s="55">
        <v>152</v>
      </c>
      <c r="B1211" s="54">
        <v>228</v>
      </c>
      <c r="C1211" s="54">
        <f>BILANCA!D234</f>
        <v>0</v>
      </c>
      <c r="D1211" s="54">
        <f>BILANCA!E234</f>
        <v>0</v>
      </c>
      <c r="E1211" s="54">
        <v>0</v>
      </c>
      <c r="F1211" s="54">
        <v>0</v>
      </c>
      <c r="G1211" s="56">
        <f t="shared" si="38"/>
        <v>0</v>
      </c>
      <c r="H1211" s="56">
        <f t="shared" si="37"/>
        <v>0</v>
      </c>
      <c r="I1211" s="57"/>
      <c r="J1211" s="59"/>
      <c r="K1211" s="58"/>
      <c r="L1211" s="58"/>
      <c r="M1211" s="5"/>
      <c r="N1211" s="5"/>
      <c r="O1211" s="5"/>
      <c r="P1211" s="5"/>
      <c r="Q1211" s="5"/>
      <c r="R1211" s="5"/>
      <c r="S1211" s="5"/>
      <c r="T1211" s="5"/>
      <c r="U1211" s="5"/>
      <c r="V1211" s="5"/>
      <c r="W1211" s="5"/>
      <c r="X1211" s="5"/>
      <c r="Y1211" s="5"/>
      <c r="Z1211" s="5"/>
    </row>
    <row r="1212" spans="1:26" ht="12.75" customHeight="1" x14ac:dyDescent="0.25">
      <c r="A1212" s="55">
        <v>152</v>
      </c>
      <c r="B1212" s="54">
        <v>229</v>
      </c>
      <c r="C1212" s="54">
        <f>BILANCA!D235</f>
        <v>0</v>
      </c>
      <c r="D1212" s="54">
        <f>BILANCA!E235</f>
        <v>0</v>
      </c>
      <c r="E1212" s="54">
        <v>0</v>
      </c>
      <c r="F1212" s="54">
        <v>0</v>
      </c>
      <c r="G1212" s="56">
        <f t="shared" si="38"/>
        <v>0</v>
      </c>
      <c r="H1212" s="56">
        <f t="shared" si="37"/>
        <v>0</v>
      </c>
      <c r="I1212" s="57"/>
      <c r="J1212" s="59"/>
      <c r="K1212" s="58"/>
      <c r="L1212" s="58"/>
      <c r="M1212" s="5"/>
      <c r="N1212" s="5"/>
      <c r="O1212" s="5"/>
      <c r="P1212" s="5"/>
      <c r="Q1212" s="5"/>
      <c r="R1212" s="5"/>
      <c r="S1212" s="5"/>
      <c r="T1212" s="5"/>
      <c r="U1212" s="5"/>
      <c r="V1212" s="5"/>
      <c r="W1212" s="5"/>
      <c r="X1212" s="5"/>
      <c r="Y1212" s="5"/>
      <c r="Z1212" s="5"/>
    </row>
    <row r="1213" spans="1:26" ht="12.75" customHeight="1" x14ac:dyDescent="0.25">
      <c r="A1213" s="55">
        <v>152</v>
      </c>
      <c r="B1213" s="54">
        <v>230</v>
      </c>
      <c r="C1213" s="54">
        <f>BILANCA!D236</f>
        <v>0</v>
      </c>
      <c r="D1213" s="54">
        <f>BILANCA!E236</f>
        <v>0</v>
      </c>
      <c r="E1213" s="54">
        <v>0</v>
      </c>
      <c r="F1213" s="54">
        <v>0</v>
      </c>
      <c r="G1213" s="56">
        <f t="shared" si="38"/>
        <v>0</v>
      </c>
      <c r="H1213" s="56">
        <f t="shared" si="37"/>
        <v>0</v>
      </c>
      <c r="I1213" s="57"/>
      <c r="J1213" s="59"/>
      <c r="K1213" s="58"/>
      <c r="L1213" s="58"/>
      <c r="M1213" s="5"/>
      <c r="N1213" s="5"/>
      <c r="O1213" s="5"/>
      <c r="P1213" s="5"/>
      <c r="Q1213" s="5"/>
      <c r="R1213" s="5"/>
      <c r="S1213" s="5"/>
      <c r="T1213" s="5"/>
      <c r="U1213" s="5"/>
      <c r="V1213" s="5"/>
      <c r="W1213" s="5"/>
      <c r="X1213" s="5"/>
      <c r="Y1213" s="5"/>
      <c r="Z1213" s="5"/>
    </row>
    <row r="1214" spans="1:26" ht="12.75" customHeight="1" x14ac:dyDescent="0.25">
      <c r="A1214" s="55">
        <v>152</v>
      </c>
      <c r="B1214" s="54">
        <v>231</v>
      </c>
      <c r="C1214" s="54">
        <f>BILANCA!D237</f>
        <v>22463.41</v>
      </c>
      <c r="D1214" s="54">
        <f>BILANCA!E237</f>
        <v>25402.18</v>
      </c>
      <c r="E1214" s="54">
        <v>0</v>
      </c>
      <c r="F1214" s="54">
        <v>0</v>
      </c>
      <c r="G1214" s="56">
        <f t="shared" si="38"/>
        <v>16924.854869999999</v>
      </c>
      <c r="H1214" s="56">
        <f t="shared" si="37"/>
        <v>0.59000000000014552</v>
      </c>
      <c r="I1214" s="57"/>
      <c r="J1214" s="59"/>
      <c r="K1214" s="58"/>
      <c r="L1214" s="58"/>
      <c r="M1214" s="5"/>
      <c r="N1214" s="5"/>
      <c r="O1214" s="5"/>
      <c r="P1214" s="5"/>
      <c r="Q1214" s="5"/>
      <c r="R1214" s="5"/>
      <c r="S1214" s="5"/>
      <c r="T1214" s="5"/>
      <c r="U1214" s="5"/>
      <c r="V1214" s="5"/>
      <c r="W1214" s="5"/>
      <c r="X1214" s="5"/>
      <c r="Y1214" s="5"/>
      <c r="Z1214" s="5"/>
    </row>
    <row r="1215" spans="1:26" ht="12.75" customHeight="1" x14ac:dyDescent="0.25">
      <c r="A1215" s="55">
        <v>152</v>
      </c>
      <c r="B1215" s="54">
        <v>232</v>
      </c>
      <c r="C1215" s="54">
        <f>BILANCA!D238</f>
        <v>10592.95</v>
      </c>
      <c r="D1215" s="54">
        <f>BILANCA!E238</f>
        <v>9482.0300000000007</v>
      </c>
      <c r="E1215" s="54">
        <v>0</v>
      </c>
      <c r="F1215" s="54">
        <v>0</v>
      </c>
      <c r="G1215" s="56">
        <f t="shared" si="38"/>
        <v>6857.2263200000007</v>
      </c>
      <c r="H1215" s="56">
        <f t="shared" si="37"/>
        <v>7.999999999992724E-2</v>
      </c>
      <c r="I1215" s="57"/>
      <c r="J1215" s="59"/>
      <c r="K1215" s="58"/>
      <c r="L1215" s="58"/>
      <c r="M1215" s="5"/>
      <c r="N1215" s="5"/>
      <c r="O1215" s="5"/>
      <c r="P1215" s="5"/>
      <c r="Q1215" s="5"/>
      <c r="R1215" s="5"/>
      <c r="S1215" s="5"/>
      <c r="T1215" s="5"/>
      <c r="U1215" s="5"/>
      <c r="V1215" s="5"/>
      <c r="W1215" s="5"/>
      <c r="X1215" s="5"/>
      <c r="Y1215" s="5"/>
      <c r="Z1215" s="5"/>
    </row>
    <row r="1216" spans="1:26" ht="12.75" customHeight="1" x14ac:dyDescent="0.25">
      <c r="A1216" s="55">
        <v>152</v>
      </c>
      <c r="B1216" s="54">
        <v>233</v>
      </c>
      <c r="C1216" s="54">
        <f>BILANCA!D239</f>
        <v>10592.95</v>
      </c>
      <c r="D1216" s="54">
        <f>BILANCA!E239</f>
        <v>9482.0300000000007</v>
      </c>
      <c r="E1216" s="54">
        <v>0</v>
      </c>
      <c r="F1216" s="54">
        <v>0</v>
      </c>
      <c r="G1216" s="56">
        <f t="shared" si="38"/>
        <v>6886.7833300000011</v>
      </c>
      <c r="H1216" s="56">
        <f t="shared" si="37"/>
        <v>7.999999999992724E-2</v>
      </c>
      <c r="I1216" s="57"/>
      <c r="J1216" s="59"/>
      <c r="K1216" s="58"/>
      <c r="L1216" s="58"/>
      <c r="M1216" s="5"/>
      <c r="N1216" s="5"/>
      <c r="O1216" s="5"/>
      <c r="P1216" s="5"/>
      <c r="Q1216" s="5"/>
      <c r="R1216" s="5"/>
      <c r="S1216" s="5"/>
      <c r="T1216" s="5"/>
      <c r="U1216" s="5"/>
      <c r="V1216" s="5"/>
      <c r="W1216" s="5"/>
      <c r="X1216" s="5"/>
      <c r="Y1216" s="5"/>
      <c r="Z1216" s="5"/>
    </row>
    <row r="1217" spans="1:26" ht="12.75" customHeight="1" x14ac:dyDescent="0.25">
      <c r="A1217" s="55">
        <v>152</v>
      </c>
      <c r="B1217" s="54">
        <v>234</v>
      </c>
      <c r="C1217" s="54">
        <f>BILANCA!D240</f>
        <v>10592.95</v>
      </c>
      <c r="D1217" s="54">
        <f>BILANCA!E240</f>
        <v>9482.0300000000007</v>
      </c>
      <c r="E1217" s="54">
        <v>0</v>
      </c>
      <c r="F1217" s="54">
        <v>0</v>
      </c>
      <c r="G1217" s="56">
        <f t="shared" si="38"/>
        <v>6916.3403400000007</v>
      </c>
      <c r="H1217" s="56">
        <f t="shared" si="37"/>
        <v>7.999999999992724E-2</v>
      </c>
      <c r="I1217" s="57"/>
      <c r="J1217" s="59"/>
      <c r="K1217" s="58"/>
      <c r="L1217" s="58"/>
      <c r="M1217" s="5"/>
      <c r="N1217" s="5"/>
      <c r="O1217" s="5"/>
      <c r="P1217" s="5"/>
      <c r="Q1217" s="5"/>
      <c r="R1217" s="5"/>
      <c r="S1217" s="5"/>
      <c r="T1217" s="5"/>
      <c r="U1217" s="5"/>
      <c r="V1217" s="5"/>
      <c r="W1217" s="5"/>
      <c r="X1217" s="5"/>
      <c r="Y1217" s="5"/>
      <c r="Z1217" s="5"/>
    </row>
    <row r="1218" spans="1:26" ht="12.75" customHeight="1" x14ac:dyDescent="0.25">
      <c r="A1218" s="55">
        <v>152</v>
      </c>
      <c r="B1218" s="54">
        <v>235</v>
      </c>
      <c r="C1218" s="54">
        <f>BILANCA!D241</f>
        <v>0</v>
      </c>
      <c r="D1218" s="54">
        <f>BILANCA!E241</f>
        <v>0</v>
      </c>
      <c r="E1218" s="54">
        <v>0</v>
      </c>
      <c r="F1218" s="54">
        <v>0</v>
      </c>
      <c r="G1218" s="56">
        <f t="shared" si="38"/>
        <v>0</v>
      </c>
      <c r="H1218" s="56">
        <f t="shared" ref="H1218:H1281" si="39">ABS(C1218-ROUND(C1218,0))+ABS(D1218-ROUND(D1218,0))</f>
        <v>0</v>
      </c>
      <c r="I1218" s="57"/>
      <c r="J1218" s="59"/>
      <c r="K1218" s="58"/>
      <c r="L1218" s="58"/>
      <c r="M1218" s="5"/>
      <c r="N1218" s="5"/>
      <c r="O1218" s="5"/>
      <c r="P1218" s="5"/>
      <c r="Q1218" s="5"/>
      <c r="R1218" s="5"/>
      <c r="S1218" s="5"/>
      <c r="T1218" s="5"/>
      <c r="U1218" s="5"/>
      <c r="V1218" s="5"/>
      <c r="W1218" s="5"/>
      <c r="X1218" s="5"/>
      <c r="Y1218" s="5"/>
      <c r="Z1218" s="5"/>
    </row>
    <row r="1219" spans="1:26" ht="12.75" customHeight="1" x14ac:dyDescent="0.25">
      <c r="A1219" s="55">
        <v>152</v>
      </c>
      <c r="B1219" s="54">
        <v>236</v>
      </c>
      <c r="C1219" s="54">
        <f>BILANCA!D242</f>
        <v>0</v>
      </c>
      <c r="D1219" s="54">
        <f>BILANCA!E242</f>
        <v>0</v>
      </c>
      <c r="E1219" s="54">
        <v>0</v>
      </c>
      <c r="F1219" s="54">
        <v>0</v>
      </c>
      <c r="G1219" s="56">
        <f t="shared" si="38"/>
        <v>0</v>
      </c>
      <c r="H1219" s="56">
        <f t="shared" si="39"/>
        <v>0</v>
      </c>
      <c r="I1219" s="57"/>
      <c r="J1219" s="59"/>
      <c r="K1219" s="58"/>
      <c r="L1219" s="58"/>
      <c r="M1219" s="5"/>
      <c r="N1219" s="5"/>
      <c r="O1219" s="5"/>
      <c r="P1219" s="5"/>
      <c r="Q1219" s="5"/>
      <c r="R1219" s="5"/>
      <c r="S1219" s="5"/>
      <c r="T1219" s="5"/>
      <c r="U1219" s="5"/>
      <c r="V1219" s="5"/>
      <c r="W1219" s="5"/>
      <c r="X1219" s="5"/>
      <c r="Y1219" s="5"/>
      <c r="Z1219" s="5"/>
    </row>
    <row r="1220" spans="1:26" ht="12.75" customHeight="1" x14ac:dyDescent="0.25">
      <c r="A1220" s="55">
        <v>152</v>
      </c>
      <c r="B1220" s="54">
        <v>237</v>
      </c>
      <c r="C1220" s="54">
        <f>BILANCA!D243</f>
        <v>0</v>
      </c>
      <c r="D1220" s="54">
        <f>BILANCA!E243</f>
        <v>0</v>
      </c>
      <c r="E1220" s="54">
        <v>0</v>
      </c>
      <c r="F1220" s="54">
        <v>0</v>
      </c>
      <c r="G1220" s="56">
        <f t="shared" si="38"/>
        <v>0</v>
      </c>
      <c r="H1220" s="56">
        <f t="shared" si="39"/>
        <v>0</v>
      </c>
      <c r="I1220" s="57"/>
      <c r="J1220" s="59"/>
      <c r="K1220" s="58"/>
      <c r="L1220" s="58"/>
      <c r="M1220" s="5"/>
      <c r="N1220" s="5"/>
      <c r="O1220" s="5"/>
      <c r="P1220" s="5"/>
      <c r="Q1220" s="5"/>
      <c r="R1220" s="5"/>
      <c r="S1220" s="5"/>
      <c r="T1220" s="5"/>
      <c r="U1220" s="5"/>
      <c r="V1220" s="5"/>
      <c r="W1220" s="5"/>
      <c r="X1220" s="5"/>
      <c r="Y1220" s="5"/>
      <c r="Z1220" s="5"/>
    </row>
    <row r="1221" spans="1:26" ht="12.75" customHeight="1" x14ac:dyDescent="0.25">
      <c r="A1221" s="55">
        <v>152</v>
      </c>
      <c r="B1221" s="54">
        <v>238</v>
      </c>
      <c r="C1221" s="54">
        <f>BILANCA!D244</f>
        <v>0</v>
      </c>
      <c r="D1221" s="54">
        <f>BILANCA!E244</f>
        <v>0</v>
      </c>
      <c r="E1221" s="54">
        <v>0</v>
      </c>
      <c r="F1221" s="54">
        <v>0</v>
      </c>
      <c r="G1221" s="56">
        <f t="shared" si="38"/>
        <v>0</v>
      </c>
      <c r="H1221" s="56">
        <f t="shared" si="39"/>
        <v>0</v>
      </c>
      <c r="I1221" s="57"/>
      <c r="J1221" s="59"/>
      <c r="K1221" s="58"/>
      <c r="L1221" s="58"/>
      <c r="M1221" s="5"/>
      <c r="N1221" s="5"/>
      <c r="O1221" s="5"/>
      <c r="P1221" s="5"/>
      <c r="Q1221" s="5"/>
      <c r="R1221" s="5"/>
      <c r="S1221" s="5"/>
      <c r="T1221" s="5"/>
      <c r="U1221" s="5"/>
      <c r="V1221" s="5"/>
      <c r="W1221" s="5"/>
      <c r="X1221" s="5"/>
      <c r="Y1221" s="5"/>
      <c r="Z1221" s="5"/>
    </row>
    <row r="1222" spans="1:26" ht="12.75" customHeight="1" x14ac:dyDescent="0.25">
      <c r="A1222" s="55">
        <v>152</v>
      </c>
      <c r="B1222" s="54">
        <v>239</v>
      </c>
      <c r="C1222" s="54">
        <f>BILANCA!D245</f>
        <v>7549.5299999999988</v>
      </c>
      <c r="D1222" s="54">
        <f>BILANCA!E245</f>
        <v>11600.6</v>
      </c>
      <c r="E1222" s="54">
        <v>0</v>
      </c>
      <c r="F1222" s="54">
        <v>0</v>
      </c>
      <c r="G1222" s="56">
        <f t="shared" si="38"/>
        <v>7349.4244699999999</v>
      </c>
      <c r="H1222" s="56">
        <f t="shared" si="39"/>
        <v>0.87000000000080036</v>
      </c>
      <c r="I1222" s="57"/>
      <c r="J1222" s="59"/>
      <c r="K1222" s="58"/>
      <c r="L1222" s="58"/>
      <c r="M1222" s="5"/>
      <c r="N1222" s="5"/>
      <c r="O1222" s="5"/>
      <c r="P1222" s="5"/>
      <c r="Q1222" s="5"/>
      <c r="R1222" s="5"/>
      <c r="S1222" s="5"/>
      <c r="T1222" s="5"/>
      <c r="U1222" s="5"/>
      <c r="V1222" s="5"/>
      <c r="W1222" s="5"/>
      <c r="X1222" s="5"/>
      <c r="Y1222" s="5"/>
      <c r="Z1222" s="5"/>
    </row>
    <row r="1223" spans="1:26" ht="12.75" customHeight="1" x14ac:dyDescent="0.25">
      <c r="A1223" s="55">
        <v>152</v>
      </c>
      <c r="B1223" s="54">
        <v>240</v>
      </c>
      <c r="C1223" s="54">
        <f>BILANCA!D246</f>
        <v>17616.689999999999</v>
      </c>
      <c r="D1223" s="54">
        <f>BILANCA!E246</f>
        <v>14098.26</v>
      </c>
      <c r="E1223" s="54">
        <v>0</v>
      </c>
      <c r="F1223" s="54">
        <v>0</v>
      </c>
      <c r="G1223" s="56">
        <f t="shared" si="38"/>
        <v>10995.170399999999</v>
      </c>
      <c r="H1223" s="56">
        <f t="shared" si="39"/>
        <v>0.57000000000152795</v>
      </c>
      <c r="I1223" s="57"/>
      <c r="J1223" s="59"/>
      <c r="K1223" s="58"/>
      <c r="L1223" s="58"/>
      <c r="M1223" s="5"/>
      <c r="N1223" s="5"/>
      <c r="O1223" s="5"/>
      <c r="P1223" s="5"/>
      <c r="Q1223" s="5"/>
      <c r="R1223" s="5"/>
      <c r="S1223" s="5"/>
      <c r="T1223" s="5"/>
      <c r="U1223" s="5"/>
      <c r="V1223" s="5"/>
      <c r="W1223" s="5"/>
      <c r="X1223" s="5"/>
      <c r="Y1223" s="5"/>
      <c r="Z1223" s="5"/>
    </row>
    <row r="1224" spans="1:26" ht="12.75" customHeight="1" x14ac:dyDescent="0.25">
      <c r="A1224" s="55">
        <v>152</v>
      </c>
      <c r="B1224" s="54">
        <v>241</v>
      </c>
      <c r="C1224" s="54">
        <f>BILANCA!D247</f>
        <v>17616.689999999999</v>
      </c>
      <c r="D1224" s="54">
        <f>BILANCA!E247</f>
        <v>14098.26</v>
      </c>
      <c r="E1224" s="54">
        <v>0</v>
      </c>
      <c r="F1224" s="54">
        <v>0</v>
      </c>
      <c r="G1224" s="56">
        <f t="shared" si="38"/>
        <v>11040.983609999999</v>
      </c>
      <c r="H1224" s="56">
        <f t="shared" si="39"/>
        <v>0.57000000000152795</v>
      </c>
      <c r="I1224" s="57"/>
      <c r="J1224" s="59"/>
      <c r="K1224" s="58"/>
      <c r="L1224" s="58"/>
      <c r="M1224" s="5"/>
      <c r="N1224" s="5"/>
      <c r="O1224" s="5"/>
      <c r="P1224" s="5"/>
      <c r="Q1224" s="5"/>
      <c r="R1224" s="5"/>
      <c r="S1224" s="5"/>
      <c r="T1224" s="5"/>
      <c r="U1224" s="5"/>
      <c r="V1224" s="5"/>
      <c r="W1224" s="5"/>
      <c r="X1224" s="5"/>
      <c r="Y1224" s="5"/>
      <c r="Z1224" s="5"/>
    </row>
    <row r="1225" spans="1:26" ht="12.75" customHeight="1" x14ac:dyDescent="0.25">
      <c r="A1225" s="55">
        <v>152</v>
      </c>
      <c r="B1225" s="54">
        <v>242</v>
      </c>
      <c r="C1225" s="54">
        <f>BILANCA!D248</f>
        <v>0</v>
      </c>
      <c r="D1225" s="54">
        <f>BILANCA!E248</f>
        <v>0</v>
      </c>
      <c r="E1225" s="54">
        <v>0</v>
      </c>
      <c r="F1225" s="54">
        <v>0</v>
      </c>
      <c r="G1225" s="56">
        <f t="shared" si="38"/>
        <v>0</v>
      </c>
      <c r="H1225" s="56">
        <f t="shared" si="39"/>
        <v>0</v>
      </c>
      <c r="I1225" s="57"/>
      <c r="J1225" s="59"/>
      <c r="K1225" s="58"/>
      <c r="L1225" s="58"/>
      <c r="M1225" s="5"/>
      <c r="N1225" s="5"/>
      <c r="O1225" s="5"/>
      <c r="P1225" s="5"/>
      <c r="Q1225" s="5"/>
      <c r="R1225" s="5"/>
      <c r="S1225" s="5"/>
      <c r="T1225" s="5"/>
      <c r="U1225" s="5"/>
      <c r="V1225" s="5"/>
      <c r="W1225" s="5"/>
      <c r="X1225" s="5"/>
      <c r="Y1225" s="5"/>
      <c r="Z1225" s="5"/>
    </row>
    <row r="1226" spans="1:26" ht="12.75" customHeight="1" x14ac:dyDescent="0.25">
      <c r="A1226" s="55">
        <v>152</v>
      </c>
      <c r="B1226" s="54">
        <v>243</v>
      </c>
      <c r="C1226" s="54">
        <f>BILANCA!D249</f>
        <v>0</v>
      </c>
      <c r="D1226" s="54">
        <f>BILANCA!E249</f>
        <v>0</v>
      </c>
      <c r="E1226" s="54">
        <v>0</v>
      </c>
      <c r="F1226" s="54">
        <v>0</v>
      </c>
      <c r="G1226" s="56">
        <f t="shared" si="38"/>
        <v>0</v>
      </c>
      <c r="H1226" s="56">
        <f t="shared" si="39"/>
        <v>0</v>
      </c>
      <c r="I1226" s="57"/>
      <c r="J1226" s="59"/>
      <c r="K1226" s="58"/>
      <c r="L1226" s="58"/>
      <c r="M1226" s="5"/>
      <c r="N1226" s="5"/>
      <c r="O1226" s="5"/>
      <c r="P1226" s="5"/>
      <c r="Q1226" s="5"/>
      <c r="R1226" s="5"/>
      <c r="S1226" s="5"/>
      <c r="T1226" s="5"/>
      <c r="U1226" s="5"/>
      <c r="V1226" s="5"/>
      <c r="W1226" s="5"/>
      <c r="X1226" s="5"/>
      <c r="Y1226" s="5"/>
      <c r="Z1226" s="5"/>
    </row>
    <row r="1227" spans="1:26" ht="12.75" customHeight="1" x14ac:dyDescent="0.25">
      <c r="A1227" s="55">
        <v>152</v>
      </c>
      <c r="B1227" s="54">
        <v>244</v>
      </c>
      <c r="C1227" s="54">
        <f>BILANCA!D250</f>
        <v>10067.16</v>
      </c>
      <c r="D1227" s="54">
        <f>BILANCA!E250</f>
        <v>2497.66</v>
      </c>
      <c r="E1227" s="54">
        <v>0</v>
      </c>
      <c r="F1227" s="54">
        <v>0</v>
      </c>
      <c r="G1227" s="56">
        <f t="shared" si="38"/>
        <v>3675.24512</v>
      </c>
      <c r="H1227" s="56">
        <f t="shared" si="39"/>
        <v>0.5</v>
      </c>
      <c r="I1227" s="57"/>
      <c r="J1227" s="59"/>
      <c r="K1227" s="58"/>
      <c r="L1227" s="58"/>
      <c r="M1227" s="5"/>
      <c r="N1227" s="5"/>
      <c r="O1227" s="5"/>
      <c r="P1227" s="5"/>
      <c r="Q1227" s="5"/>
      <c r="R1227" s="5"/>
      <c r="S1227" s="5"/>
      <c r="T1227" s="5"/>
      <c r="U1227" s="5"/>
      <c r="V1227" s="5"/>
      <c r="W1227" s="5"/>
      <c r="X1227" s="5"/>
      <c r="Y1227" s="5"/>
      <c r="Z1227" s="5"/>
    </row>
    <row r="1228" spans="1:26" ht="12.75" customHeight="1" x14ac:dyDescent="0.25">
      <c r="A1228" s="55">
        <v>152</v>
      </c>
      <c r="B1228" s="54">
        <v>245</v>
      </c>
      <c r="C1228" s="54">
        <f>BILANCA!D251</f>
        <v>0</v>
      </c>
      <c r="D1228" s="54">
        <f>BILANCA!E251</f>
        <v>0</v>
      </c>
      <c r="E1228" s="54">
        <v>0</v>
      </c>
      <c r="F1228" s="54">
        <v>0</v>
      </c>
      <c r="G1228" s="56">
        <f t="shared" si="38"/>
        <v>0</v>
      </c>
      <c r="H1228" s="56">
        <f t="shared" si="39"/>
        <v>0</v>
      </c>
      <c r="I1228" s="57"/>
      <c r="J1228" s="59"/>
      <c r="K1228" s="58"/>
      <c r="L1228" s="58"/>
      <c r="M1228" s="5"/>
      <c r="N1228" s="5"/>
      <c r="O1228" s="5"/>
      <c r="P1228" s="5"/>
      <c r="Q1228" s="5"/>
      <c r="R1228" s="5"/>
      <c r="S1228" s="5"/>
      <c r="T1228" s="5"/>
      <c r="U1228" s="5"/>
      <c r="V1228" s="5"/>
      <c r="W1228" s="5"/>
      <c r="X1228" s="5"/>
      <c r="Y1228" s="5"/>
      <c r="Z1228" s="5"/>
    </row>
    <row r="1229" spans="1:26" ht="12.75" customHeight="1" x14ac:dyDescent="0.25">
      <c r="A1229" s="55">
        <v>152</v>
      </c>
      <c r="B1229" s="54">
        <v>246</v>
      </c>
      <c r="C1229" s="54">
        <f>BILANCA!D252</f>
        <v>10067.16</v>
      </c>
      <c r="D1229" s="54">
        <f>BILANCA!E252</f>
        <v>2497.66</v>
      </c>
      <c r="E1229" s="54">
        <v>0</v>
      </c>
      <c r="F1229" s="54">
        <v>0</v>
      </c>
      <c r="G1229" s="56">
        <f t="shared" si="38"/>
        <v>3705.3700799999997</v>
      </c>
      <c r="H1229" s="56">
        <f t="shared" si="39"/>
        <v>0.5</v>
      </c>
      <c r="I1229" s="57"/>
      <c r="J1229" s="59"/>
      <c r="K1229" s="58"/>
      <c r="L1229" s="58"/>
      <c r="M1229" s="5"/>
      <c r="N1229" s="5"/>
      <c r="O1229" s="5"/>
      <c r="P1229" s="5"/>
      <c r="Q1229" s="5"/>
      <c r="R1229" s="5"/>
      <c r="S1229" s="5"/>
      <c r="T1229" s="5"/>
      <c r="U1229" s="5"/>
      <c r="V1229" s="5"/>
      <c r="W1229" s="5"/>
      <c r="X1229" s="5"/>
      <c r="Y1229" s="5"/>
      <c r="Z1229" s="5"/>
    </row>
    <row r="1230" spans="1:26" ht="12.75" customHeight="1" x14ac:dyDescent="0.25">
      <c r="A1230" s="55">
        <v>152</v>
      </c>
      <c r="B1230" s="54">
        <v>247</v>
      </c>
      <c r="C1230" s="54">
        <f>BILANCA!D253</f>
        <v>0</v>
      </c>
      <c r="D1230" s="54">
        <f>BILANCA!E253</f>
        <v>0</v>
      </c>
      <c r="E1230" s="54">
        <v>0</v>
      </c>
      <c r="F1230" s="54">
        <v>0</v>
      </c>
      <c r="G1230" s="56">
        <f t="shared" si="38"/>
        <v>0</v>
      </c>
      <c r="H1230" s="56">
        <f t="shared" si="39"/>
        <v>0</v>
      </c>
      <c r="I1230" s="57"/>
      <c r="J1230" s="59"/>
      <c r="K1230" s="58"/>
      <c r="L1230" s="58"/>
      <c r="M1230" s="5"/>
      <c r="N1230" s="5"/>
      <c r="O1230" s="5"/>
      <c r="P1230" s="5"/>
      <c r="Q1230" s="5"/>
      <c r="R1230" s="5"/>
      <c r="S1230" s="5"/>
      <c r="T1230" s="5"/>
      <c r="U1230" s="5"/>
      <c r="V1230" s="5"/>
      <c r="W1230" s="5"/>
      <c r="X1230" s="5"/>
      <c r="Y1230" s="5"/>
      <c r="Z1230" s="5"/>
    </row>
    <row r="1231" spans="1:26" ht="12.75" customHeight="1" x14ac:dyDescent="0.25">
      <c r="A1231" s="55">
        <v>152</v>
      </c>
      <c r="B1231" s="54">
        <v>248</v>
      </c>
      <c r="C1231" s="54">
        <f>BILANCA!D254</f>
        <v>0</v>
      </c>
      <c r="D1231" s="54">
        <f>BILANCA!E254</f>
        <v>0</v>
      </c>
      <c r="E1231" s="54">
        <v>0</v>
      </c>
      <c r="F1231" s="54">
        <v>0</v>
      </c>
      <c r="G1231" s="56">
        <f t="shared" si="38"/>
        <v>0</v>
      </c>
      <c r="H1231" s="56">
        <f t="shared" si="39"/>
        <v>0</v>
      </c>
      <c r="I1231" s="57"/>
      <c r="J1231" s="59"/>
      <c r="K1231" s="58"/>
      <c r="L1231" s="58"/>
      <c r="M1231" s="5"/>
      <c r="N1231" s="5"/>
      <c r="O1231" s="5"/>
      <c r="P1231" s="5"/>
      <c r="Q1231" s="5"/>
      <c r="R1231" s="5"/>
      <c r="S1231" s="5"/>
      <c r="T1231" s="5"/>
      <c r="U1231" s="5"/>
      <c r="V1231" s="5"/>
      <c r="W1231" s="5"/>
      <c r="X1231" s="5"/>
      <c r="Y1231" s="5"/>
      <c r="Z1231" s="5"/>
    </row>
    <row r="1232" spans="1:26" ht="12.75" customHeight="1" x14ac:dyDescent="0.25">
      <c r="A1232" s="55">
        <v>152</v>
      </c>
      <c r="B1232" s="54">
        <v>249</v>
      </c>
      <c r="C1232" s="54">
        <f>BILANCA!D255</f>
        <v>4320.93</v>
      </c>
      <c r="D1232" s="54">
        <f>BILANCA!E255</f>
        <v>4319.55</v>
      </c>
      <c r="E1232" s="54">
        <v>0</v>
      </c>
      <c r="F1232" s="54">
        <v>0</v>
      </c>
      <c r="G1232" s="56">
        <f t="shared" si="38"/>
        <v>3227.0474700000004</v>
      </c>
      <c r="H1232" s="56">
        <f t="shared" si="39"/>
        <v>0.51999999999952706</v>
      </c>
      <c r="I1232" s="57"/>
      <c r="J1232" s="59"/>
      <c r="K1232" s="58"/>
      <c r="L1232" s="58"/>
      <c r="M1232" s="5"/>
      <c r="N1232" s="5"/>
      <c r="O1232" s="5"/>
      <c r="P1232" s="5"/>
      <c r="Q1232" s="5"/>
      <c r="R1232" s="5"/>
      <c r="S1232" s="5"/>
      <c r="T1232" s="5"/>
      <c r="U1232" s="5"/>
      <c r="V1232" s="5"/>
      <c r="W1232" s="5"/>
      <c r="X1232" s="5"/>
      <c r="Y1232" s="5"/>
      <c r="Z1232" s="5"/>
    </row>
    <row r="1233" spans="1:26" ht="12.75" customHeight="1" x14ac:dyDescent="0.25">
      <c r="A1233" s="55">
        <v>152</v>
      </c>
      <c r="B1233" s="54">
        <v>250</v>
      </c>
      <c r="C1233" s="54">
        <f>BILANCA!D256</f>
        <v>0</v>
      </c>
      <c r="D1233" s="54">
        <f>BILANCA!E256</f>
        <v>0</v>
      </c>
      <c r="E1233" s="54">
        <v>0</v>
      </c>
      <c r="F1233" s="54">
        <v>0</v>
      </c>
      <c r="G1233" s="56">
        <f t="shared" si="38"/>
        <v>0</v>
      </c>
      <c r="H1233" s="56">
        <f t="shared" si="39"/>
        <v>0</v>
      </c>
      <c r="I1233" s="57"/>
      <c r="J1233" s="59"/>
      <c r="K1233" s="58"/>
      <c r="L1233" s="58"/>
      <c r="M1233" s="5"/>
      <c r="N1233" s="5"/>
      <c r="O1233" s="5"/>
      <c r="P1233" s="5"/>
      <c r="Q1233" s="5"/>
      <c r="R1233" s="5"/>
      <c r="S1233" s="5"/>
      <c r="T1233" s="5"/>
      <c r="U1233" s="5"/>
      <c r="V1233" s="5"/>
      <c r="W1233" s="5"/>
      <c r="X1233" s="5"/>
      <c r="Y1233" s="5"/>
      <c r="Z1233" s="5"/>
    </row>
    <row r="1234" spans="1:26" ht="12.75" customHeight="1" x14ac:dyDescent="0.25">
      <c r="A1234" s="55">
        <v>152</v>
      </c>
      <c r="B1234" s="54">
        <v>251</v>
      </c>
      <c r="C1234" s="54">
        <f>BILANCA!D257</f>
        <v>0</v>
      </c>
      <c r="D1234" s="54">
        <f>BILANCA!E257</f>
        <v>0</v>
      </c>
      <c r="E1234" s="54">
        <v>0</v>
      </c>
      <c r="F1234" s="54">
        <v>0</v>
      </c>
      <c r="G1234" s="56">
        <f t="shared" si="38"/>
        <v>0</v>
      </c>
      <c r="H1234" s="56">
        <f t="shared" si="39"/>
        <v>0</v>
      </c>
      <c r="I1234" s="57"/>
      <c r="J1234" s="59"/>
      <c r="K1234" s="58"/>
      <c r="L1234" s="58"/>
      <c r="M1234" s="5"/>
      <c r="N1234" s="5"/>
      <c r="O1234" s="5"/>
      <c r="P1234" s="5"/>
      <c r="Q1234" s="5"/>
      <c r="R1234" s="5"/>
      <c r="S1234" s="5"/>
      <c r="T1234" s="5"/>
      <c r="U1234" s="5"/>
      <c r="V1234" s="5"/>
      <c r="W1234" s="5"/>
      <c r="X1234" s="5"/>
      <c r="Y1234" s="5"/>
      <c r="Z1234" s="5"/>
    </row>
    <row r="1235" spans="1:26" ht="12.75" customHeight="1" x14ac:dyDescent="0.25">
      <c r="A1235" s="55">
        <v>152</v>
      </c>
      <c r="B1235" s="54">
        <v>252</v>
      </c>
      <c r="C1235" s="54">
        <f>BILANCA!D258</f>
        <v>0</v>
      </c>
      <c r="D1235" s="54">
        <f>BILANCA!E258</f>
        <v>0</v>
      </c>
      <c r="E1235" s="54">
        <v>0</v>
      </c>
      <c r="F1235" s="54">
        <v>0</v>
      </c>
      <c r="G1235" s="56">
        <f t="shared" si="38"/>
        <v>0</v>
      </c>
      <c r="H1235" s="56">
        <f t="shared" si="39"/>
        <v>0</v>
      </c>
      <c r="I1235" s="57"/>
      <c r="J1235" s="59"/>
      <c r="K1235" s="58"/>
      <c r="L1235" s="58"/>
      <c r="M1235" s="5"/>
      <c r="N1235" s="5"/>
      <c r="O1235" s="5"/>
      <c r="P1235" s="5"/>
      <c r="Q1235" s="5"/>
      <c r="R1235" s="5"/>
      <c r="S1235" s="5"/>
      <c r="T1235" s="5"/>
      <c r="U1235" s="5"/>
      <c r="V1235" s="5"/>
      <c r="W1235" s="5"/>
      <c r="X1235" s="5"/>
      <c r="Y1235" s="5"/>
      <c r="Z1235" s="5"/>
    </row>
    <row r="1236" spans="1:26" ht="12.75" customHeight="1" x14ac:dyDescent="0.25">
      <c r="A1236" s="55">
        <v>152</v>
      </c>
      <c r="B1236" s="54">
        <v>253</v>
      </c>
      <c r="C1236" s="54">
        <f>BILANCA!D259</f>
        <v>305000</v>
      </c>
      <c r="D1236" s="54">
        <f>BILANCA!E259</f>
        <v>305000</v>
      </c>
      <c r="E1236" s="54">
        <v>0</v>
      </c>
      <c r="F1236" s="54">
        <v>0</v>
      </c>
      <c r="G1236" s="56">
        <f t="shared" si="38"/>
        <v>231495</v>
      </c>
      <c r="H1236" s="56">
        <f t="shared" si="39"/>
        <v>0</v>
      </c>
      <c r="I1236" s="57"/>
      <c r="J1236" s="59"/>
      <c r="K1236" s="58"/>
      <c r="L1236" s="58"/>
      <c r="M1236" s="5"/>
      <c r="N1236" s="5"/>
      <c r="O1236" s="5"/>
      <c r="P1236" s="5"/>
      <c r="Q1236" s="5"/>
      <c r="R1236" s="5"/>
      <c r="S1236" s="5"/>
      <c r="T1236" s="5"/>
      <c r="U1236" s="5"/>
      <c r="V1236" s="5"/>
      <c r="W1236" s="5"/>
      <c r="X1236" s="5"/>
      <c r="Y1236" s="5"/>
      <c r="Z1236" s="5"/>
    </row>
    <row r="1237" spans="1:26" ht="12.75" customHeight="1" x14ac:dyDescent="0.25">
      <c r="A1237" s="55">
        <v>152</v>
      </c>
      <c r="B1237" s="54">
        <v>254</v>
      </c>
      <c r="C1237" s="54">
        <f>BILANCA!D260</f>
        <v>305000</v>
      </c>
      <c r="D1237" s="54">
        <f>BILANCA!E260</f>
        <v>305000</v>
      </c>
      <c r="E1237" s="54">
        <v>0</v>
      </c>
      <c r="F1237" s="54">
        <v>0</v>
      </c>
      <c r="G1237" s="56">
        <f t="shared" si="38"/>
        <v>232410</v>
      </c>
      <c r="H1237" s="56">
        <f t="shared" si="39"/>
        <v>0</v>
      </c>
      <c r="I1237" s="57"/>
      <c r="J1237" s="59"/>
      <c r="K1237" s="58"/>
      <c r="L1237" s="58"/>
      <c r="M1237" s="5"/>
      <c r="N1237" s="5"/>
      <c r="O1237" s="5"/>
      <c r="P1237" s="5"/>
      <c r="Q1237" s="5"/>
      <c r="R1237" s="5"/>
      <c r="S1237" s="5"/>
      <c r="T1237" s="5"/>
      <c r="U1237" s="5"/>
      <c r="V1237" s="5"/>
      <c r="W1237" s="5"/>
      <c r="X1237" s="5"/>
      <c r="Y1237" s="5"/>
      <c r="Z1237" s="5"/>
    </row>
    <row r="1238" spans="1:26" ht="12.75" customHeight="1" x14ac:dyDescent="0.25">
      <c r="A1238" s="55">
        <v>152</v>
      </c>
      <c r="B1238" s="54">
        <v>255</v>
      </c>
      <c r="C1238" s="54">
        <f>BILANCA!D262</f>
        <v>0</v>
      </c>
      <c r="D1238" s="54">
        <f>BILANCA!E262</f>
        <v>0</v>
      </c>
      <c r="E1238" s="54">
        <v>0</v>
      </c>
      <c r="F1238" s="54">
        <v>0</v>
      </c>
      <c r="G1238" s="56">
        <f t="shared" si="38"/>
        <v>0</v>
      </c>
      <c r="H1238" s="56">
        <f t="shared" si="39"/>
        <v>0</v>
      </c>
      <c r="I1238" s="57"/>
      <c r="J1238" s="59"/>
      <c r="K1238" s="58"/>
      <c r="L1238" s="58"/>
      <c r="M1238" s="5"/>
      <c r="N1238" s="5"/>
      <c r="O1238" s="5"/>
      <c r="P1238" s="5"/>
      <c r="Q1238" s="5"/>
      <c r="R1238" s="5"/>
      <c r="S1238" s="5"/>
      <c r="T1238" s="5"/>
      <c r="U1238" s="5"/>
      <c r="V1238" s="5"/>
      <c r="W1238" s="5"/>
      <c r="X1238" s="5"/>
      <c r="Y1238" s="5"/>
      <c r="Z1238" s="5"/>
    </row>
    <row r="1239" spans="1:26" ht="12.75" customHeight="1" x14ac:dyDescent="0.25">
      <c r="A1239" s="55">
        <v>152</v>
      </c>
      <c r="B1239" s="54">
        <v>256</v>
      </c>
      <c r="C1239" s="54">
        <f>BILANCA!D263</f>
        <v>0</v>
      </c>
      <c r="D1239" s="54">
        <f>BILANCA!E263</f>
        <v>0</v>
      </c>
      <c r="E1239" s="54">
        <v>0</v>
      </c>
      <c r="F1239" s="54">
        <v>0</v>
      </c>
      <c r="G1239" s="56">
        <f t="shared" si="38"/>
        <v>0</v>
      </c>
      <c r="H1239" s="56">
        <f t="shared" si="39"/>
        <v>0</v>
      </c>
      <c r="I1239" s="57"/>
      <c r="J1239" s="59"/>
      <c r="K1239" s="58"/>
      <c r="L1239" s="58"/>
      <c r="M1239" s="5"/>
      <c r="N1239" s="5"/>
      <c r="O1239" s="5"/>
      <c r="P1239" s="5"/>
      <c r="Q1239" s="5"/>
      <c r="R1239" s="5"/>
      <c r="S1239" s="5"/>
      <c r="T1239" s="5"/>
      <c r="U1239" s="5"/>
      <c r="V1239" s="5"/>
      <c r="W1239" s="5"/>
      <c r="X1239" s="5"/>
      <c r="Y1239" s="5"/>
      <c r="Z1239" s="5"/>
    </row>
    <row r="1240" spans="1:26" ht="12.75" customHeight="1" x14ac:dyDescent="0.25">
      <c r="A1240" s="55">
        <v>152</v>
      </c>
      <c r="B1240" s="54">
        <v>257</v>
      </c>
      <c r="C1240" s="54">
        <f>BILANCA!D264</f>
        <v>822.83</v>
      </c>
      <c r="D1240" s="54">
        <f>BILANCA!E264</f>
        <v>928.97</v>
      </c>
      <c r="E1240" s="54">
        <v>0</v>
      </c>
      <c r="F1240" s="54">
        <v>0</v>
      </c>
      <c r="G1240" s="56">
        <f t="shared" ref="G1240:G1303" si="40">B1240/1000*C1240+B1240/500*D1240</f>
        <v>688.95789000000002</v>
      </c>
      <c r="H1240" s="56">
        <f t="shared" si="39"/>
        <v>0.19999999999993179</v>
      </c>
      <c r="I1240" s="57"/>
      <c r="J1240" s="59"/>
      <c r="K1240" s="58"/>
      <c r="L1240" s="58"/>
      <c r="M1240" s="5"/>
      <c r="N1240" s="5"/>
      <c r="O1240" s="5"/>
      <c r="P1240" s="5"/>
      <c r="Q1240" s="5"/>
      <c r="R1240" s="5"/>
      <c r="S1240" s="5"/>
      <c r="T1240" s="5"/>
      <c r="U1240" s="5"/>
      <c r="V1240" s="5"/>
      <c r="W1240" s="5"/>
      <c r="X1240" s="5"/>
      <c r="Y1240" s="5"/>
      <c r="Z1240" s="5"/>
    </row>
    <row r="1241" spans="1:26" ht="12.75" customHeight="1" x14ac:dyDescent="0.25">
      <c r="A1241" s="55">
        <v>152</v>
      </c>
      <c r="B1241" s="54">
        <v>258</v>
      </c>
      <c r="C1241" s="54">
        <f>BILANCA!D265</f>
        <v>3715.71</v>
      </c>
      <c r="D1241" s="54">
        <f>BILANCA!E265</f>
        <v>3499.35</v>
      </c>
      <c r="E1241" s="54">
        <v>0</v>
      </c>
      <c r="F1241" s="54">
        <v>0</v>
      </c>
      <c r="G1241" s="56">
        <f t="shared" si="40"/>
        <v>2764.3177800000003</v>
      </c>
      <c r="H1241" s="56">
        <f t="shared" si="39"/>
        <v>0.63999999999987267</v>
      </c>
      <c r="I1241" s="57"/>
      <c r="J1241" s="59"/>
      <c r="K1241" s="58"/>
      <c r="L1241" s="58"/>
      <c r="M1241" s="5"/>
      <c r="N1241" s="5"/>
      <c r="O1241" s="5"/>
      <c r="P1241" s="5"/>
      <c r="Q1241" s="5"/>
      <c r="R1241" s="5"/>
      <c r="S1241" s="5"/>
      <c r="T1241" s="5"/>
      <c r="U1241" s="5"/>
      <c r="V1241" s="5"/>
      <c r="W1241" s="5"/>
      <c r="X1241" s="5"/>
      <c r="Y1241" s="5"/>
      <c r="Z1241" s="5"/>
    </row>
    <row r="1242" spans="1:26" ht="12.75" customHeight="1" x14ac:dyDescent="0.25">
      <c r="A1242" s="55">
        <v>152</v>
      </c>
      <c r="B1242" s="54">
        <v>259</v>
      </c>
      <c r="C1242" s="54">
        <f>BILANCA!D266</f>
        <v>0</v>
      </c>
      <c r="D1242" s="54">
        <f>BILANCA!E266</f>
        <v>0</v>
      </c>
      <c r="E1242" s="54">
        <v>0</v>
      </c>
      <c r="F1242" s="54">
        <v>0</v>
      </c>
      <c r="G1242" s="56">
        <f t="shared" si="40"/>
        <v>0</v>
      </c>
      <c r="H1242" s="56">
        <f t="shared" si="39"/>
        <v>0</v>
      </c>
      <c r="I1242" s="57"/>
      <c r="J1242" s="59"/>
      <c r="K1242" s="58"/>
      <c r="L1242" s="58"/>
      <c r="M1242" s="5"/>
      <c r="N1242" s="5"/>
      <c r="O1242" s="5"/>
      <c r="P1242" s="5"/>
      <c r="Q1242" s="5"/>
      <c r="R1242" s="5"/>
      <c r="S1242" s="5"/>
      <c r="T1242" s="5"/>
      <c r="U1242" s="5"/>
      <c r="V1242" s="5"/>
      <c r="W1242" s="5"/>
      <c r="X1242" s="5"/>
      <c r="Y1242" s="5"/>
      <c r="Z1242" s="5"/>
    </row>
    <row r="1243" spans="1:26" ht="12.75" customHeight="1" x14ac:dyDescent="0.25">
      <c r="A1243" s="55">
        <v>152</v>
      </c>
      <c r="B1243" s="54">
        <v>260</v>
      </c>
      <c r="C1243" s="54">
        <f>BILANCA!D267</f>
        <v>0</v>
      </c>
      <c r="D1243" s="54">
        <f>BILANCA!E267</f>
        <v>0</v>
      </c>
      <c r="E1243" s="54">
        <v>0</v>
      </c>
      <c r="F1243" s="54">
        <v>0</v>
      </c>
      <c r="G1243" s="56">
        <f t="shared" si="40"/>
        <v>0</v>
      </c>
      <c r="H1243" s="56">
        <f t="shared" si="39"/>
        <v>0</v>
      </c>
      <c r="I1243" s="57"/>
      <c r="J1243" s="59"/>
      <c r="K1243" s="58"/>
      <c r="L1243" s="58"/>
      <c r="M1243" s="5"/>
      <c r="N1243" s="5"/>
      <c r="O1243" s="5"/>
      <c r="P1243" s="5"/>
      <c r="Q1243" s="5"/>
      <c r="R1243" s="5"/>
      <c r="S1243" s="5"/>
      <c r="T1243" s="5"/>
      <c r="U1243" s="5"/>
      <c r="V1243" s="5"/>
      <c r="W1243" s="5"/>
      <c r="X1243" s="5"/>
      <c r="Y1243" s="5"/>
      <c r="Z1243" s="5"/>
    </row>
    <row r="1244" spans="1:26" ht="12.75" customHeight="1" x14ac:dyDescent="0.25">
      <c r="A1244" s="55">
        <v>152</v>
      </c>
      <c r="B1244" s="54">
        <v>261</v>
      </c>
      <c r="C1244" s="54">
        <f>BILANCA!D268</f>
        <v>2329.1799999999998</v>
      </c>
      <c r="D1244" s="54">
        <f>BILANCA!E268</f>
        <v>1188.8900000000001</v>
      </c>
      <c r="E1244" s="54">
        <v>0</v>
      </c>
      <c r="F1244" s="54">
        <v>0</v>
      </c>
      <c r="G1244" s="56">
        <f t="shared" si="40"/>
        <v>1228.51656</v>
      </c>
      <c r="H1244" s="56">
        <f t="shared" si="39"/>
        <v>0.28999999999973625</v>
      </c>
      <c r="I1244" s="57"/>
      <c r="J1244" s="59"/>
      <c r="K1244" s="58"/>
      <c r="L1244" s="58"/>
      <c r="M1244" s="5"/>
      <c r="N1244" s="5"/>
      <c r="O1244" s="5"/>
      <c r="P1244" s="5"/>
      <c r="Q1244" s="5"/>
      <c r="R1244" s="5"/>
      <c r="S1244" s="5"/>
      <c r="T1244" s="5"/>
      <c r="U1244" s="5"/>
      <c r="V1244" s="5"/>
      <c r="W1244" s="5"/>
      <c r="X1244" s="5"/>
      <c r="Y1244" s="5"/>
      <c r="Z1244" s="5"/>
    </row>
    <row r="1245" spans="1:26" ht="12.75" customHeight="1" x14ac:dyDescent="0.25">
      <c r="A1245" s="55">
        <v>152</v>
      </c>
      <c r="B1245" s="54">
        <v>262</v>
      </c>
      <c r="C1245" s="54">
        <f>BILANCA!D269</f>
        <v>0</v>
      </c>
      <c r="D1245" s="54">
        <f>BILANCA!E269</f>
        <v>0</v>
      </c>
      <c r="E1245" s="54">
        <v>0</v>
      </c>
      <c r="F1245" s="54">
        <v>0</v>
      </c>
      <c r="G1245" s="56">
        <f t="shared" si="40"/>
        <v>0</v>
      </c>
      <c r="H1245" s="56">
        <f t="shared" si="39"/>
        <v>0</v>
      </c>
      <c r="I1245" s="57"/>
      <c r="J1245" s="59"/>
      <c r="K1245" s="58"/>
      <c r="L1245" s="58"/>
      <c r="M1245" s="5"/>
      <c r="N1245" s="5"/>
      <c r="O1245" s="5"/>
      <c r="P1245" s="5"/>
      <c r="Q1245" s="5"/>
      <c r="R1245" s="5"/>
      <c r="S1245" s="5"/>
      <c r="T1245" s="5"/>
      <c r="U1245" s="5"/>
      <c r="V1245" s="5"/>
      <c r="W1245" s="5"/>
      <c r="X1245" s="5"/>
      <c r="Y1245" s="5"/>
      <c r="Z1245" s="5"/>
    </row>
    <row r="1246" spans="1:26" ht="12.75" customHeight="1" x14ac:dyDescent="0.25">
      <c r="A1246" s="55">
        <v>152</v>
      </c>
      <c r="B1246" s="54">
        <v>263</v>
      </c>
      <c r="C1246" s="54">
        <f>BILANCA!D270</f>
        <v>0</v>
      </c>
      <c r="D1246" s="54">
        <f>BILANCA!E270</f>
        <v>0</v>
      </c>
      <c r="E1246" s="54">
        <v>0</v>
      </c>
      <c r="F1246" s="54">
        <v>0</v>
      </c>
      <c r="G1246" s="56">
        <f t="shared" si="40"/>
        <v>0</v>
      </c>
      <c r="H1246" s="56">
        <f t="shared" si="39"/>
        <v>0</v>
      </c>
      <c r="I1246" s="57"/>
      <c r="J1246" s="59"/>
      <c r="K1246" s="58"/>
      <c r="L1246" s="58"/>
      <c r="M1246" s="5"/>
      <c r="N1246" s="5"/>
      <c r="O1246" s="5"/>
      <c r="P1246" s="5"/>
      <c r="Q1246" s="5"/>
      <c r="R1246" s="5"/>
      <c r="S1246" s="5"/>
      <c r="T1246" s="5"/>
      <c r="U1246" s="5"/>
      <c r="V1246" s="5"/>
      <c r="W1246" s="5"/>
      <c r="X1246" s="5"/>
      <c r="Y1246" s="5"/>
      <c r="Z1246" s="5"/>
    </row>
    <row r="1247" spans="1:26" ht="12.75" customHeight="1" x14ac:dyDescent="0.25">
      <c r="A1247" s="55">
        <v>152</v>
      </c>
      <c r="B1247" s="54">
        <v>264</v>
      </c>
      <c r="C1247" s="54">
        <f>BILANCA!D271</f>
        <v>54.75</v>
      </c>
      <c r="D1247" s="54">
        <f>BILANCA!E271</f>
        <v>0</v>
      </c>
      <c r="E1247" s="54">
        <v>0</v>
      </c>
      <c r="F1247" s="54">
        <v>0</v>
      </c>
      <c r="G1247" s="56">
        <f t="shared" si="40"/>
        <v>14.454000000000001</v>
      </c>
      <c r="H1247" s="56">
        <f t="shared" si="39"/>
        <v>0.25</v>
      </c>
      <c r="I1247" s="57"/>
      <c r="J1247" s="59"/>
      <c r="K1247" s="58"/>
      <c r="L1247" s="58"/>
      <c r="M1247" s="5"/>
      <c r="N1247" s="5"/>
      <c r="O1247" s="5"/>
      <c r="P1247" s="5"/>
      <c r="Q1247" s="5"/>
      <c r="R1247" s="5"/>
      <c r="S1247" s="5"/>
      <c r="T1247" s="5"/>
      <c r="U1247" s="5"/>
      <c r="V1247" s="5"/>
      <c r="W1247" s="5"/>
      <c r="X1247" s="5"/>
      <c r="Y1247" s="5"/>
      <c r="Z1247" s="5"/>
    </row>
    <row r="1248" spans="1:26" ht="12.75" customHeight="1" x14ac:dyDescent="0.25">
      <c r="A1248" s="55">
        <v>152</v>
      </c>
      <c r="B1248" s="54">
        <v>265</v>
      </c>
      <c r="C1248" s="54">
        <f>BILANCA!D272</f>
        <v>0</v>
      </c>
      <c r="D1248" s="54">
        <f>BILANCA!E272</f>
        <v>0</v>
      </c>
      <c r="E1248" s="54">
        <v>0</v>
      </c>
      <c r="F1248" s="54">
        <v>0</v>
      </c>
      <c r="G1248" s="56">
        <f t="shared" si="40"/>
        <v>0</v>
      </c>
      <c r="H1248" s="56">
        <f t="shared" si="39"/>
        <v>0</v>
      </c>
      <c r="I1248" s="57"/>
      <c r="J1248" s="59"/>
      <c r="K1248" s="58"/>
      <c r="L1248" s="58"/>
      <c r="M1248" s="5"/>
      <c r="N1248" s="5"/>
      <c r="O1248" s="5"/>
      <c r="P1248" s="5"/>
      <c r="Q1248" s="5"/>
      <c r="R1248" s="5"/>
      <c r="S1248" s="5"/>
      <c r="T1248" s="5"/>
      <c r="U1248" s="5"/>
      <c r="V1248" s="5"/>
      <c r="W1248" s="5"/>
      <c r="X1248" s="5"/>
      <c r="Y1248" s="5"/>
      <c r="Z1248" s="5"/>
    </row>
    <row r="1249" spans="1:26" ht="12.75" customHeight="1" x14ac:dyDescent="0.25">
      <c r="A1249" s="55">
        <v>152</v>
      </c>
      <c r="B1249" s="54">
        <v>266</v>
      </c>
      <c r="C1249" s="54">
        <f>BILANCA!D273</f>
        <v>0</v>
      </c>
      <c r="D1249" s="54">
        <f>BILANCA!E273</f>
        <v>0</v>
      </c>
      <c r="E1249" s="54">
        <v>0</v>
      </c>
      <c r="F1249" s="54">
        <v>0</v>
      </c>
      <c r="G1249" s="56">
        <f t="shared" si="40"/>
        <v>0</v>
      </c>
      <c r="H1249" s="56">
        <f t="shared" si="39"/>
        <v>0</v>
      </c>
      <c r="I1249" s="57"/>
      <c r="J1249" s="59"/>
      <c r="K1249" s="58"/>
      <c r="L1249" s="58"/>
      <c r="M1249" s="5"/>
      <c r="N1249" s="5"/>
      <c r="O1249" s="5"/>
      <c r="P1249" s="5"/>
      <c r="Q1249" s="5"/>
      <c r="R1249" s="5"/>
      <c r="S1249" s="5"/>
      <c r="T1249" s="5"/>
      <c r="U1249" s="5"/>
      <c r="V1249" s="5"/>
      <c r="W1249" s="5"/>
      <c r="X1249" s="5"/>
      <c r="Y1249" s="5"/>
      <c r="Z1249" s="5"/>
    </row>
    <row r="1250" spans="1:26" ht="12.75" customHeight="1" x14ac:dyDescent="0.25">
      <c r="A1250" s="55">
        <v>152</v>
      </c>
      <c r="B1250" s="54">
        <v>267</v>
      </c>
      <c r="C1250" s="54">
        <f>BILANCA!D274</f>
        <v>0</v>
      </c>
      <c r="D1250" s="54">
        <f>BILANCA!E274</f>
        <v>0</v>
      </c>
      <c r="E1250" s="54">
        <v>0</v>
      </c>
      <c r="F1250" s="54">
        <v>0</v>
      </c>
      <c r="G1250" s="56">
        <f t="shared" si="40"/>
        <v>0</v>
      </c>
      <c r="H1250" s="56">
        <f t="shared" si="39"/>
        <v>0</v>
      </c>
      <c r="I1250" s="57"/>
      <c r="J1250" s="59"/>
      <c r="K1250" s="58"/>
      <c r="L1250" s="58"/>
      <c r="M1250" s="5"/>
      <c r="N1250" s="5"/>
      <c r="O1250" s="5"/>
      <c r="P1250" s="5"/>
      <c r="Q1250" s="5"/>
      <c r="R1250" s="5"/>
      <c r="S1250" s="5"/>
      <c r="T1250" s="5"/>
      <c r="U1250" s="5"/>
      <c r="V1250" s="5"/>
      <c r="W1250" s="5"/>
      <c r="X1250" s="5"/>
      <c r="Y1250" s="5"/>
      <c r="Z1250" s="5"/>
    </row>
    <row r="1251" spans="1:26" ht="12.75" customHeight="1" x14ac:dyDescent="0.25">
      <c r="A1251" s="55">
        <v>152</v>
      </c>
      <c r="B1251" s="54">
        <v>268</v>
      </c>
      <c r="C1251" s="54">
        <f>BILANCA!D275</f>
        <v>0</v>
      </c>
      <c r="D1251" s="54">
        <f>BILANCA!E275</f>
        <v>0</v>
      </c>
      <c r="E1251" s="54">
        <v>0</v>
      </c>
      <c r="F1251" s="54">
        <v>0</v>
      </c>
      <c r="G1251" s="56">
        <f t="shared" si="40"/>
        <v>0</v>
      </c>
      <c r="H1251" s="56">
        <f t="shared" si="39"/>
        <v>0</v>
      </c>
      <c r="I1251" s="57"/>
      <c r="J1251" s="59"/>
      <c r="K1251" s="58"/>
      <c r="L1251" s="58"/>
      <c r="M1251" s="5"/>
      <c r="N1251" s="5"/>
      <c r="O1251" s="5"/>
      <c r="P1251" s="5"/>
      <c r="Q1251" s="5"/>
      <c r="R1251" s="5"/>
      <c r="S1251" s="5"/>
      <c r="T1251" s="5"/>
      <c r="U1251" s="5"/>
      <c r="V1251" s="5"/>
      <c r="W1251" s="5"/>
      <c r="X1251" s="5"/>
      <c r="Y1251" s="5"/>
      <c r="Z1251" s="5"/>
    </row>
    <row r="1252" spans="1:26" ht="12.75" customHeight="1" x14ac:dyDescent="0.25">
      <c r="A1252" s="55">
        <v>152</v>
      </c>
      <c r="B1252" s="54">
        <v>269</v>
      </c>
      <c r="C1252" s="54">
        <f>BILANCA!D276</f>
        <v>0</v>
      </c>
      <c r="D1252" s="54">
        <f>BILANCA!E276</f>
        <v>0</v>
      </c>
      <c r="E1252" s="54">
        <v>0</v>
      </c>
      <c r="F1252" s="54">
        <v>0</v>
      </c>
      <c r="G1252" s="56">
        <f t="shared" si="40"/>
        <v>0</v>
      </c>
      <c r="H1252" s="56">
        <f t="shared" si="39"/>
        <v>0</v>
      </c>
      <c r="I1252" s="57"/>
      <c r="J1252" s="59"/>
      <c r="K1252" s="58"/>
      <c r="L1252" s="58"/>
      <c r="M1252" s="5"/>
      <c r="N1252" s="5"/>
      <c r="O1252" s="5"/>
      <c r="P1252" s="5"/>
      <c r="Q1252" s="5"/>
      <c r="R1252" s="5"/>
      <c r="S1252" s="5"/>
      <c r="T1252" s="5"/>
      <c r="U1252" s="5"/>
      <c r="V1252" s="5"/>
      <c r="W1252" s="5"/>
      <c r="X1252" s="5"/>
      <c r="Y1252" s="5"/>
      <c r="Z1252" s="5"/>
    </row>
    <row r="1253" spans="1:26" ht="12.75" customHeight="1" x14ac:dyDescent="0.25">
      <c r="A1253" s="55">
        <v>152</v>
      </c>
      <c r="B1253" s="54">
        <v>270</v>
      </c>
      <c r="C1253" s="54">
        <f>BILANCA!D277</f>
        <v>0</v>
      </c>
      <c r="D1253" s="54">
        <f>BILANCA!E277</f>
        <v>0</v>
      </c>
      <c r="E1253" s="54">
        <v>0</v>
      </c>
      <c r="F1253" s="54">
        <v>0</v>
      </c>
      <c r="G1253" s="56">
        <f t="shared" si="40"/>
        <v>0</v>
      </c>
      <c r="H1253" s="56">
        <f t="shared" si="39"/>
        <v>0</v>
      </c>
      <c r="I1253" s="57"/>
      <c r="J1253" s="59"/>
      <c r="K1253" s="58"/>
      <c r="L1253" s="58"/>
      <c r="M1253" s="5"/>
      <c r="N1253" s="5"/>
      <c r="O1253" s="5"/>
      <c r="P1253" s="5"/>
      <c r="Q1253" s="5"/>
      <c r="R1253" s="5"/>
      <c r="S1253" s="5"/>
      <c r="T1253" s="5"/>
      <c r="U1253" s="5"/>
      <c r="V1253" s="5"/>
      <c r="W1253" s="5"/>
      <c r="X1253" s="5"/>
      <c r="Y1253" s="5"/>
      <c r="Z1253" s="5"/>
    </row>
    <row r="1254" spans="1:26" ht="12.75" customHeight="1" x14ac:dyDescent="0.25">
      <c r="A1254" s="55">
        <v>152</v>
      </c>
      <c r="B1254" s="54">
        <v>271</v>
      </c>
      <c r="C1254" s="54">
        <f>BILANCA!D278</f>
        <v>0</v>
      </c>
      <c r="D1254" s="54">
        <f>BILANCA!E278</f>
        <v>0</v>
      </c>
      <c r="E1254" s="54">
        <v>0</v>
      </c>
      <c r="F1254" s="54">
        <v>0</v>
      </c>
      <c r="G1254" s="56">
        <f t="shared" si="40"/>
        <v>0</v>
      </c>
      <c r="H1254" s="56">
        <f t="shared" si="39"/>
        <v>0</v>
      </c>
      <c r="I1254" s="57"/>
      <c r="J1254" s="59"/>
      <c r="K1254" s="58"/>
      <c r="L1254" s="58"/>
      <c r="M1254" s="5"/>
      <c r="N1254" s="5"/>
      <c r="O1254" s="5"/>
      <c r="P1254" s="5"/>
      <c r="Q1254" s="5"/>
      <c r="R1254" s="5"/>
      <c r="S1254" s="5"/>
      <c r="T1254" s="5"/>
      <c r="U1254" s="5"/>
      <c r="V1254" s="5"/>
      <c r="W1254" s="5"/>
      <c r="X1254" s="5"/>
      <c r="Y1254" s="5"/>
      <c r="Z1254" s="5"/>
    </row>
    <row r="1255" spans="1:26" ht="12.75" customHeight="1" x14ac:dyDescent="0.25">
      <c r="A1255" s="55">
        <v>152</v>
      </c>
      <c r="B1255" s="54">
        <v>272</v>
      </c>
      <c r="C1255" s="54">
        <f>BILANCA!D279</f>
        <v>0</v>
      </c>
      <c r="D1255" s="54">
        <f>BILANCA!E279</f>
        <v>0</v>
      </c>
      <c r="E1255" s="54">
        <v>0</v>
      </c>
      <c r="F1255" s="54">
        <v>0</v>
      </c>
      <c r="G1255" s="56">
        <f t="shared" si="40"/>
        <v>0</v>
      </c>
      <c r="H1255" s="56">
        <f t="shared" si="39"/>
        <v>0</v>
      </c>
      <c r="I1255" s="57"/>
      <c r="J1255" s="59"/>
      <c r="K1255" s="58"/>
      <c r="L1255" s="58"/>
      <c r="M1255" s="5"/>
      <c r="N1255" s="5"/>
      <c r="O1255" s="5"/>
      <c r="P1255" s="5"/>
      <c r="Q1255" s="5"/>
      <c r="R1255" s="5"/>
      <c r="S1255" s="5"/>
      <c r="T1255" s="5"/>
      <c r="U1255" s="5"/>
      <c r="V1255" s="5"/>
      <c r="W1255" s="5"/>
      <c r="X1255" s="5"/>
      <c r="Y1255" s="5"/>
      <c r="Z1255" s="5"/>
    </row>
    <row r="1256" spans="1:26" ht="12.75" customHeight="1" x14ac:dyDescent="0.25">
      <c r="A1256" s="55">
        <v>152</v>
      </c>
      <c r="B1256" s="54">
        <v>273</v>
      </c>
      <c r="C1256" s="54">
        <f>BILANCA!D280</f>
        <v>0</v>
      </c>
      <c r="D1256" s="54">
        <f>BILANCA!E280</f>
        <v>0</v>
      </c>
      <c r="E1256" s="54">
        <v>0</v>
      </c>
      <c r="F1256" s="54">
        <v>0</v>
      </c>
      <c r="G1256" s="56">
        <f t="shared" si="40"/>
        <v>0</v>
      </c>
      <c r="H1256" s="56">
        <f t="shared" si="39"/>
        <v>0</v>
      </c>
      <c r="I1256" s="57"/>
      <c r="J1256" s="59"/>
      <c r="K1256" s="58"/>
      <c r="L1256" s="58"/>
      <c r="M1256" s="5"/>
      <c r="N1256" s="5"/>
      <c r="O1256" s="5"/>
      <c r="P1256" s="5"/>
      <c r="Q1256" s="5"/>
      <c r="R1256" s="5"/>
      <c r="S1256" s="5"/>
      <c r="T1256" s="5"/>
      <c r="U1256" s="5"/>
      <c r="V1256" s="5"/>
      <c r="W1256" s="5"/>
      <c r="X1256" s="5"/>
      <c r="Y1256" s="5"/>
      <c r="Z1256" s="5"/>
    </row>
    <row r="1257" spans="1:26" ht="12.75" customHeight="1" x14ac:dyDescent="0.25">
      <c r="A1257" s="55">
        <v>152</v>
      </c>
      <c r="B1257" s="54">
        <v>274</v>
      </c>
      <c r="C1257" s="54">
        <f>BILANCA!D281</f>
        <v>0</v>
      </c>
      <c r="D1257" s="54">
        <f>BILANCA!E281</f>
        <v>0</v>
      </c>
      <c r="E1257" s="54">
        <v>0</v>
      </c>
      <c r="F1257" s="54">
        <v>0</v>
      </c>
      <c r="G1257" s="56">
        <f t="shared" si="40"/>
        <v>0</v>
      </c>
      <c r="H1257" s="56">
        <f t="shared" si="39"/>
        <v>0</v>
      </c>
      <c r="I1257" s="57"/>
      <c r="J1257" s="59"/>
      <c r="K1257" s="58"/>
      <c r="L1257" s="58"/>
      <c r="M1257" s="5"/>
      <c r="N1257" s="5"/>
      <c r="O1257" s="5"/>
      <c r="P1257" s="5"/>
      <c r="Q1257" s="5"/>
      <c r="R1257" s="5"/>
      <c r="S1257" s="5"/>
      <c r="T1257" s="5"/>
      <c r="U1257" s="5"/>
      <c r="V1257" s="5"/>
      <c r="W1257" s="5"/>
      <c r="X1257" s="5"/>
      <c r="Y1257" s="5"/>
      <c r="Z1257" s="5"/>
    </row>
    <row r="1258" spans="1:26" ht="12.75" customHeight="1" x14ac:dyDescent="0.25">
      <c r="A1258" s="55">
        <v>152</v>
      </c>
      <c r="B1258" s="54">
        <v>275</v>
      </c>
      <c r="C1258" s="54">
        <f>BILANCA!D282</f>
        <v>0</v>
      </c>
      <c r="D1258" s="54">
        <f>BILANCA!E282</f>
        <v>0</v>
      </c>
      <c r="E1258" s="54">
        <v>0</v>
      </c>
      <c r="F1258" s="54">
        <v>0</v>
      </c>
      <c r="G1258" s="56">
        <f t="shared" si="40"/>
        <v>0</v>
      </c>
      <c r="H1258" s="56">
        <f t="shared" si="39"/>
        <v>0</v>
      </c>
      <c r="I1258" s="57"/>
      <c r="J1258" s="59"/>
      <c r="K1258" s="58"/>
      <c r="L1258" s="58"/>
      <c r="M1258" s="5"/>
      <c r="N1258" s="5"/>
      <c r="O1258" s="5"/>
      <c r="P1258" s="5"/>
      <c r="Q1258" s="5"/>
      <c r="R1258" s="5"/>
      <c r="S1258" s="5"/>
      <c r="T1258" s="5"/>
      <c r="U1258" s="5"/>
      <c r="V1258" s="5"/>
      <c r="W1258" s="5"/>
      <c r="X1258" s="5"/>
      <c r="Y1258" s="5"/>
      <c r="Z1258" s="5"/>
    </row>
    <row r="1259" spans="1:26" ht="12.75" customHeight="1" x14ac:dyDescent="0.25">
      <c r="A1259" s="55">
        <v>152</v>
      </c>
      <c r="B1259" s="54">
        <v>276</v>
      </c>
      <c r="C1259" s="54">
        <f>BILANCA!D283</f>
        <v>0</v>
      </c>
      <c r="D1259" s="54">
        <f>BILANCA!E283</f>
        <v>0</v>
      </c>
      <c r="E1259" s="54">
        <v>0</v>
      </c>
      <c r="F1259" s="54">
        <v>0</v>
      </c>
      <c r="G1259" s="56">
        <f t="shared" si="40"/>
        <v>0</v>
      </c>
      <c r="H1259" s="56">
        <f t="shared" si="39"/>
        <v>0</v>
      </c>
      <c r="I1259" s="57"/>
      <c r="J1259" s="59"/>
      <c r="K1259" s="58"/>
      <c r="L1259" s="58"/>
      <c r="M1259" s="5"/>
      <c r="N1259" s="5"/>
      <c r="O1259" s="5"/>
      <c r="P1259" s="5"/>
      <c r="Q1259" s="5"/>
      <c r="R1259" s="5"/>
      <c r="S1259" s="5"/>
      <c r="T1259" s="5"/>
      <c r="U1259" s="5"/>
      <c r="V1259" s="5"/>
      <c r="W1259" s="5"/>
      <c r="X1259" s="5"/>
      <c r="Y1259" s="5"/>
      <c r="Z1259" s="5"/>
    </row>
    <row r="1260" spans="1:26" ht="12.75" customHeight="1" x14ac:dyDescent="0.25">
      <c r="A1260" s="55">
        <v>152</v>
      </c>
      <c r="B1260" s="54">
        <v>277</v>
      </c>
      <c r="C1260" s="54">
        <f>BILANCA!D284</f>
        <v>0</v>
      </c>
      <c r="D1260" s="54">
        <f>BILANCA!E284</f>
        <v>0</v>
      </c>
      <c r="E1260" s="54">
        <v>0</v>
      </c>
      <c r="F1260" s="54">
        <v>0</v>
      </c>
      <c r="G1260" s="56">
        <f t="shared" si="40"/>
        <v>0</v>
      </c>
      <c r="H1260" s="56">
        <f t="shared" si="39"/>
        <v>0</v>
      </c>
      <c r="I1260" s="57"/>
      <c r="J1260" s="59"/>
      <c r="K1260" s="58"/>
      <c r="L1260" s="58"/>
      <c r="M1260" s="5"/>
      <c r="N1260" s="5"/>
      <c r="O1260" s="5"/>
      <c r="P1260" s="5"/>
      <c r="Q1260" s="5"/>
      <c r="R1260" s="5"/>
      <c r="S1260" s="5"/>
      <c r="T1260" s="5"/>
      <c r="U1260" s="5"/>
      <c r="V1260" s="5"/>
      <c r="W1260" s="5"/>
      <c r="X1260" s="5"/>
      <c r="Y1260" s="5"/>
      <c r="Z1260" s="5"/>
    </row>
    <row r="1261" spans="1:26" ht="12.75" customHeight="1" x14ac:dyDescent="0.25">
      <c r="A1261" s="55">
        <v>152</v>
      </c>
      <c r="B1261" s="54">
        <v>278</v>
      </c>
      <c r="C1261" s="54">
        <f>BILANCA!D285</f>
        <v>0</v>
      </c>
      <c r="D1261" s="54">
        <f>BILANCA!E285</f>
        <v>0</v>
      </c>
      <c r="E1261" s="54">
        <v>0</v>
      </c>
      <c r="F1261" s="54">
        <v>0</v>
      </c>
      <c r="G1261" s="56">
        <f t="shared" si="40"/>
        <v>0</v>
      </c>
      <c r="H1261" s="56">
        <f t="shared" si="39"/>
        <v>0</v>
      </c>
      <c r="I1261" s="57"/>
      <c r="J1261" s="59"/>
      <c r="K1261" s="58"/>
      <c r="L1261" s="58"/>
      <c r="M1261" s="5"/>
      <c r="N1261" s="5"/>
      <c r="O1261" s="5"/>
      <c r="P1261" s="5"/>
      <c r="Q1261" s="5"/>
      <c r="R1261" s="5"/>
      <c r="S1261" s="5"/>
      <c r="T1261" s="5"/>
      <c r="U1261" s="5"/>
      <c r="V1261" s="5"/>
      <c r="W1261" s="5"/>
      <c r="X1261" s="5"/>
      <c r="Y1261" s="5"/>
      <c r="Z1261" s="5"/>
    </row>
    <row r="1262" spans="1:26" ht="12.75" customHeight="1" x14ac:dyDescent="0.25">
      <c r="A1262" s="55">
        <v>152</v>
      </c>
      <c r="B1262" s="54">
        <v>279</v>
      </c>
      <c r="C1262" s="54">
        <f>BILANCA!D286</f>
        <v>0</v>
      </c>
      <c r="D1262" s="54">
        <f>BILANCA!E286</f>
        <v>0</v>
      </c>
      <c r="E1262" s="54">
        <v>0</v>
      </c>
      <c r="F1262" s="54">
        <v>0</v>
      </c>
      <c r="G1262" s="56">
        <f t="shared" si="40"/>
        <v>0</v>
      </c>
      <c r="H1262" s="56">
        <f t="shared" si="39"/>
        <v>0</v>
      </c>
      <c r="I1262" s="57"/>
      <c r="J1262" s="59"/>
      <c r="K1262" s="58"/>
      <c r="L1262" s="58"/>
      <c r="M1262" s="5"/>
      <c r="N1262" s="5"/>
      <c r="O1262" s="5"/>
      <c r="P1262" s="5"/>
      <c r="Q1262" s="5"/>
      <c r="R1262" s="5"/>
      <c r="S1262" s="5"/>
      <c r="T1262" s="5"/>
      <c r="U1262" s="5"/>
      <c r="V1262" s="5"/>
      <c r="W1262" s="5"/>
      <c r="X1262" s="5"/>
      <c r="Y1262" s="5"/>
      <c r="Z1262" s="5"/>
    </row>
    <row r="1263" spans="1:26" ht="12.75" customHeight="1" x14ac:dyDescent="0.25">
      <c r="A1263" s="55">
        <v>152</v>
      </c>
      <c r="B1263" s="54">
        <v>280</v>
      </c>
      <c r="C1263" s="54">
        <f>BILANCA!D287</f>
        <v>0</v>
      </c>
      <c r="D1263" s="54">
        <f>BILANCA!E287</f>
        <v>0</v>
      </c>
      <c r="E1263" s="54">
        <v>0</v>
      </c>
      <c r="F1263" s="54">
        <v>0</v>
      </c>
      <c r="G1263" s="56">
        <f t="shared" si="40"/>
        <v>0</v>
      </c>
      <c r="H1263" s="56">
        <f t="shared" si="39"/>
        <v>0</v>
      </c>
      <c r="I1263" s="57"/>
      <c r="J1263" s="59"/>
      <c r="K1263" s="58"/>
      <c r="L1263" s="58"/>
      <c r="M1263" s="5"/>
      <c r="N1263" s="5"/>
      <c r="O1263" s="5"/>
      <c r="P1263" s="5"/>
      <c r="Q1263" s="5"/>
      <c r="R1263" s="5"/>
      <c r="S1263" s="5"/>
      <c r="T1263" s="5"/>
      <c r="U1263" s="5"/>
      <c r="V1263" s="5"/>
      <c r="W1263" s="5"/>
      <c r="X1263" s="5"/>
      <c r="Y1263" s="5"/>
      <c r="Z1263" s="5"/>
    </row>
    <row r="1264" spans="1:26" ht="12.75" customHeight="1" x14ac:dyDescent="0.25">
      <c r="A1264" s="55">
        <v>152</v>
      </c>
      <c r="B1264" s="54">
        <v>281</v>
      </c>
      <c r="C1264" s="54">
        <f>BILANCA!D288</f>
        <v>21576.13</v>
      </c>
      <c r="D1264" s="54">
        <f>BILANCA!E288</f>
        <v>26658.36</v>
      </c>
      <c r="E1264" s="54">
        <v>0</v>
      </c>
      <c r="F1264" s="54">
        <v>0</v>
      </c>
      <c r="G1264" s="56">
        <f t="shared" si="40"/>
        <v>21044.890850000003</v>
      </c>
      <c r="H1264" s="56">
        <f t="shared" si="39"/>
        <v>0.49000000000160071</v>
      </c>
      <c r="I1264" s="57"/>
      <c r="J1264" s="59"/>
      <c r="K1264" s="58"/>
      <c r="L1264" s="58"/>
      <c r="M1264" s="5"/>
      <c r="N1264" s="5"/>
      <c r="O1264" s="5"/>
      <c r="P1264" s="5"/>
      <c r="Q1264" s="5"/>
      <c r="R1264" s="5"/>
      <c r="S1264" s="5"/>
      <c r="T1264" s="5"/>
      <c r="U1264" s="5"/>
      <c r="V1264" s="5"/>
      <c r="W1264" s="5"/>
      <c r="X1264" s="5"/>
      <c r="Y1264" s="5"/>
      <c r="Z1264" s="5"/>
    </row>
    <row r="1265" spans="1:26" ht="12.75" customHeight="1" x14ac:dyDescent="0.25">
      <c r="A1265" s="55">
        <v>152</v>
      </c>
      <c r="B1265" s="54">
        <v>282</v>
      </c>
      <c r="C1265" s="54">
        <f>BILANCA!D289</f>
        <v>0</v>
      </c>
      <c r="D1265" s="54">
        <f>BILANCA!E289</f>
        <v>0</v>
      </c>
      <c r="E1265" s="54">
        <v>0</v>
      </c>
      <c r="F1265" s="54">
        <v>0</v>
      </c>
      <c r="G1265" s="56">
        <f t="shared" si="40"/>
        <v>0</v>
      </c>
      <c r="H1265" s="56">
        <f t="shared" si="39"/>
        <v>0</v>
      </c>
      <c r="I1265" s="57"/>
      <c r="J1265" s="59"/>
      <c r="K1265" s="58"/>
      <c r="L1265" s="58"/>
      <c r="M1265" s="5"/>
      <c r="N1265" s="5"/>
      <c r="O1265" s="5"/>
      <c r="P1265" s="5"/>
      <c r="Q1265" s="5"/>
      <c r="R1265" s="5"/>
      <c r="S1265" s="5"/>
      <c r="T1265" s="5"/>
      <c r="U1265" s="5"/>
      <c r="V1265" s="5"/>
      <c r="W1265" s="5"/>
      <c r="X1265" s="5"/>
      <c r="Y1265" s="5"/>
      <c r="Z1265" s="5"/>
    </row>
    <row r="1266" spans="1:26" ht="12.75" customHeight="1" x14ac:dyDescent="0.25">
      <c r="A1266" s="55">
        <v>152</v>
      </c>
      <c r="B1266" s="54">
        <v>283</v>
      </c>
      <c r="C1266" s="54">
        <f>BILANCA!D290</f>
        <v>152.88999999999999</v>
      </c>
      <c r="D1266" s="54">
        <f>BILANCA!E290</f>
        <v>0</v>
      </c>
      <c r="E1266" s="54">
        <v>0</v>
      </c>
      <c r="F1266" s="54">
        <v>0</v>
      </c>
      <c r="G1266" s="56">
        <f t="shared" si="40"/>
        <v>43.267869999999995</v>
      </c>
      <c r="H1266" s="56">
        <f t="shared" si="39"/>
        <v>0.11000000000001364</v>
      </c>
      <c r="I1266" s="57"/>
      <c r="J1266" s="59"/>
      <c r="K1266" s="58"/>
      <c r="L1266" s="58"/>
      <c r="M1266" s="5"/>
      <c r="N1266" s="5"/>
      <c r="O1266" s="5"/>
      <c r="P1266" s="5"/>
      <c r="Q1266" s="5"/>
      <c r="R1266" s="5"/>
      <c r="S1266" s="5"/>
      <c r="T1266" s="5"/>
      <c r="U1266" s="5"/>
      <c r="V1266" s="5"/>
      <c r="W1266" s="5"/>
      <c r="X1266" s="5"/>
      <c r="Y1266" s="5"/>
      <c r="Z1266" s="5"/>
    </row>
    <row r="1267" spans="1:26" ht="12.75" customHeight="1" x14ac:dyDescent="0.25">
      <c r="A1267" s="55">
        <v>152</v>
      </c>
      <c r="B1267" s="54">
        <v>284</v>
      </c>
      <c r="C1267" s="54">
        <f>BILANCA!D291</f>
        <v>0</v>
      </c>
      <c r="D1267" s="54">
        <f>BILANCA!E291</f>
        <v>0</v>
      </c>
      <c r="E1267" s="54">
        <v>0</v>
      </c>
      <c r="F1267" s="54">
        <v>0</v>
      </c>
      <c r="G1267" s="56">
        <f t="shared" si="40"/>
        <v>0</v>
      </c>
      <c r="H1267" s="56">
        <f t="shared" si="39"/>
        <v>0</v>
      </c>
      <c r="I1267" s="57"/>
      <c r="J1267" s="59"/>
      <c r="K1267" s="58"/>
      <c r="L1267" s="58"/>
      <c r="M1267" s="5"/>
      <c r="N1267" s="5"/>
      <c r="O1267" s="5"/>
      <c r="P1267" s="5"/>
      <c r="Q1267" s="5"/>
      <c r="R1267" s="5"/>
      <c r="S1267" s="5"/>
      <c r="T1267" s="5"/>
      <c r="U1267" s="5"/>
      <c r="V1267" s="5"/>
      <c r="W1267" s="5"/>
      <c r="X1267" s="5"/>
      <c r="Y1267" s="5"/>
      <c r="Z1267" s="5"/>
    </row>
    <row r="1268" spans="1:26" ht="12.75" customHeight="1" x14ac:dyDescent="0.25">
      <c r="A1268" s="55">
        <v>152</v>
      </c>
      <c r="B1268" s="54">
        <v>285</v>
      </c>
      <c r="C1268" s="54">
        <f>BILANCA!D292</f>
        <v>0</v>
      </c>
      <c r="D1268" s="54">
        <f>BILANCA!E292</f>
        <v>0</v>
      </c>
      <c r="E1268" s="54">
        <v>0</v>
      </c>
      <c r="F1268" s="54">
        <v>0</v>
      </c>
      <c r="G1268" s="56">
        <f t="shared" si="40"/>
        <v>0</v>
      </c>
      <c r="H1268" s="56">
        <f t="shared" si="39"/>
        <v>0</v>
      </c>
      <c r="I1268" s="57"/>
      <c r="J1268" s="59"/>
      <c r="K1268" s="58"/>
      <c r="L1268" s="58"/>
      <c r="M1268" s="5"/>
      <c r="N1268" s="5"/>
      <c r="O1268" s="5"/>
      <c r="P1268" s="5"/>
      <c r="Q1268" s="5"/>
      <c r="R1268" s="5"/>
      <c r="S1268" s="5"/>
      <c r="T1268" s="5"/>
      <c r="U1268" s="5"/>
      <c r="V1268" s="5"/>
      <c r="W1268" s="5"/>
      <c r="X1268" s="5"/>
      <c r="Y1268" s="5"/>
      <c r="Z1268" s="5"/>
    </row>
    <row r="1269" spans="1:26" ht="12.75" customHeight="1" x14ac:dyDescent="0.25">
      <c r="A1269" s="55">
        <v>152</v>
      </c>
      <c r="B1269" s="54">
        <v>286</v>
      </c>
      <c r="C1269" s="54">
        <f>BILANCA!D293</f>
        <v>0</v>
      </c>
      <c r="D1269" s="54">
        <f>BILANCA!E293</f>
        <v>0</v>
      </c>
      <c r="E1269" s="54">
        <v>0</v>
      </c>
      <c r="F1269" s="54">
        <v>0</v>
      </c>
      <c r="G1269" s="56">
        <f t="shared" si="40"/>
        <v>0</v>
      </c>
      <c r="H1269" s="56">
        <f t="shared" si="39"/>
        <v>0</v>
      </c>
      <c r="I1269" s="57"/>
      <c r="J1269" s="59"/>
      <c r="K1269" s="58"/>
      <c r="L1269" s="58"/>
      <c r="M1269" s="5"/>
      <c r="N1269" s="5"/>
      <c r="O1269" s="5"/>
      <c r="P1269" s="5"/>
      <c r="Q1269" s="5"/>
      <c r="R1269" s="5"/>
      <c r="S1269" s="5"/>
      <c r="T1269" s="5"/>
      <c r="U1269" s="5"/>
      <c r="V1269" s="5"/>
      <c r="W1269" s="5"/>
      <c r="X1269" s="5"/>
      <c r="Y1269" s="5"/>
      <c r="Z1269" s="5"/>
    </row>
    <row r="1270" spans="1:26" ht="12.75" customHeight="1" x14ac:dyDescent="0.25">
      <c r="A1270" s="55">
        <v>152</v>
      </c>
      <c r="B1270" s="54">
        <v>287</v>
      </c>
      <c r="C1270" s="54">
        <f>BILANCA!D294</f>
        <v>0</v>
      </c>
      <c r="D1270" s="54">
        <f>BILANCA!E294</f>
        <v>0</v>
      </c>
      <c r="E1270" s="54">
        <v>0</v>
      </c>
      <c r="F1270" s="54">
        <v>0</v>
      </c>
      <c r="G1270" s="56">
        <f t="shared" si="40"/>
        <v>0</v>
      </c>
      <c r="H1270" s="56">
        <f t="shared" si="39"/>
        <v>0</v>
      </c>
      <c r="I1270" s="57"/>
      <c r="J1270" s="59"/>
      <c r="K1270" s="58"/>
      <c r="L1270" s="58"/>
      <c r="M1270" s="5"/>
      <c r="N1270" s="5"/>
      <c r="O1270" s="5"/>
      <c r="P1270" s="5"/>
      <c r="Q1270" s="5"/>
      <c r="R1270" s="5"/>
      <c r="S1270" s="5"/>
      <c r="T1270" s="5"/>
      <c r="U1270" s="5"/>
      <c r="V1270" s="5"/>
      <c r="W1270" s="5"/>
      <c r="X1270" s="5"/>
      <c r="Y1270" s="5"/>
      <c r="Z1270" s="5"/>
    </row>
    <row r="1271" spans="1:26" ht="12.75" customHeight="1" x14ac:dyDescent="0.25">
      <c r="A1271" s="55">
        <v>152</v>
      </c>
      <c r="B1271" s="54">
        <v>288</v>
      </c>
      <c r="C1271" s="54">
        <f>BILANCA!D295</f>
        <v>0</v>
      </c>
      <c r="D1271" s="54">
        <f>BILANCA!E295</f>
        <v>0</v>
      </c>
      <c r="E1271" s="54">
        <v>0</v>
      </c>
      <c r="F1271" s="54">
        <v>0</v>
      </c>
      <c r="G1271" s="56">
        <f t="shared" si="40"/>
        <v>0</v>
      </c>
      <c r="H1271" s="56">
        <f t="shared" si="39"/>
        <v>0</v>
      </c>
      <c r="I1271" s="57"/>
      <c r="J1271" s="59"/>
      <c r="K1271" s="58"/>
      <c r="L1271" s="58"/>
      <c r="M1271" s="5"/>
      <c r="N1271" s="5"/>
      <c r="O1271" s="5"/>
      <c r="P1271" s="5"/>
      <c r="Q1271" s="5"/>
      <c r="R1271" s="5"/>
      <c r="S1271" s="5"/>
      <c r="T1271" s="5"/>
      <c r="U1271" s="5"/>
      <c r="V1271" s="5"/>
      <c r="W1271" s="5"/>
      <c r="X1271" s="5"/>
      <c r="Y1271" s="5"/>
      <c r="Z1271" s="5"/>
    </row>
    <row r="1272" spans="1:26" ht="12.75" customHeight="1" x14ac:dyDescent="0.25">
      <c r="A1272" s="55">
        <v>152</v>
      </c>
      <c r="B1272" s="54">
        <v>289</v>
      </c>
      <c r="C1272" s="54">
        <f>BILANCA!D296</f>
        <v>0</v>
      </c>
      <c r="D1272" s="54">
        <f>BILANCA!E296</f>
        <v>0</v>
      </c>
      <c r="E1272" s="54">
        <v>0</v>
      </c>
      <c r="F1272" s="54">
        <v>0</v>
      </c>
      <c r="G1272" s="56">
        <f t="shared" si="40"/>
        <v>0</v>
      </c>
      <c r="H1272" s="56">
        <f t="shared" si="39"/>
        <v>0</v>
      </c>
      <c r="I1272" s="57"/>
      <c r="J1272" s="59"/>
      <c r="K1272" s="58"/>
      <c r="L1272" s="58"/>
      <c r="M1272" s="5"/>
      <c r="N1272" s="5"/>
      <c r="O1272" s="5"/>
      <c r="P1272" s="5"/>
      <c r="Q1272" s="5"/>
      <c r="R1272" s="5"/>
      <c r="S1272" s="5"/>
      <c r="T1272" s="5"/>
      <c r="U1272" s="5"/>
      <c r="V1272" s="5"/>
      <c r="W1272" s="5"/>
      <c r="X1272" s="5"/>
      <c r="Y1272" s="5"/>
      <c r="Z1272" s="5"/>
    </row>
    <row r="1273" spans="1:26" ht="12.75" customHeight="1" x14ac:dyDescent="0.25">
      <c r="A1273" s="55">
        <v>152</v>
      </c>
      <c r="B1273" s="54">
        <v>290</v>
      </c>
      <c r="C1273" s="54">
        <f>BILANCA!D297</f>
        <v>0</v>
      </c>
      <c r="D1273" s="54">
        <f>BILANCA!E297</f>
        <v>0</v>
      </c>
      <c r="E1273" s="54">
        <v>0</v>
      </c>
      <c r="F1273" s="54">
        <v>0</v>
      </c>
      <c r="G1273" s="56">
        <f t="shared" si="40"/>
        <v>0</v>
      </c>
      <c r="H1273" s="56">
        <f t="shared" si="39"/>
        <v>0</v>
      </c>
      <c r="I1273" s="57"/>
      <c r="J1273" s="59"/>
      <c r="K1273" s="58"/>
      <c r="L1273" s="58"/>
      <c r="M1273" s="5"/>
      <c r="N1273" s="5"/>
      <c r="O1273" s="5"/>
      <c r="P1273" s="5"/>
      <c r="Q1273" s="5"/>
      <c r="R1273" s="5"/>
      <c r="S1273" s="5"/>
      <c r="T1273" s="5"/>
      <c r="U1273" s="5"/>
      <c r="V1273" s="5"/>
      <c r="W1273" s="5"/>
      <c r="X1273" s="5"/>
      <c r="Y1273" s="5"/>
      <c r="Z1273" s="5"/>
    </row>
    <row r="1274" spans="1:26" ht="12.75" customHeight="1" x14ac:dyDescent="0.25">
      <c r="A1274" s="55">
        <v>152</v>
      </c>
      <c r="B1274" s="54">
        <v>291</v>
      </c>
      <c r="C1274" s="54">
        <f>BILANCA!D298</f>
        <v>0</v>
      </c>
      <c r="D1274" s="54">
        <f>BILANCA!E298</f>
        <v>0</v>
      </c>
      <c r="E1274" s="54">
        <v>0</v>
      </c>
      <c r="F1274" s="54">
        <v>0</v>
      </c>
      <c r="G1274" s="56">
        <f t="shared" si="40"/>
        <v>0</v>
      </c>
      <c r="H1274" s="56">
        <f t="shared" si="39"/>
        <v>0</v>
      </c>
      <c r="I1274" s="57"/>
      <c r="J1274" s="59"/>
      <c r="K1274" s="58"/>
      <c r="L1274" s="58"/>
      <c r="M1274" s="5"/>
      <c r="N1274" s="5"/>
      <c r="O1274" s="5"/>
      <c r="P1274" s="5"/>
      <c r="Q1274" s="5"/>
      <c r="R1274" s="5"/>
      <c r="S1274" s="5"/>
      <c r="T1274" s="5"/>
      <c r="U1274" s="5"/>
      <c r="V1274" s="5"/>
      <c r="W1274" s="5"/>
      <c r="X1274" s="5"/>
      <c r="Y1274" s="5"/>
      <c r="Z1274" s="5"/>
    </row>
    <row r="1275" spans="1:26" ht="12.75" customHeight="1" x14ac:dyDescent="0.25">
      <c r="A1275" s="55">
        <v>152</v>
      </c>
      <c r="B1275" s="54">
        <v>292</v>
      </c>
      <c r="C1275" s="54">
        <f>BILANCA!D299</f>
        <v>0</v>
      </c>
      <c r="D1275" s="54">
        <f>BILANCA!E299</f>
        <v>0</v>
      </c>
      <c r="E1275" s="54">
        <v>0</v>
      </c>
      <c r="F1275" s="54">
        <v>0</v>
      </c>
      <c r="G1275" s="56">
        <f t="shared" si="40"/>
        <v>0</v>
      </c>
      <c r="H1275" s="56">
        <f t="shared" si="39"/>
        <v>0</v>
      </c>
      <c r="I1275" s="57"/>
      <c r="J1275" s="59"/>
      <c r="K1275" s="58"/>
      <c r="L1275" s="58"/>
      <c r="M1275" s="5"/>
      <c r="N1275" s="5"/>
      <c r="O1275" s="5"/>
      <c r="P1275" s="5"/>
      <c r="Q1275" s="5"/>
      <c r="R1275" s="5"/>
      <c r="S1275" s="5"/>
      <c r="T1275" s="5"/>
      <c r="U1275" s="5"/>
      <c r="V1275" s="5"/>
      <c r="W1275" s="5"/>
      <c r="X1275" s="5"/>
      <c r="Y1275" s="5"/>
      <c r="Z1275" s="5"/>
    </row>
    <row r="1276" spans="1:26" ht="12.75" customHeight="1" x14ac:dyDescent="0.25">
      <c r="A1276" s="55">
        <v>152</v>
      </c>
      <c r="B1276" s="54">
        <v>293</v>
      </c>
      <c r="C1276" s="54">
        <f>BILANCA!D300</f>
        <v>0</v>
      </c>
      <c r="D1276" s="54">
        <f>BILANCA!E300</f>
        <v>0</v>
      </c>
      <c r="E1276" s="54">
        <v>0</v>
      </c>
      <c r="F1276" s="54">
        <v>0</v>
      </c>
      <c r="G1276" s="56">
        <f t="shared" si="40"/>
        <v>0</v>
      </c>
      <c r="H1276" s="56">
        <f t="shared" si="39"/>
        <v>0</v>
      </c>
      <c r="I1276" s="57"/>
      <c r="J1276" s="59"/>
      <c r="K1276" s="58"/>
      <c r="L1276" s="58"/>
      <c r="M1276" s="5"/>
      <c r="N1276" s="5"/>
      <c r="O1276" s="5"/>
      <c r="P1276" s="5"/>
      <c r="Q1276" s="5"/>
      <c r="R1276" s="5"/>
      <c r="S1276" s="5"/>
      <c r="T1276" s="5"/>
      <c r="U1276" s="5"/>
      <c r="V1276" s="5"/>
      <c r="W1276" s="5"/>
      <c r="X1276" s="5"/>
      <c r="Y1276" s="5"/>
      <c r="Z1276" s="5"/>
    </row>
    <row r="1277" spans="1:26" ht="12.75" customHeight="1" x14ac:dyDescent="0.25">
      <c r="A1277" s="55">
        <v>152</v>
      </c>
      <c r="B1277" s="54">
        <v>294</v>
      </c>
      <c r="C1277" s="54">
        <f>BILANCA!D301</f>
        <v>0</v>
      </c>
      <c r="D1277" s="54">
        <f>BILANCA!E301</f>
        <v>0</v>
      </c>
      <c r="E1277" s="54">
        <v>0</v>
      </c>
      <c r="F1277" s="54">
        <v>0</v>
      </c>
      <c r="G1277" s="56">
        <f t="shared" si="40"/>
        <v>0</v>
      </c>
      <c r="H1277" s="56">
        <f t="shared" si="39"/>
        <v>0</v>
      </c>
      <c r="I1277" s="57"/>
      <c r="J1277" s="59"/>
      <c r="K1277" s="58"/>
      <c r="L1277" s="58"/>
      <c r="M1277" s="5"/>
      <c r="N1277" s="5"/>
      <c r="O1277" s="5"/>
      <c r="P1277" s="5"/>
      <c r="Q1277" s="5"/>
      <c r="R1277" s="5"/>
      <c r="S1277" s="5"/>
      <c r="T1277" s="5"/>
      <c r="U1277" s="5"/>
      <c r="V1277" s="5"/>
      <c r="W1277" s="5"/>
      <c r="X1277" s="5"/>
      <c r="Y1277" s="5"/>
      <c r="Z1277" s="5"/>
    </row>
    <row r="1278" spans="1:26" ht="12.75" customHeight="1" x14ac:dyDescent="0.25">
      <c r="A1278" s="55">
        <v>152</v>
      </c>
      <c r="B1278" s="54">
        <v>295</v>
      </c>
      <c r="C1278" s="54">
        <f>BILANCA!D302</f>
        <v>0</v>
      </c>
      <c r="D1278" s="54">
        <f>BILANCA!E302</f>
        <v>0</v>
      </c>
      <c r="E1278" s="54">
        <v>0</v>
      </c>
      <c r="F1278" s="54">
        <v>0</v>
      </c>
      <c r="G1278" s="56">
        <f t="shared" si="40"/>
        <v>0</v>
      </c>
      <c r="H1278" s="56">
        <f t="shared" si="39"/>
        <v>0</v>
      </c>
      <c r="I1278" s="57"/>
      <c r="J1278" s="59"/>
      <c r="K1278" s="58"/>
      <c r="L1278" s="58"/>
      <c r="M1278" s="5"/>
      <c r="N1278" s="5"/>
      <c r="O1278" s="5"/>
      <c r="P1278" s="5"/>
      <c r="Q1278" s="5"/>
      <c r="R1278" s="5"/>
      <c r="S1278" s="5"/>
      <c r="T1278" s="5"/>
      <c r="U1278" s="5"/>
      <c r="V1278" s="5"/>
      <c r="W1278" s="5"/>
      <c r="X1278" s="5"/>
      <c r="Y1278" s="5"/>
      <c r="Z1278" s="5"/>
    </row>
    <row r="1279" spans="1:26" ht="12.75" customHeight="1" x14ac:dyDescent="0.25">
      <c r="A1279" s="55">
        <v>152</v>
      </c>
      <c r="B1279" s="54">
        <v>296</v>
      </c>
      <c r="C1279" s="54">
        <f>BILANCA!D303</f>
        <v>0</v>
      </c>
      <c r="D1279" s="54">
        <f>BILANCA!E303</f>
        <v>0</v>
      </c>
      <c r="E1279" s="54">
        <v>0</v>
      </c>
      <c r="F1279" s="54">
        <v>0</v>
      </c>
      <c r="G1279" s="56">
        <f t="shared" si="40"/>
        <v>0</v>
      </c>
      <c r="H1279" s="56">
        <f t="shared" si="39"/>
        <v>0</v>
      </c>
      <c r="I1279" s="57"/>
      <c r="J1279" s="59"/>
      <c r="K1279" s="58"/>
      <c r="L1279" s="58"/>
      <c r="M1279" s="5"/>
      <c r="N1279" s="5"/>
      <c r="O1279" s="5"/>
      <c r="P1279" s="5"/>
      <c r="Q1279" s="5"/>
      <c r="R1279" s="5"/>
      <c r="S1279" s="5"/>
      <c r="T1279" s="5"/>
      <c r="U1279" s="5"/>
      <c r="V1279" s="5"/>
      <c r="W1279" s="5"/>
      <c r="X1279" s="5"/>
      <c r="Y1279" s="5"/>
      <c r="Z1279" s="5"/>
    </row>
    <row r="1280" spans="1:26" ht="12.75" customHeight="1" x14ac:dyDescent="0.25">
      <c r="A1280" s="55">
        <v>152</v>
      </c>
      <c r="B1280" s="54">
        <v>297</v>
      </c>
      <c r="C1280" s="54">
        <f>BILANCA!D304</f>
        <v>0</v>
      </c>
      <c r="D1280" s="54">
        <f>BILANCA!E304</f>
        <v>0</v>
      </c>
      <c r="E1280" s="54">
        <v>0</v>
      </c>
      <c r="F1280" s="54">
        <v>0</v>
      </c>
      <c r="G1280" s="56">
        <f t="shared" si="40"/>
        <v>0</v>
      </c>
      <c r="H1280" s="56">
        <f t="shared" si="39"/>
        <v>0</v>
      </c>
      <c r="I1280" s="57"/>
      <c r="J1280" s="59"/>
      <c r="K1280" s="58"/>
      <c r="L1280" s="58"/>
      <c r="M1280" s="5"/>
      <c r="N1280" s="5"/>
      <c r="O1280" s="5"/>
      <c r="P1280" s="5"/>
      <c r="Q1280" s="5"/>
      <c r="R1280" s="5"/>
      <c r="S1280" s="5"/>
      <c r="T1280" s="5"/>
      <c r="U1280" s="5"/>
      <c r="V1280" s="5"/>
      <c r="W1280" s="5"/>
      <c r="X1280" s="5"/>
      <c r="Y1280" s="5"/>
      <c r="Z1280" s="5"/>
    </row>
    <row r="1281" spans="1:26" ht="12.75" customHeight="1" x14ac:dyDescent="0.25">
      <c r="A1281" s="55">
        <v>152</v>
      </c>
      <c r="B1281" s="54">
        <v>298</v>
      </c>
      <c r="C1281" s="54">
        <f>BILANCA!D305</f>
        <v>0</v>
      </c>
      <c r="D1281" s="54">
        <f>BILANCA!E305</f>
        <v>0</v>
      </c>
      <c r="E1281" s="54">
        <v>0</v>
      </c>
      <c r="F1281" s="54">
        <v>0</v>
      </c>
      <c r="G1281" s="56">
        <f t="shared" si="40"/>
        <v>0</v>
      </c>
      <c r="H1281" s="56">
        <f t="shared" si="39"/>
        <v>0</v>
      </c>
      <c r="I1281" s="57"/>
      <c r="J1281" s="59"/>
      <c r="K1281" s="58"/>
      <c r="L1281" s="58"/>
      <c r="M1281" s="5"/>
      <c r="N1281" s="5"/>
      <c r="O1281" s="5"/>
      <c r="P1281" s="5"/>
      <c r="Q1281" s="5"/>
      <c r="R1281" s="5"/>
      <c r="S1281" s="5"/>
      <c r="T1281" s="5"/>
      <c r="U1281" s="5"/>
      <c r="V1281" s="5"/>
      <c r="W1281" s="5"/>
      <c r="X1281" s="5"/>
      <c r="Y1281" s="5"/>
      <c r="Z1281" s="5"/>
    </row>
    <row r="1282" spans="1:26" ht="12.75" customHeight="1" x14ac:dyDescent="0.25">
      <c r="A1282" s="55">
        <v>152</v>
      </c>
      <c r="B1282" s="54">
        <v>299</v>
      </c>
      <c r="C1282" s="54">
        <f>BILANCA!D306</f>
        <v>0</v>
      </c>
      <c r="D1282" s="54">
        <f>BILANCA!E306</f>
        <v>0</v>
      </c>
      <c r="E1282" s="54">
        <v>0</v>
      </c>
      <c r="F1282" s="54">
        <v>0</v>
      </c>
      <c r="G1282" s="56">
        <f t="shared" si="40"/>
        <v>0</v>
      </c>
      <c r="H1282" s="56">
        <f t="shared" ref="H1282:H1345" si="41">ABS(C1282-ROUND(C1282,0))+ABS(D1282-ROUND(D1282,0))</f>
        <v>0</v>
      </c>
      <c r="I1282" s="57"/>
      <c r="J1282" s="59"/>
      <c r="K1282" s="58"/>
      <c r="L1282" s="58"/>
      <c r="M1282" s="5"/>
      <c r="N1282" s="5"/>
      <c r="O1282" s="5"/>
      <c r="P1282" s="5"/>
      <c r="Q1282" s="5"/>
      <c r="R1282" s="5"/>
      <c r="S1282" s="5"/>
      <c r="T1282" s="5"/>
      <c r="U1282" s="5"/>
      <c r="V1282" s="5"/>
      <c r="W1282" s="5"/>
      <c r="X1282" s="5"/>
      <c r="Y1282" s="5"/>
      <c r="Z1282" s="5"/>
    </row>
    <row r="1283" spans="1:26" ht="12.75" customHeight="1" x14ac:dyDescent="0.25">
      <c r="A1283" s="55">
        <v>152</v>
      </c>
      <c r="B1283" s="54">
        <v>300</v>
      </c>
      <c r="C1283" s="54">
        <f>BILANCA!D307</f>
        <v>0</v>
      </c>
      <c r="D1283" s="54">
        <f>BILANCA!E307</f>
        <v>0</v>
      </c>
      <c r="E1283" s="54">
        <v>0</v>
      </c>
      <c r="F1283" s="54">
        <v>0</v>
      </c>
      <c r="G1283" s="56">
        <f t="shared" si="40"/>
        <v>0</v>
      </c>
      <c r="H1283" s="56">
        <f t="shared" si="41"/>
        <v>0</v>
      </c>
      <c r="I1283" s="57"/>
      <c r="J1283" s="59"/>
      <c r="K1283" s="58"/>
      <c r="L1283" s="58"/>
      <c r="M1283" s="5"/>
      <c r="N1283" s="5"/>
      <c r="O1283" s="5"/>
      <c r="P1283" s="5"/>
      <c r="Q1283" s="5"/>
      <c r="R1283" s="5"/>
      <c r="S1283" s="5"/>
      <c r="T1283" s="5"/>
      <c r="U1283" s="5"/>
      <c r="V1283" s="5"/>
      <c r="W1283" s="5"/>
      <c r="X1283" s="5"/>
      <c r="Y1283" s="5"/>
      <c r="Z1283" s="5"/>
    </row>
    <row r="1284" spans="1:26" ht="12.75" customHeight="1" x14ac:dyDescent="0.25">
      <c r="A1284" s="55">
        <v>152</v>
      </c>
      <c r="B1284" s="54">
        <v>301</v>
      </c>
      <c r="C1284" s="54">
        <f>BILANCA!D308</f>
        <v>0</v>
      </c>
      <c r="D1284" s="54">
        <f>BILANCA!E308</f>
        <v>0</v>
      </c>
      <c r="E1284" s="54">
        <v>0</v>
      </c>
      <c r="F1284" s="54">
        <v>0</v>
      </c>
      <c r="G1284" s="56">
        <f t="shared" si="40"/>
        <v>0</v>
      </c>
      <c r="H1284" s="56">
        <f t="shared" si="41"/>
        <v>0</v>
      </c>
      <c r="I1284" s="57"/>
      <c r="J1284" s="59"/>
      <c r="K1284" s="58"/>
      <c r="L1284" s="58"/>
      <c r="M1284" s="5"/>
      <c r="N1284" s="5"/>
      <c r="O1284" s="5"/>
      <c r="P1284" s="5"/>
      <c r="Q1284" s="5"/>
      <c r="R1284" s="5"/>
      <c r="S1284" s="5"/>
      <c r="T1284" s="5"/>
      <c r="U1284" s="5"/>
      <c r="V1284" s="5"/>
      <c r="W1284" s="5"/>
      <c r="X1284" s="5"/>
      <c r="Y1284" s="5"/>
      <c r="Z1284" s="5"/>
    </row>
    <row r="1285" spans="1:26" ht="12.75" customHeight="1" x14ac:dyDescent="0.25">
      <c r="A1285" s="55">
        <v>152</v>
      </c>
      <c r="B1285" s="54">
        <v>302</v>
      </c>
      <c r="C1285" s="54">
        <f>BILANCA!D309</f>
        <v>0</v>
      </c>
      <c r="D1285" s="54">
        <f>BILANCA!E309</f>
        <v>0</v>
      </c>
      <c r="E1285" s="54">
        <v>0</v>
      </c>
      <c r="F1285" s="54">
        <v>0</v>
      </c>
      <c r="G1285" s="56">
        <f t="shared" si="40"/>
        <v>0</v>
      </c>
      <c r="H1285" s="56">
        <f t="shared" si="41"/>
        <v>0</v>
      </c>
      <c r="I1285" s="57"/>
      <c r="J1285" s="59"/>
      <c r="K1285" s="58"/>
      <c r="L1285" s="58"/>
      <c r="M1285" s="5"/>
      <c r="N1285" s="5"/>
      <c r="O1285" s="5"/>
      <c r="P1285" s="5"/>
      <c r="Q1285" s="5"/>
      <c r="R1285" s="5"/>
      <c r="S1285" s="5"/>
      <c r="T1285" s="5"/>
      <c r="U1285" s="5"/>
      <c r="V1285" s="5"/>
      <c r="W1285" s="5"/>
      <c r="X1285" s="5"/>
      <c r="Y1285" s="5"/>
      <c r="Z1285" s="5"/>
    </row>
    <row r="1286" spans="1:26" ht="12.75" customHeight="1" x14ac:dyDescent="0.25">
      <c r="A1286" s="55">
        <v>152</v>
      </c>
      <c r="B1286" s="54">
        <v>303</v>
      </c>
      <c r="C1286" s="54">
        <f>BILANCA!D310</f>
        <v>0</v>
      </c>
      <c r="D1286" s="54">
        <f>BILANCA!E310</f>
        <v>0</v>
      </c>
      <c r="E1286" s="54">
        <v>0</v>
      </c>
      <c r="F1286" s="54">
        <v>0</v>
      </c>
      <c r="G1286" s="56">
        <f t="shared" si="40"/>
        <v>0</v>
      </c>
      <c r="H1286" s="56">
        <f t="shared" si="41"/>
        <v>0</v>
      </c>
      <c r="I1286" s="57"/>
      <c r="J1286" s="59"/>
      <c r="K1286" s="58"/>
      <c r="L1286" s="58"/>
      <c r="M1286" s="5"/>
      <c r="N1286" s="5"/>
      <c r="O1286" s="5"/>
      <c r="P1286" s="5"/>
      <c r="Q1286" s="5"/>
      <c r="R1286" s="5"/>
      <c r="S1286" s="5"/>
      <c r="T1286" s="5"/>
      <c r="U1286" s="5"/>
      <c r="V1286" s="5"/>
      <c r="W1286" s="5"/>
      <c r="X1286" s="5"/>
      <c r="Y1286" s="5"/>
      <c r="Z1286" s="5"/>
    </row>
    <row r="1287" spans="1:26" ht="12.75" customHeight="1" x14ac:dyDescent="0.25">
      <c r="A1287" s="55">
        <v>152</v>
      </c>
      <c r="B1287" s="54">
        <v>304</v>
      </c>
      <c r="C1287" s="54">
        <f>BILANCA!D311</f>
        <v>0</v>
      </c>
      <c r="D1287" s="54">
        <f>BILANCA!E311</f>
        <v>0</v>
      </c>
      <c r="E1287" s="54">
        <v>0</v>
      </c>
      <c r="F1287" s="54">
        <v>0</v>
      </c>
      <c r="G1287" s="56">
        <f t="shared" si="40"/>
        <v>0</v>
      </c>
      <c r="H1287" s="56">
        <f t="shared" si="41"/>
        <v>0</v>
      </c>
      <c r="I1287" s="57"/>
      <c r="J1287" s="59"/>
      <c r="K1287" s="58"/>
      <c r="L1287" s="58"/>
      <c r="M1287" s="5"/>
      <c r="N1287" s="5"/>
      <c r="O1287" s="5"/>
      <c r="P1287" s="5"/>
      <c r="Q1287" s="5"/>
      <c r="R1287" s="5"/>
      <c r="S1287" s="5"/>
      <c r="T1287" s="5"/>
      <c r="U1287" s="5"/>
      <c r="V1287" s="5"/>
      <c r="W1287" s="5"/>
      <c r="X1287" s="5"/>
      <c r="Y1287" s="5"/>
      <c r="Z1287" s="5"/>
    </row>
    <row r="1288" spans="1:26" ht="12.75" customHeight="1" x14ac:dyDescent="0.25">
      <c r="A1288" s="55">
        <v>152</v>
      </c>
      <c r="B1288" s="54">
        <v>305</v>
      </c>
      <c r="C1288" s="54">
        <f>BILANCA!D312</f>
        <v>0</v>
      </c>
      <c r="D1288" s="54">
        <f>BILANCA!E312</f>
        <v>0</v>
      </c>
      <c r="E1288" s="54">
        <v>0</v>
      </c>
      <c r="F1288" s="54">
        <v>0</v>
      </c>
      <c r="G1288" s="56">
        <f t="shared" si="40"/>
        <v>0</v>
      </c>
      <c r="H1288" s="56">
        <f t="shared" si="41"/>
        <v>0</v>
      </c>
      <c r="I1288" s="57"/>
      <c r="J1288" s="59"/>
      <c r="K1288" s="58"/>
      <c r="L1288" s="58"/>
      <c r="M1288" s="5"/>
      <c r="N1288" s="5"/>
      <c r="O1288" s="5"/>
      <c r="P1288" s="5"/>
      <c r="Q1288" s="5"/>
      <c r="R1288" s="5"/>
      <c r="S1288" s="5"/>
      <c r="T1288" s="5"/>
      <c r="U1288" s="5"/>
      <c r="V1288" s="5"/>
      <c r="W1288" s="5"/>
      <c r="X1288" s="5"/>
      <c r="Y1288" s="5"/>
      <c r="Z1288" s="5"/>
    </row>
    <row r="1289" spans="1:26" ht="12.75" customHeight="1" x14ac:dyDescent="0.25">
      <c r="A1289" s="55">
        <v>152</v>
      </c>
      <c r="B1289" s="54">
        <v>306</v>
      </c>
      <c r="C1289" s="54">
        <f>BILANCA!D313</f>
        <v>0</v>
      </c>
      <c r="D1289" s="54">
        <f>BILANCA!E313</f>
        <v>0</v>
      </c>
      <c r="E1289" s="54">
        <v>0</v>
      </c>
      <c r="F1289" s="54">
        <v>0</v>
      </c>
      <c r="G1289" s="56">
        <f t="shared" si="40"/>
        <v>0</v>
      </c>
      <c r="H1289" s="56">
        <f t="shared" si="41"/>
        <v>0</v>
      </c>
      <c r="I1289" s="57"/>
      <c r="J1289" s="59"/>
      <c r="K1289" s="58"/>
      <c r="L1289" s="58"/>
      <c r="M1289" s="5"/>
      <c r="N1289" s="5"/>
      <c r="O1289" s="5"/>
      <c r="P1289" s="5"/>
      <c r="Q1289" s="5"/>
      <c r="R1289" s="5"/>
      <c r="S1289" s="5"/>
      <c r="T1289" s="5"/>
      <c r="U1289" s="5"/>
      <c r="V1289" s="5"/>
      <c r="W1289" s="5"/>
      <c r="X1289" s="5"/>
      <c r="Y1289" s="5"/>
      <c r="Z1289" s="5"/>
    </row>
    <row r="1290" spans="1:26" ht="12.75" customHeight="1" x14ac:dyDescent="0.25">
      <c r="A1290" s="55">
        <v>152</v>
      </c>
      <c r="B1290" s="54">
        <v>307</v>
      </c>
      <c r="C1290" s="54">
        <f>BILANCA!D314</f>
        <v>0</v>
      </c>
      <c r="D1290" s="54">
        <f>BILANCA!E314</f>
        <v>0</v>
      </c>
      <c r="E1290" s="54">
        <v>0</v>
      </c>
      <c r="F1290" s="54">
        <v>0</v>
      </c>
      <c r="G1290" s="56">
        <f t="shared" si="40"/>
        <v>0</v>
      </c>
      <c r="H1290" s="56">
        <f t="shared" si="41"/>
        <v>0</v>
      </c>
      <c r="I1290" s="57"/>
      <c r="J1290" s="59"/>
      <c r="K1290" s="58"/>
      <c r="L1290" s="58"/>
      <c r="M1290" s="5"/>
      <c r="N1290" s="5"/>
      <c r="O1290" s="5"/>
      <c r="P1290" s="5"/>
      <c r="Q1290" s="5"/>
      <c r="R1290" s="5"/>
      <c r="S1290" s="5"/>
      <c r="T1290" s="5"/>
      <c r="U1290" s="5"/>
      <c r="V1290" s="5"/>
      <c r="W1290" s="5"/>
      <c r="X1290" s="5"/>
      <c r="Y1290" s="5"/>
      <c r="Z1290" s="5"/>
    </row>
    <row r="1291" spans="1:26" ht="12.75" customHeight="1" x14ac:dyDescent="0.25">
      <c r="A1291" s="55">
        <v>152</v>
      </c>
      <c r="B1291" s="54">
        <v>308</v>
      </c>
      <c r="C1291" s="54">
        <f>BILANCA!D315</f>
        <v>0</v>
      </c>
      <c r="D1291" s="54">
        <f>BILANCA!E315</f>
        <v>0</v>
      </c>
      <c r="E1291" s="54">
        <v>0</v>
      </c>
      <c r="F1291" s="54">
        <v>0</v>
      </c>
      <c r="G1291" s="56">
        <f t="shared" si="40"/>
        <v>0</v>
      </c>
      <c r="H1291" s="56">
        <f t="shared" si="41"/>
        <v>0</v>
      </c>
      <c r="I1291" s="57"/>
      <c r="J1291" s="59"/>
      <c r="K1291" s="58"/>
      <c r="L1291" s="58"/>
      <c r="M1291" s="5"/>
      <c r="N1291" s="5"/>
      <c r="O1291" s="5"/>
      <c r="P1291" s="5"/>
      <c r="Q1291" s="5"/>
      <c r="R1291" s="5"/>
      <c r="S1291" s="5"/>
      <c r="T1291" s="5"/>
      <c r="U1291" s="5"/>
      <c r="V1291" s="5"/>
      <c r="W1291" s="5"/>
      <c r="X1291" s="5"/>
      <c r="Y1291" s="5"/>
      <c r="Z1291" s="5"/>
    </row>
    <row r="1292" spans="1:26" ht="12.75" customHeight="1" x14ac:dyDescent="0.25">
      <c r="A1292" s="55">
        <v>152</v>
      </c>
      <c r="B1292" s="54">
        <v>309</v>
      </c>
      <c r="C1292" s="54">
        <f>BILANCA!D316</f>
        <v>0</v>
      </c>
      <c r="D1292" s="54">
        <f>BILANCA!E316</f>
        <v>0</v>
      </c>
      <c r="E1292" s="54">
        <v>0</v>
      </c>
      <c r="F1292" s="54">
        <v>0</v>
      </c>
      <c r="G1292" s="56">
        <f t="shared" si="40"/>
        <v>0</v>
      </c>
      <c r="H1292" s="56">
        <f t="shared" si="41"/>
        <v>0</v>
      </c>
      <c r="I1292" s="57"/>
      <c r="J1292" s="59"/>
      <c r="K1292" s="58"/>
      <c r="L1292" s="58"/>
      <c r="M1292" s="5"/>
      <c r="N1292" s="5"/>
      <c r="O1292" s="5"/>
      <c r="P1292" s="5"/>
      <c r="Q1292" s="5"/>
      <c r="R1292" s="5"/>
      <c r="S1292" s="5"/>
      <c r="T1292" s="5"/>
      <c r="U1292" s="5"/>
      <c r="V1292" s="5"/>
      <c r="W1292" s="5"/>
      <c r="X1292" s="5"/>
      <c r="Y1292" s="5"/>
      <c r="Z1292" s="5"/>
    </row>
    <row r="1293" spans="1:26" ht="12.75" customHeight="1" x14ac:dyDescent="0.25">
      <c r="A1293" s="55">
        <v>152</v>
      </c>
      <c r="B1293" s="54">
        <v>310</v>
      </c>
      <c r="C1293" s="54">
        <f>BILANCA!D317</f>
        <v>0</v>
      </c>
      <c r="D1293" s="54">
        <f>BILANCA!E317</f>
        <v>0</v>
      </c>
      <c r="E1293" s="54">
        <v>0</v>
      </c>
      <c r="F1293" s="54">
        <v>0</v>
      </c>
      <c r="G1293" s="56">
        <f t="shared" si="40"/>
        <v>0</v>
      </c>
      <c r="H1293" s="56">
        <f t="shared" si="41"/>
        <v>0</v>
      </c>
      <c r="I1293" s="57"/>
      <c r="J1293" s="59"/>
      <c r="K1293" s="58"/>
      <c r="L1293" s="58"/>
      <c r="M1293" s="5"/>
      <c r="N1293" s="5"/>
      <c r="O1293" s="5"/>
      <c r="P1293" s="5"/>
      <c r="Q1293" s="5"/>
      <c r="R1293" s="5"/>
      <c r="S1293" s="5"/>
      <c r="T1293" s="5"/>
      <c r="U1293" s="5"/>
      <c r="V1293" s="5"/>
      <c r="W1293" s="5"/>
      <c r="X1293" s="5"/>
      <c r="Y1293" s="5"/>
      <c r="Z1293" s="5"/>
    </row>
    <row r="1294" spans="1:26" ht="12.75" customHeight="1" x14ac:dyDescent="0.25">
      <c r="A1294" s="55">
        <v>152</v>
      </c>
      <c r="B1294" s="54">
        <v>311</v>
      </c>
      <c r="C1294" s="54">
        <f>BILANCA!D318</f>
        <v>0</v>
      </c>
      <c r="D1294" s="54">
        <f>BILANCA!E318</f>
        <v>0</v>
      </c>
      <c r="E1294" s="54">
        <v>0</v>
      </c>
      <c r="F1294" s="54">
        <v>0</v>
      </c>
      <c r="G1294" s="56">
        <f t="shared" si="40"/>
        <v>0</v>
      </c>
      <c r="H1294" s="56">
        <f t="shared" si="41"/>
        <v>0</v>
      </c>
      <c r="I1294" s="57"/>
      <c r="J1294" s="59"/>
      <c r="K1294" s="58"/>
      <c r="L1294" s="58"/>
      <c r="M1294" s="5"/>
      <c r="N1294" s="5"/>
      <c r="O1294" s="5"/>
      <c r="P1294" s="5"/>
      <c r="Q1294" s="5"/>
      <c r="R1294" s="5"/>
      <c r="S1294" s="5"/>
      <c r="T1294" s="5"/>
      <c r="U1294" s="5"/>
      <c r="V1294" s="5"/>
      <c r="W1294" s="5"/>
      <c r="X1294" s="5"/>
      <c r="Y1294" s="5"/>
      <c r="Z1294" s="5"/>
    </row>
    <row r="1295" spans="1:26" ht="12.75" customHeight="1" x14ac:dyDescent="0.25">
      <c r="A1295" s="55">
        <v>152</v>
      </c>
      <c r="B1295" s="54">
        <v>312</v>
      </c>
      <c r="C1295" s="54">
        <f>BILANCA!D319</f>
        <v>0</v>
      </c>
      <c r="D1295" s="54">
        <f>BILANCA!E319</f>
        <v>0</v>
      </c>
      <c r="E1295" s="54">
        <v>0</v>
      </c>
      <c r="F1295" s="54">
        <v>0</v>
      </c>
      <c r="G1295" s="56">
        <f t="shared" si="40"/>
        <v>0</v>
      </c>
      <c r="H1295" s="56">
        <f t="shared" si="41"/>
        <v>0</v>
      </c>
      <c r="I1295" s="57"/>
      <c r="J1295" s="59"/>
      <c r="K1295" s="58"/>
      <c r="L1295" s="58"/>
      <c r="M1295" s="5"/>
      <c r="N1295" s="5"/>
      <c r="O1295" s="5"/>
      <c r="P1295" s="5"/>
      <c r="Q1295" s="5"/>
      <c r="R1295" s="5"/>
      <c r="S1295" s="5"/>
      <c r="T1295" s="5"/>
      <c r="U1295" s="5"/>
      <c r="V1295" s="5"/>
      <c r="W1295" s="5"/>
      <c r="X1295" s="5"/>
      <c r="Y1295" s="5"/>
      <c r="Z1295" s="5"/>
    </row>
    <row r="1296" spans="1:26" ht="12.75" customHeight="1" x14ac:dyDescent="0.25">
      <c r="A1296" s="55">
        <v>152</v>
      </c>
      <c r="B1296" s="54">
        <v>313</v>
      </c>
      <c r="C1296" s="54">
        <f>BILANCA!D320</f>
        <v>0</v>
      </c>
      <c r="D1296" s="54">
        <f>BILANCA!E320</f>
        <v>0</v>
      </c>
      <c r="E1296" s="54">
        <v>0</v>
      </c>
      <c r="F1296" s="54">
        <v>0</v>
      </c>
      <c r="G1296" s="56">
        <f t="shared" si="40"/>
        <v>0</v>
      </c>
      <c r="H1296" s="56">
        <f t="shared" si="41"/>
        <v>0</v>
      </c>
      <c r="I1296" s="57"/>
      <c r="J1296" s="59"/>
      <c r="K1296" s="58"/>
      <c r="L1296" s="58"/>
      <c r="M1296" s="5"/>
      <c r="N1296" s="5"/>
      <c r="O1296" s="5"/>
      <c r="P1296" s="5"/>
      <c r="Q1296" s="5"/>
      <c r="R1296" s="5"/>
      <c r="S1296" s="5"/>
      <c r="T1296" s="5"/>
      <c r="U1296" s="5"/>
      <c r="V1296" s="5"/>
      <c r="W1296" s="5"/>
      <c r="X1296" s="5"/>
      <c r="Y1296" s="5"/>
      <c r="Z1296" s="5"/>
    </row>
    <row r="1297" spans="1:26" ht="12.75" customHeight="1" x14ac:dyDescent="0.25">
      <c r="A1297" s="55">
        <v>152</v>
      </c>
      <c r="B1297" s="54">
        <v>314</v>
      </c>
      <c r="C1297" s="54">
        <f>BILANCA!D321</f>
        <v>0</v>
      </c>
      <c r="D1297" s="54">
        <f>BILANCA!E321</f>
        <v>0</v>
      </c>
      <c r="E1297" s="54">
        <v>0</v>
      </c>
      <c r="F1297" s="54">
        <v>0</v>
      </c>
      <c r="G1297" s="56">
        <f t="shared" si="40"/>
        <v>0</v>
      </c>
      <c r="H1297" s="56">
        <f t="shared" si="41"/>
        <v>0</v>
      </c>
      <c r="I1297" s="57"/>
      <c r="J1297" s="59"/>
      <c r="K1297" s="58"/>
      <c r="L1297" s="58"/>
      <c r="M1297" s="5"/>
      <c r="N1297" s="5"/>
      <c r="O1297" s="5"/>
      <c r="P1297" s="5"/>
      <c r="Q1297" s="5"/>
      <c r="R1297" s="5"/>
      <c r="S1297" s="5"/>
      <c r="T1297" s="5"/>
      <c r="U1297" s="5"/>
      <c r="V1297" s="5"/>
      <c r="W1297" s="5"/>
      <c r="X1297" s="5"/>
      <c r="Y1297" s="5"/>
      <c r="Z1297" s="5"/>
    </row>
    <row r="1298" spans="1:26" ht="12.75" customHeight="1" x14ac:dyDescent="0.25">
      <c r="A1298" s="69">
        <v>152</v>
      </c>
      <c r="B1298" s="70">
        <v>315</v>
      </c>
      <c r="C1298" s="70">
        <f>BILANCA!D322</f>
        <v>0</v>
      </c>
      <c r="D1298" s="70">
        <f>BILANCA!E322</f>
        <v>0</v>
      </c>
      <c r="E1298" s="70">
        <v>0</v>
      </c>
      <c r="F1298" s="70">
        <v>0</v>
      </c>
      <c r="G1298" s="71">
        <f t="shared" si="40"/>
        <v>0</v>
      </c>
      <c r="H1298" s="71">
        <f t="shared" si="41"/>
        <v>0</v>
      </c>
      <c r="I1298" s="72"/>
      <c r="J1298" s="59"/>
      <c r="K1298" s="58"/>
      <c r="L1298" s="58"/>
      <c r="M1298" s="5"/>
      <c r="N1298" s="5"/>
      <c r="O1298" s="5"/>
      <c r="P1298" s="5"/>
      <c r="Q1298" s="5"/>
      <c r="R1298" s="5"/>
      <c r="S1298" s="5"/>
      <c r="T1298" s="5"/>
      <c r="U1298" s="5"/>
      <c r="V1298" s="5"/>
      <c r="W1298" s="5"/>
      <c r="X1298" s="5"/>
      <c r="Y1298" s="5"/>
      <c r="Z1298" s="5"/>
    </row>
    <row r="1299" spans="1:26" ht="12.75" customHeight="1" x14ac:dyDescent="0.25">
      <c r="A1299" s="60">
        <v>154</v>
      </c>
      <c r="B1299" s="61">
        <v>1</v>
      </c>
      <c r="C1299" s="61">
        <f>'RAS-funkcijski'!D5</f>
        <v>0</v>
      </c>
      <c r="D1299" s="61">
        <f>'RAS-funkcijski'!E5</f>
        <v>0</v>
      </c>
      <c r="E1299" s="61">
        <v>0</v>
      </c>
      <c r="F1299" s="61">
        <v>0</v>
      </c>
      <c r="G1299" s="62">
        <f t="shared" si="40"/>
        <v>0</v>
      </c>
      <c r="H1299" s="62">
        <f t="shared" si="41"/>
        <v>0</v>
      </c>
      <c r="I1299" s="63"/>
      <c r="J1299" s="59"/>
      <c r="K1299" s="58"/>
      <c r="L1299" s="58"/>
      <c r="M1299" s="5"/>
      <c r="N1299" s="5"/>
      <c r="O1299" s="5"/>
      <c r="P1299" s="5"/>
      <c r="Q1299" s="5"/>
      <c r="R1299" s="5"/>
      <c r="S1299" s="5"/>
      <c r="T1299" s="5"/>
      <c r="U1299" s="5"/>
      <c r="V1299" s="5"/>
      <c r="W1299" s="5"/>
      <c r="X1299" s="5"/>
      <c r="Y1299" s="5"/>
      <c r="Z1299" s="5"/>
    </row>
    <row r="1300" spans="1:26" ht="12.75" customHeight="1" x14ac:dyDescent="0.25">
      <c r="A1300" s="55">
        <v>154</v>
      </c>
      <c r="B1300" s="54">
        <v>2</v>
      </c>
      <c r="C1300" s="54">
        <f>'RAS-funkcijski'!D6</f>
        <v>0</v>
      </c>
      <c r="D1300" s="54">
        <f>'RAS-funkcijski'!E6</f>
        <v>0</v>
      </c>
      <c r="E1300" s="54">
        <v>0</v>
      </c>
      <c r="F1300" s="54">
        <v>0</v>
      </c>
      <c r="G1300" s="56">
        <f t="shared" si="40"/>
        <v>0</v>
      </c>
      <c r="H1300" s="56">
        <f t="shared" si="41"/>
        <v>0</v>
      </c>
      <c r="I1300" s="57"/>
      <c r="J1300" s="59"/>
      <c r="K1300" s="58"/>
      <c r="L1300" s="58"/>
      <c r="M1300" s="5"/>
      <c r="N1300" s="5"/>
      <c r="O1300" s="5"/>
      <c r="P1300" s="5"/>
      <c r="Q1300" s="5"/>
      <c r="R1300" s="5"/>
      <c r="S1300" s="5"/>
      <c r="T1300" s="5"/>
      <c r="U1300" s="5"/>
      <c r="V1300" s="5"/>
      <c r="W1300" s="5"/>
      <c r="X1300" s="5"/>
      <c r="Y1300" s="5"/>
      <c r="Z1300" s="5"/>
    </row>
    <row r="1301" spans="1:26" ht="12.75" customHeight="1" x14ac:dyDescent="0.25">
      <c r="A1301" s="55">
        <v>154</v>
      </c>
      <c r="B1301" s="54">
        <v>3</v>
      </c>
      <c r="C1301" s="54">
        <f>'RAS-funkcijski'!D7</f>
        <v>0</v>
      </c>
      <c r="D1301" s="54">
        <f>'RAS-funkcijski'!E7</f>
        <v>0</v>
      </c>
      <c r="E1301" s="54">
        <v>0</v>
      </c>
      <c r="F1301" s="54">
        <v>0</v>
      </c>
      <c r="G1301" s="56">
        <f t="shared" si="40"/>
        <v>0</v>
      </c>
      <c r="H1301" s="56">
        <f t="shared" si="41"/>
        <v>0</v>
      </c>
      <c r="I1301" s="57"/>
      <c r="J1301" s="59"/>
      <c r="K1301" s="58"/>
      <c r="L1301" s="58"/>
      <c r="M1301" s="5"/>
      <c r="N1301" s="5"/>
      <c r="O1301" s="5"/>
      <c r="P1301" s="5"/>
      <c r="Q1301" s="5"/>
      <c r="R1301" s="5"/>
      <c r="S1301" s="5"/>
      <c r="T1301" s="5"/>
      <c r="U1301" s="5"/>
      <c r="V1301" s="5"/>
      <c r="W1301" s="5"/>
      <c r="X1301" s="5"/>
      <c r="Y1301" s="5"/>
      <c r="Z1301" s="5"/>
    </row>
    <row r="1302" spans="1:26" ht="12.75" customHeight="1" x14ac:dyDescent="0.25">
      <c r="A1302" s="55">
        <v>154</v>
      </c>
      <c r="B1302" s="54">
        <v>4</v>
      </c>
      <c r="C1302" s="54">
        <f>'RAS-funkcijski'!D8</f>
        <v>0</v>
      </c>
      <c r="D1302" s="54">
        <f>'RAS-funkcijski'!E8</f>
        <v>0</v>
      </c>
      <c r="E1302" s="54">
        <v>0</v>
      </c>
      <c r="F1302" s="54">
        <v>0</v>
      </c>
      <c r="G1302" s="56">
        <f t="shared" si="40"/>
        <v>0</v>
      </c>
      <c r="H1302" s="56">
        <f t="shared" si="41"/>
        <v>0</v>
      </c>
      <c r="I1302" s="57"/>
      <c r="J1302" s="59"/>
      <c r="K1302" s="58"/>
      <c r="L1302" s="58"/>
      <c r="M1302" s="5"/>
      <c r="N1302" s="5"/>
      <c r="O1302" s="5"/>
      <c r="P1302" s="5"/>
      <c r="Q1302" s="5"/>
      <c r="R1302" s="5"/>
      <c r="S1302" s="5"/>
      <c r="T1302" s="5"/>
      <c r="U1302" s="5"/>
      <c r="V1302" s="5"/>
      <c r="W1302" s="5"/>
      <c r="X1302" s="5"/>
      <c r="Y1302" s="5"/>
      <c r="Z1302" s="5"/>
    </row>
    <row r="1303" spans="1:26" ht="12.75" customHeight="1" x14ac:dyDescent="0.25">
      <c r="A1303" s="55">
        <v>154</v>
      </c>
      <c r="B1303" s="54">
        <v>5</v>
      </c>
      <c r="C1303" s="54">
        <f>'RAS-funkcijski'!D9</f>
        <v>0</v>
      </c>
      <c r="D1303" s="54">
        <f>'RAS-funkcijski'!E9</f>
        <v>0</v>
      </c>
      <c r="E1303" s="54">
        <v>0</v>
      </c>
      <c r="F1303" s="54">
        <v>0</v>
      </c>
      <c r="G1303" s="56">
        <f t="shared" si="40"/>
        <v>0</v>
      </c>
      <c r="H1303" s="56">
        <f t="shared" si="41"/>
        <v>0</v>
      </c>
      <c r="I1303" s="57"/>
      <c r="J1303" s="59"/>
      <c r="K1303" s="58"/>
      <c r="L1303" s="58"/>
      <c r="M1303" s="5"/>
      <c r="N1303" s="5"/>
      <c r="O1303" s="5"/>
      <c r="P1303" s="5"/>
      <c r="Q1303" s="5"/>
      <c r="R1303" s="5"/>
      <c r="S1303" s="5"/>
      <c r="T1303" s="5"/>
      <c r="U1303" s="5"/>
      <c r="V1303" s="5"/>
      <c r="W1303" s="5"/>
      <c r="X1303" s="5"/>
      <c r="Y1303" s="5"/>
      <c r="Z1303" s="5"/>
    </row>
    <row r="1304" spans="1:26" ht="12.75" customHeight="1" x14ac:dyDescent="0.25">
      <c r="A1304" s="55">
        <v>154</v>
      </c>
      <c r="B1304" s="54">
        <v>6</v>
      </c>
      <c r="C1304" s="54">
        <f>'RAS-funkcijski'!D10</f>
        <v>0</v>
      </c>
      <c r="D1304" s="54">
        <f>'RAS-funkcijski'!E10</f>
        <v>0</v>
      </c>
      <c r="E1304" s="54">
        <v>0</v>
      </c>
      <c r="F1304" s="54">
        <v>0</v>
      </c>
      <c r="G1304" s="56">
        <f t="shared" ref="G1304:G1367" si="42">B1304/1000*C1304+B1304/500*D1304</f>
        <v>0</v>
      </c>
      <c r="H1304" s="56">
        <f t="shared" si="41"/>
        <v>0</v>
      </c>
      <c r="I1304" s="57"/>
      <c r="J1304" s="59"/>
      <c r="K1304" s="58"/>
      <c r="L1304" s="58"/>
      <c r="M1304" s="5"/>
      <c r="N1304" s="5"/>
      <c r="O1304" s="5"/>
      <c r="P1304" s="5"/>
      <c r="Q1304" s="5"/>
      <c r="R1304" s="5"/>
      <c r="S1304" s="5"/>
      <c r="T1304" s="5"/>
      <c r="U1304" s="5"/>
      <c r="V1304" s="5"/>
      <c r="W1304" s="5"/>
      <c r="X1304" s="5"/>
      <c r="Y1304" s="5"/>
      <c r="Z1304" s="5"/>
    </row>
    <row r="1305" spans="1:26" ht="12.75" customHeight="1" x14ac:dyDescent="0.25">
      <c r="A1305" s="55">
        <v>154</v>
      </c>
      <c r="B1305" s="54">
        <v>7</v>
      </c>
      <c r="C1305" s="54">
        <f>'RAS-funkcijski'!D11</f>
        <v>0</v>
      </c>
      <c r="D1305" s="54">
        <f>'RAS-funkcijski'!E11</f>
        <v>0</v>
      </c>
      <c r="E1305" s="54">
        <v>0</v>
      </c>
      <c r="F1305" s="54">
        <v>0</v>
      </c>
      <c r="G1305" s="56">
        <f t="shared" si="42"/>
        <v>0</v>
      </c>
      <c r="H1305" s="56">
        <f t="shared" si="41"/>
        <v>0</v>
      </c>
      <c r="I1305" s="57"/>
      <c r="J1305" s="59"/>
      <c r="K1305" s="58"/>
      <c r="L1305" s="58"/>
      <c r="M1305" s="5"/>
      <c r="N1305" s="5"/>
      <c r="O1305" s="5"/>
      <c r="P1305" s="5"/>
      <c r="Q1305" s="5"/>
      <c r="R1305" s="5"/>
      <c r="S1305" s="5"/>
      <c r="T1305" s="5"/>
      <c r="U1305" s="5"/>
      <c r="V1305" s="5"/>
      <c r="W1305" s="5"/>
      <c r="X1305" s="5"/>
      <c r="Y1305" s="5"/>
      <c r="Z1305" s="5"/>
    </row>
    <row r="1306" spans="1:26" ht="12.75" customHeight="1" x14ac:dyDescent="0.25">
      <c r="A1306" s="55">
        <v>154</v>
      </c>
      <c r="B1306" s="54">
        <v>8</v>
      </c>
      <c r="C1306" s="54">
        <f>'RAS-funkcijski'!D12</f>
        <v>0</v>
      </c>
      <c r="D1306" s="54">
        <f>'RAS-funkcijski'!E12</f>
        <v>0</v>
      </c>
      <c r="E1306" s="54">
        <v>0</v>
      </c>
      <c r="F1306" s="54">
        <v>0</v>
      </c>
      <c r="G1306" s="56">
        <f t="shared" si="42"/>
        <v>0</v>
      </c>
      <c r="H1306" s="56">
        <f t="shared" si="41"/>
        <v>0</v>
      </c>
      <c r="I1306" s="57"/>
      <c r="J1306" s="59"/>
      <c r="K1306" s="58"/>
      <c r="L1306" s="58"/>
      <c r="M1306" s="5"/>
      <c r="N1306" s="5"/>
      <c r="O1306" s="5"/>
      <c r="P1306" s="5"/>
      <c r="Q1306" s="5"/>
      <c r="R1306" s="5"/>
      <c r="S1306" s="5"/>
      <c r="T1306" s="5"/>
      <c r="U1306" s="5"/>
      <c r="V1306" s="5"/>
      <c r="W1306" s="5"/>
      <c r="X1306" s="5"/>
      <c r="Y1306" s="5"/>
      <c r="Z1306" s="5"/>
    </row>
    <row r="1307" spans="1:26" ht="12.75" customHeight="1" x14ac:dyDescent="0.25">
      <c r="A1307" s="55">
        <v>154</v>
      </c>
      <c r="B1307" s="54">
        <v>9</v>
      </c>
      <c r="C1307" s="54">
        <f>'RAS-funkcijski'!D13</f>
        <v>0</v>
      </c>
      <c r="D1307" s="54">
        <f>'RAS-funkcijski'!E13</f>
        <v>0</v>
      </c>
      <c r="E1307" s="54">
        <v>0</v>
      </c>
      <c r="F1307" s="54">
        <v>0</v>
      </c>
      <c r="G1307" s="56">
        <f t="shared" si="42"/>
        <v>0</v>
      </c>
      <c r="H1307" s="56">
        <f t="shared" si="41"/>
        <v>0</v>
      </c>
      <c r="I1307" s="57"/>
      <c r="J1307" s="59"/>
      <c r="K1307" s="58"/>
      <c r="L1307" s="58"/>
      <c r="M1307" s="5"/>
      <c r="N1307" s="5"/>
      <c r="O1307" s="5"/>
      <c r="P1307" s="5"/>
      <c r="Q1307" s="5"/>
      <c r="R1307" s="5"/>
      <c r="S1307" s="5"/>
      <c r="T1307" s="5"/>
      <c r="U1307" s="5"/>
      <c r="V1307" s="5"/>
      <c r="W1307" s="5"/>
      <c r="X1307" s="5"/>
      <c r="Y1307" s="5"/>
      <c r="Z1307" s="5"/>
    </row>
    <row r="1308" spans="1:26" ht="12.75" customHeight="1" x14ac:dyDescent="0.25">
      <c r="A1308" s="55">
        <v>154</v>
      </c>
      <c r="B1308" s="54">
        <v>10</v>
      </c>
      <c r="C1308" s="54">
        <f>'RAS-funkcijski'!D14</f>
        <v>0</v>
      </c>
      <c r="D1308" s="54">
        <f>'RAS-funkcijski'!E14</f>
        <v>0</v>
      </c>
      <c r="E1308" s="54">
        <v>0</v>
      </c>
      <c r="F1308" s="54">
        <v>0</v>
      </c>
      <c r="G1308" s="56">
        <f t="shared" si="42"/>
        <v>0</v>
      </c>
      <c r="H1308" s="56">
        <f t="shared" si="41"/>
        <v>0</v>
      </c>
      <c r="I1308" s="57"/>
      <c r="J1308" s="59"/>
      <c r="K1308" s="58"/>
      <c r="L1308" s="58"/>
      <c r="M1308" s="5"/>
      <c r="N1308" s="5"/>
      <c r="O1308" s="5"/>
      <c r="P1308" s="5"/>
      <c r="Q1308" s="5"/>
      <c r="R1308" s="5"/>
      <c r="S1308" s="5"/>
      <c r="T1308" s="5"/>
      <c r="U1308" s="5"/>
      <c r="V1308" s="5"/>
      <c r="W1308" s="5"/>
      <c r="X1308" s="5"/>
      <c r="Y1308" s="5"/>
      <c r="Z1308" s="5"/>
    </row>
    <row r="1309" spans="1:26" ht="12.75" customHeight="1" x14ac:dyDescent="0.25">
      <c r="A1309" s="55">
        <v>154</v>
      </c>
      <c r="B1309" s="54">
        <v>11</v>
      </c>
      <c r="C1309" s="54">
        <f>'RAS-funkcijski'!D15</f>
        <v>0</v>
      </c>
      <c r="D1309" s="54">
        <f>'RAS-funkcijski'!E15</f>
        <v>0</v>
      </c>
      <c r="E1309" s="54">
        <v>0</v>
      </c>
      <c r="F1309" s="54">
        <v>0</v>
      </c>
      <c r="G1309" s="56">
        <f t="shared" si="42"/>
        <v>0</v>
      </c>
      <c r="H1309" s="56">
        <f t="shared" si="41"/>
        <v>0</v>
      </c>
      <c r="I1309" s="57"/>
      <c r="J1309" s="59"/>
      <c r="K1309" s="58"/>
      <c r="L1309" s="58"/>
      <c r="M1309" s="5"/>
      <c r="N1309" s="5"/>
      <c r="O1309" s="5"/>
      <c r="P1309" s="5"/>
      <c r="Q1309" s="5"/>
      <c r="R1309" s="5"/>
      <c r="S1309" s="5"/>
      <c r="T1309" s="5"/>
      <c r="U1309" s="5"/>
      <c r="V1309" s="5"/>
      <c r="W1309" s="5"/>
      <c r="X1309" s="5"/>
      <c r="Y1309" s="5"/>
      <c r="Z1309" s="5"/>
    </row>
    <row r="1310" spans="1:26" ht="12.75" customHeight="1" x14ac:dyDescent="0.25">
      <c r="A1310" s="55">
        <v>154</v>
      </c>
      <c r="B1310" s="54">
        <v>12</v>
      </c>
      <c r="C1310" s="54">
        <f>'RAS-funkcijski'!D16</f>
        <v>0</v>
      </c>
      <c r="D1310" s="54">
        <f>'RAS-funkcijski'!E16</f>
        <v>0</v>
      </c>
      <c r="E1310" s="54">
        <v>0</v>
      </c>
      <c r="F1310" s="54">
        <v>0</v>
      </c>
      <c r="G1310" s="56">
        <f t="shared" si="42"/>
        <v>0</v>
      </c>
      <c r="H1310" s="56">
        <f t="shared" si="41"/>
        <v>0</v>
      </c>
      <c r="I1310" s="57"/>
      <c r="J1310" s="59"/>
      <c r="K1310" s="58"/>
      <c r="L1310" s="58"/>
      <c r="M1310" s="5"/>
      <c r="N1310" s="5"/>
      <c r="O1310" s="5"/>
      <c r="P1310" s="5"/>
      <c r="Q1310" s="5"/>
      <c r="R1310" s="5"/>
      <c r="S1310" s="5"/>
      <c r="T1310" s="5"/>
      <c r="U1310" s="5"/>
      <c r="V1310" s="5"/>
      <c r="W1310" s="5"/>
      <c r="X1310" s="5"/>
      <c r="Y1310" s="5"/>
      <c r="Z1310" s="5"/>
    </row>
    <row r="1311" spans="1:26" ht="12.75" customHeight="1" x14ac:dyDescent="0.25">
      <c r="A1311" s="55">
        <v>154</v>
      </c>
      <c r="B1311" s="54">
        <v>13</v>
      </c>
      <c r="C1311" s="54">
        <f>'RAS-funkcijski'!D17</f>
        <v>0</v>
      </c>
      <c r="D1311" s="54">
        <f>'RAS-funkcijski'!E17</f>
        <v>0</v>
      </c>
      <c r="E1311" s="54">
        <v>0</v>
      </c>
      <c r="F1311" s="54">
        <v>0</v>
      </c>
      <c r="G1311" s="56">
        <f t="shared" si="42"/>
        <v>0</v>
      </c>
      <c r="H1311" s="56">
        <f t="shared" si="41"/>
        <v>0</v>
      </c>
      <c r="I1311" s="57"/>
      <c r="J1311" s="59"/>
      <c r="K1311" s="58"/>
      <c r="L1311" s="58"/>
      <c r="M1311" s="5"/>
      <c r="N1311" s="5"/>
      <c r="O1311" s="5"/>
      <c r="P1311" s="5"/>
      <c r="Q1311" s="5"/>
      <c r="R1311" s="5"/>
      <c r="S1311" s="5"/>
      <c r="T1311" s="5"/>
      <c r="U1311" s="5"/>
      <c r="V1311" s="5"/>
      <c r="W1311" s="5"/>
      <c r="X1311" s="5"/>
      <c r="Y1311" s="5"/>
      <c r="Z1311" s="5"/>
    </row>
    <row r="1312" spans="1:26" ht="12.75" customHeight="1" x14ac:dyDescent="0.25">
      <c r="A1312" s="55">
        <v>154</v>
      </c>
      <c r="B1312" s="54">
        <v>14</v>
      </c>
      <c r="C1312" s="54">
        <f>'RAS-funkcijski'!D18</f>
        <v>0</v>
      </c>
      <c r="D1312" s="54">
        <f>'RAS-funkcijski'!E18</f>
        <v>0</v>
      </c>
      <c r="E1312" s="54">
        <v>0</v>
      </c>
      <c r="F1312" s="54">
        <v>0</v>
      </c>
      <c r="G1312" s="56">
        <f t="shared" si="42"/>
        <v>0</v>
      </c>
      <c r="H1312" s="56">
        <f t="shared" si="41"/>
        <v>0</v>
      </c>
      <c r="I1312" s="57"/>
      <c r="J1312" s="59"/>
      <c r="K1312" s="58"/>
      <c r="L1312" s="58"/>
      <c r="M1312" s="5"/>
      <c r="N1312" s="5"/>
      <c r="O1312" s="5"/>
      <c r="P1312" s="5"/>
      <c r="Q1312" s="5"/>
      <c r="R1312" s="5"/>
      <c r="S1312" s="5"/>
      <c r="T1312" s="5"/>
      <c r="U1312" s="5"/>
      <c r="V1312" s="5"/>
      <c r="W1312" s="5"/>
      <c r="X1312" s="5"/>
      <c r="Y1312" s="5"/>
      <c r="Z1312" s="5"/>
    </row>
    <row r="1313" spans="1:26" ht="12.75" customHeight="1" x14ac:dyDescent="0.25">
      <c r="A1313" s="55">
        <v>154</v>
      </c>
      <c r="B1313" s="54">
        <v>15</v>
      </c>
      <c r="C1313" s="54">
        <f>'RAS-funkcijski'!D19</f>
        <v>0</v>
      </c>
      <c r="D1313" s="54">
        <f>'RAS-funkcijski'!E19</f>
        <v>0</v>
      </c>
      <c r="E1313" s="54">
        <v>0</v>
      </c>
      <c r="F1313" s="54">
        <v>0</v>
      </c>
      <c r="G1313" s="56">
        <f t="shared" si="42"/>
        <v>0</v>
      </c>
      <c r="H1313" s="56">
        <f t="shared" si="41"/>
        <v>0</v>
      </c>
      <c r="I1313" s="57"/>
      <c r="J1313" s="59"/>
      <c r="K1313" s="58"/>
      <c r="L1313" s="58"/>
      <c r="M1313" s="5"/>
      <c r="N1313" s="5"/>
      <c r="O1313" s="5"/>
      <c r="P1313" s="5"/>
      <c r="Q1313" s="5"/>
      <c r="R1313" s="5"/>
      <c r="S1313" s="5"/>
      <c r="T1313" s="5"/>
      <c r="U1313" s="5"/>
      <c r="V1313" s="5"/>
      <c r="W1313" s="5"/>
      <c r="X1313" s="5"/>
      <c r="Y1313" s="5"/>
      <c r="Z1313" s="5"/>
    </row>
    <row r="1314" spans="1:26" ht="12.75" customHeight="1" x14ac:dyDescent="0.25">
      <c r="A1314" s="55">
        <v>154</v>
      </c>
      <c r="B1314" s="54">
        <v>16</v>
      </c>
      <c r="C1314" s="54">
        <f>'RAS-funkcijski'!D20</f>
        <v>0</v>
      </c>
      <c r="D1314" s="54">
        <f>'RAS-funkcijski'!E20</f>
        <v>0</v>
      </c>
      <c r="E1314" s="54">
        <v>0</v>
      </c>
      <c r="F1314" s="54">
        <v>0</v>
      </c>
      <c r="G1314" s="56">
        <f t="shared" si="42"/>
        <v>0</v>
      </c>
      <c r="H1314" s="56">
        <f t="shared" si="41"/>
        <v>0</v>
      </c>
      <c r="I1314" s="57"/>
      <c r="J1314" s="59"/>
      <c r="K1314" s="58"/>
      <c r="L1314" s="58"/>
      <c r="M1314" s="5"/>
      <c r="N1314" s="5"/>
      <c r="O1314" s="5"/>
      <c r="P1314" s="5"/>
      <c r="Q1314" s="5"/>
      <c r="R1314" s="5"/>
      <c r="S1314" s="5"/>
      <c r="T1314" s="5"/>
      <c r="U1314" s="5"/>
      <c r="V1314" s="5"/>
      <c r="W1314" s="5"/>
      <c r="X1314" s="5"/>
      <c r="Y1314" s="5"/>
      <c r="Z1314" s="5"/>
    </row>
    <row r="1315" spans="1:26" ht="12.75" customHeight="1" x14ac:dyDescent="0.25">
      <c r="A1315" s="55">
        <v>154</v>
      </c>
      <c r="B1315" s="54">
        <v>17</v>
      </c>
      <c r="C1315" s="54">
        <f>'RAS-funkcijski'!D21</f>
        <v>0</v>
      </c>
      <c r="D1315" s="54">
        <f>'RAS-funkcijski'!E21</f>
        <v>0</v>
      </c>
      <c r="E1315" s="54">
        <v>0</v>
      </c>
      <c r="F1315" s="54">
        <v>0</v>
      </c>
      <c r="G1315" s="56">
        <f t="shared" si="42"/>
        <v>0</v>
      </c>
      <c r="H1315" s="56">
        <f t="shared" si="41"/>
        <v>0</v>
      </c>
      <c r="I1315" s="57"/>
      <c r="J1315" s="59"/>
      <c r="K1315" s="58"/>
      <c r="L1315" s="58"/>
      <c r="M1315" s="5"/>
      <c r="N1315" s="5"/>
      <c r="O1315" s="5"/>
      <c r="P1315" s="5"/>
      <c r="Q1315" s="5"/>
      <c r="R1315" s="5"/>
      <c r="S1315" s="5"/>
      <c r="T1315" s="5"/>
      <c r="U1315" s="5"/>
      <c r="V1315" s="5"/>
      <c r="W1315" s="5"/>
      <c r="X1315" s="5"/>
      <c r="Y1315" s="5"/>
      <c r="Z1315" s="5"/>
    </row>
    <row r="1316" spans="1:26" ht="12.75" customHeight="1" x14ac:dyDescent="0.25">
      <c r="A1316" s="55">
        <v>154</v>
      </c>
      <c r="B1316" s="54">
        <v>18</v>
      </c>
      <c r="C1316" s="54">
        <f>'RAS-funkcijski'!D22</f>
        <v>0</v>
      </c>
      <c r="D1316" s="54">
        <f>'RAS-funkcijski'!E22</f>
        <v>0</v>
      </c>
      <c r="E1316" s="54">
        <v>0</v>
      </c>
      <c r="F1316" s="54">
        <v>0</v>
      </c>
      <c r="G1316" s="56">
        <f t="shared" si="42"/>
        <v>0</v>
      </c>
      <c r="H1316" s="56">
        <f t="shared" si="41"/>
        <v>0</v>
      </c>
      <c r="I1316" s="57"/>
      <c r="J1316" s="59"/>
      <c r="K1316" s="58"/>
      <c r="L1316" s="58"/>
      <c r="M1316" s="5"/>
      <c r="N1316" s="5"/>
      <c r="O1316" s="5"/>
      <c r="P1316" s="5"/>
      <c r="Q1316" s="5"/>
      <c r="R1316" s="5"/>
      <c r="S1316" s="5"/>
      <c r="T1316" s="5"/>
      <c r="U1316" s="5"/>
      <c r="V1316" s="5"/>
      <c r="W1316" s="5"/>
      <c r="X1316" s="5"/>
      <c r="Y1316" s="5"/>
      <c r="Z1316" s="5"/>
    </row>
    <row r="1317" spans="1:26" ht="12.75" customHeight="1" x14ac:dyDescent="0.25">
      <c r="A1317" s="55">
        <v>154</v>
      </c>
      <c r="B1317" s="54">
        <v>19</v>
      </c>
      <c r="C1317" s="54">
        <f>'RAS-funkcijski'!D23</f>
        <v>0</v>
      </c>
      <c r="D1317" s="54">
        <f>'RAS-funkcijski'!E23</f>
        <v>0</v>
      </c>
      <c r="E1317" s="54">
        <v>0</v>
      </c>
      <c r="F1317" s="54">
        <v>0</v>
      </c>
      <c r="G1317" s="56">
        <f t="shared" si="42"/>
        <v>0</v>
      </c>
      <c r="H1317" s="56">
        <f t="shared" si="41"/>
        <v>0</v>
      </c>
      <c r="I1317" s="57"/>
      <c r="J1317" s="59"/>
      <c r="K1317" s="58"/>
      <c r="L1317" s="58"/>
      <c r="M1317" s="5"/>
      <c r="N1317" s="5"/>
      <c r="O1317" s="5"/>
      <c r="P1317" s="5"/>
      <c r="Q1317" s="5"/>
      <c r="R1317" s="5"/>
      <c r="S1317" s="5"/>
      <c r="T1317" s="5"/>
      <c r="U1317" s="5"/>
      <c r="V1317" s="5"/>
      <c r="W1317" s="5"/>
      <c r="X1317" s="5"/>
      <c r="Y1317" s="5"/>
      <c r="Z1317" s="5"/>
    </row>
    <row r="1318" spans="1:26" ht="12.75" customHeight="1" x14ac:dyDescent="0.25">
      <c r="A1318" s="55">
        <v>154</v>
      </c>
      <c r="B1318" s="54">
        <v>20</v>
      </c>
      <c r="C1318" s="54">
        <f>'RAS-funkcijski'!D24</f>
        <v>0</v>
      </c>
      <c r="D1318" s="54">
        <f>'RAS-funkcijski'!E24</f>
        <v>0</v>
      </c>
      <c r="E1318" s="54">
        <v>0</v>
      </c>
      <c r="F1318" s="54">
        <v>0</v>
      </c>
      <c r="G1318" s="56">
        <f t="shared" si="42"/>
        <v>0</v>
      </c>
      <c r="H1318" s="56">
        <f t="shared" si="41"/>
        <v>0</v>
      </c>
      <c r="I1318" s="57"/>
      <c r="J1318" s="59"/>
      <c r="K1318" s="58"/>
      <c r="L1318" s="58"/>
      <c r="M1318" s="5"/>
      <c r="N1318" s="5"/>
      <c r="O1318" s="5"/>
      <c r="P1318" s="5"/>
      <c r="Q1318" s="5"/>
      <c r="R1318" s="5"/>
      <c r="S1318" s="5"/>
      <c r="T1318" s="5"/>
      <c r="U1318" s="5"/>
      <c r="V1318" s="5"/>
      <c r="W1318" s="5"/>
      <c r="X1318" s="5"/>
      <c r="Y1318" s="5"/>
      <c r="Z1318" s="5"/>
    </row>
    <row r="1319" spans="1:26" ht="12.75" customHeight="1" x14ac:dyDescent="0.25">
      <c r="A1319" s="55">
        <v>154</v>
      </c>
      <c r="B1319" s="54">
        <v>21</v>
      </c>
      <c r="C1319" s="54">
        <f>'RAS-funkcijski'!D25</f>
        <v>0</v>
      </c>
      <c r="D1319" s="54">
        <f>'RAS-funkcijski'!E25</f>
        <v>0</v>
      </c>
      <c r="E1319" s="54">
        <v>0</v>
      </c>
      <c r="F1319" s="54">
        <v>0</v>
      </c>
      <c r="G1319" s="56">
        <f t="shared" si="42"/>
        <v>0</v>
      </c>
      <c r="H1319" s="56">
        <f t="shared" si="41"/>
        <v>0</v>
      </c>
      <c r="I1319" s="57"/>
      <c r="J1319" s="59"/>
      <c r="K1319" s="58"/>
      <c r="L1319" s="58"/>
      <c r="M1319" s="5"/>
      <c r="N1319" s="5"/>
      <c r="O1319" s="5"/>
      <c r="P1319" s="5"/>
      <c r="Q1319" s="5"/>
      <c r="R1319" s="5"/>
      <c r="S1319" s="5"/>
      <c r="T1319" s="5"/>
      <c r="U1319" s="5"/>
      <c r="V1319" s="5"/>
      <c r="W1319" s="5"/>
      <c r="X1319" s="5"/>
      <c r="Y1319" s="5"/>
      <c r="Z1319" s="5"/>
    </row>
    <row r="1320" spans="1:26" ht="12.75" customHeight="1" x14ac:dyDescent="0.25">
      <c r="A1320" s="55">
        <v>154</v>
      </c>
      <c r="B1320" s="54">
        <v>22</v>
      </c>
      <c r="C1320" s="54">
        <f>'RAS-funkcijski'!D26</f>
        <v>0</v>
      </c>
      <c r="D1320" s="54">
        <f>'RAS-funkcijski'!E26</f>
        <v>0</v>
      </c>
      <c r="E1320" s="54">
        <v>0</v>
      </c>
      <c r="F1320" s="54">
        <v>0</v>
      </c>
      <c r="G1320" s="56">
        <f t="shared" si="42"/>
        <v>0</v>
      </c>
      <c r="H1320" s="56">
        <f t="shared" si="41"/>
        <v>0</v>
      </c>
      <c r="I1320" s="57"/>
      <c r="J1320" s="59"/>
      <c r="K1320" s="58"/>
      <c r="L1320" s="58"/>
      <c r="M1320" s="5"/>
      <c r="N1320" s="5"/>
      <c r="O1320" s="5"/>
      <c r="P1320" s="5"/>
      <c r="Q1320" s="5"/>
      <c r="R1320" s="5"/>
      <c r="S1320" s="5"/>
      <c r="T1320" s="5"/>
      <c r="U1320" s="5"/>
      <c r="V1320" s="5"/>
      <c r="W1320" s="5"/>
      <c r="X1320" s="5"/>
      <c r="Y1320" s="5"/>
      <c r="Z1320" s="5"/>
    </row>
    <row r="1321" spans="1:26" ht="12.75" customHeight="1" x14ac:dyDescent="0.25">
      <c r="A1321" s="55">
        <v>154</v>
      </c>
      <c r="B1321" s="54">
        <v>23</v>
      </c>
      <c r="C1321" s="54">
        <f>'RAS-funkcijski'!D27</f>
        <v>0</v>
      </c>
      <c r="D1321" s="54">
        <f>'RAS-funkcijski'!E27</f>
        <v>0</v>
      </c>
      <c r="E1321" s="54">
        <v>0</v>
      </c>
      <c r="F1321" s="54">
        <v>0</v>
      </c>
      <c r="G1321" s="56">
        <f t="shared" si="42"/>
        <v>0</v>
      </c>
      <c r="H1321" s="56">
        <f t="shared" si="41"/>
        <v>0</v>
      </c>
      <c r="I1321" s="57"/>
      <c r="J1321" s="59"/>
      <c r="K1321" s="58"/>
      <c r="L1321" s="58"/>
      <c r="M1321" s="5"/>
      <c r="N1321" s="5"/>
      <c r="O1321" s="5"/>
      <c r="P1321" s="5"/>
      <c r="Q1321" s="5"/>
      <c r="R1321" s="5"/>
      <c r="S1321" s="5"/>
      <c r="T1321" s="5"/>
      <c r="U1321" s="5"/>
      <c r="V1321" s="5"/>
      <c r="W1321" s="5"/>
      <c r="X1321" s="5"/>
      <c r="Y1321" s="5"/>
      <c r="Z1321" s="5"/>
    </row>
    <row r="1322" spans="1:26" ht="12.75" customHeight="1" x14ac:dyDescent="0.25">
      <c r="A1322" s="55">
        <v>154</v>
      </c>
      <c r="B1322" s="54">
        <v>24</v>
      </c>
      <c r="C1322" s="54">
        <f>'RAS-funkcijski'!D28</f>
        <v>0</v>
      </c>
      <c r="D1322" s="54">
        <f>'RAS-funkcijski'!E28</f>
        <v>0</v>
      </c>
      <c r="E1322" s="54">
        <v>0</v>
      </c>
      <c r="F1322" s="54">
        <v>0</v>
      </c>
      <c r="G1322" s="56">
        <f t="shared" si="42"/>
        <v>0</v>
      </c>
      <c r="H1322" s="56">
        <f t="shared" si="41"/>
        <v>0</v>
      </c>
      <c r="I1322" s="57"/>
      <c r="J1322" s="59"/>
      <c r="K1322" s="58"/>
      <c r="L1322" s="58"/>
      <c r="M1322" s="5"/>
      <c r="N1322" s="5"/>
      <c r="O1322" s="5"/>
      <c r="P1322" s="5"/>
      <c r="Q1322" s="5"/>
      <c r="R1322" s="5"/>
      <c r="S1322" s="5"/>
      <c r="T1322" s="5"/>
      <c r="U1322" s="5"/>
      <c r="V1322" s="5"/>
      <c r="W1322" s="5"/>
      <c r="X1322" s="5"/>
      <c r="Y1322" s="5"/>
      <c r="Z1322" s="5"/>
    </row>
    <row r="1323" spans="1:26" ht="12.75" customHeight="1" x14ac:dyDescent="0.25">
      <c r="A1323" s="55">
        <v>154</v>
      </c>
      <c r="B1323" s="54">
        <v>25</v>
      </c>
      <c r="C1323" s="54">
        <f>'RAS-funkcijski'!D29</f>
        <v>0</v>
      </c>
      <c r="D1323" s="54">
        <f>'RAS-funkcijski'!E29</f>
        <v>0</v>
      </c>
      <c r="E1323" s="54">
        <v>0</v>
      </c>
      <c r="F1323" s="54">
        <v>0</v>
      </c>
      <c r="G1323" s="56">
        <f t="shared" si="42"/>
        <v>0</v>
      </c>
      <c r="H1323" s="56">
        <f t="shared" si="41"/>
        <v>0</v>
      </c>
      <c r="I1323" s="57"/>
      <c r="J1323" s="59"/>
      <c r="K1323" s="58"/>
      <c r="L1323" s="58"/>
      <c r="M1323" s="5"/>
      <c r="N1323" s="5"/>
      <c r="O1323" s="5"/>
      <c r="P1323" s="5"/>
      <c r="Q1323" s="5"/>
      <c r="R1323" s="5"/>
      <c r="S1323" s="5"/>
      <c r="T1323" s="5"/>
      <c r="U1323" s="5"/>
      <c r="V1323" s="5"/>
      <c r="W1323" s="5"/>
      <c r="X1323" s="5"/>
      <c r="Y1323" s="5"/>
      <c r="Z1323" s="5"/>
    </row>
    <row r="1324" spans="1:26" ht="12.75" customHeight="1" x14ac:dyDescent="0.25">
      <c r="A1324" s="55">
        <v>154</v>
      </c>
      <c r="B1324" s="54">
        <v>26</v>
      </c>
      <c r="C1324" s="54">
        <f>'RAS-funkcijski'!D30</f>
        <v>0</v>
      </c>
      <c r="D1324" s="54">
        <f>'RAS-funkcijski'!E30</f>
        <v>0</v>
      </c>
      <c r="E1324" s="54">
        <v>0</v>
      </c>
      <c r="F1324" s="54">
        <v>0</v>
      </c>
      <c r="G1324" s="56">
        <f t="shared" si="42"/>
        <v>0</v>
      </c>
      <c r="H1324" s="56">
        <f t="shared" si="41"/>
        <v>0</v>
      </c>
      <c r="I1324" s="57"/>
      <c r="J1324" s="59"/>
      <c r="K1324" s="58"/>
      <c r="L1324" s="58"/>
      <c r="M1324" s="5"/>
      <c r="N1324" s="5"/>
      <c r="O1324" s="5"/>
      <c r="P1324" s="5"/>
      <c r="Q1324" s="5"/>
      <c r="R1324" s="5"/>
      <c r="S1324" s="5"/>
      <c r="T1324" s="5"/>
      <c r="U1324" s="5"/>
      <c r="V1324" s="5"/>
      <c r="W1324" s="5"/>
      <c r="X1324" s="5"/>
      <c r="Y1324" s="5"/>
      <c r="Z1324" s="5"/>
    </row>
    <row r="1325" spans="1:26" ht="12.75" customHeight="1" x14ac:dyDescent="0.25">
      <c r="A1325" s="55">
        <v>154</v>
      </c>
      <c r="B1325" s="54">
        <v>27</v>
      </c>
      <c r="C1325" s="54">
        <f>'RAS-funkcijski'!D31</f>
        <v>0</v>
      </c>
      <c r="D1325" s="54">
        <f>'RAS-funkcijski'!E31</f>
        <v>0</v>
      </c>
      <c r="E1325" s="54">
        <v>0</v>
      </c>
      <c r="F1325" s="54">
        <v>0</v>
      </c>
      <c r="G1325" s="56">
        <f t="shared" si="42"/>
        <v>0</v>
      </c>
      <c r="H1325" s="56">
        <f t="shared" si="41"/>
        <v>0</v>
      </c>
      <c r="I1325" s="57"/>
      <c r="J1325" s="59"/>
      <c r="K1325" s="58"/>
      <c r="L1325" s="58"/>
      <c r="M1325" s="5"/>
      <c r="N1325" s="5"/>
      <c r="O1325" s="5"/>
      <c r="P1325" s="5"/>
      <c r="Q1325" s="5"/>
      <c r="R1325" s="5"/>
      <c r="S1325" s="5"/>
      <c r="T1325" s="5"/>
      <c r="U1325" s="5"/>
      <c r="V1325" s="5"/>
      <c r="W1325" s="5"/>
      <c r="X1325" s="5"/>
      <c r="Y1325" s="5"/>
      <c r="Z1325" s="5"/>
    </row>
    <row r="1326" spans="1:26" ht="12.75" customHeight="1" x14ac:dyDescent="0.25">
      <c r="A1326" s="55">
        <v>154</v>
      </c>
      <c r="B1326" s="54">
        <v>28</v>
      </c>
      <c r="C1326" s="54">
        <f>'RAS-funkcijski'!D32</f>
        <v>0</v>
      </c>
      <c r="D1326" s="54">
        <f>'RAS-funkcijski'!E32</f>
        <v>0</v>
      </c>
      <c r="E1326" s="54">
        <v>0</v>
      </c>
      <c r="F1326" s="54">
        <v>0</v>
      </c>
      <c r="G1326" s="56">
        <f t="shared" si="42"/>
        <v>0</v>
      </c>
      <c r="H1326" s="56">
        <f t="shared" si="41"/>
        <v>0</v>
      </c>
      <c r="I1326" s="57"/>
      <c r="J1326" s="59"/>
      <c r="K1326" s="58"/>
      <c r="L1326" s="58"/>
      <c r="M1326" s="5"/>
      <c r="N1326" s="5"/>
      <c r="O1326" s="5"/>
      <c r="P1326" s="5"/>
      <c r="Q1326" s="5"/>
      <c r="R1326" s="5"/>
      <c r="S1326" s="5"/>
      <c r="T1326" s="5"/>
      <c r="U1326" s="5"/>
      <c r="V1326" s="5"/>
      <c r="W1326" s="5"/>
      <c r="X1326" s="5"/>
      <c r="Y1326" s="5"/>
      <c r="Z1326" s="5"/>
    </row>
    <row r="1327" spans="1:26" ht="12.75" customHeight="1" x14ac:dyDescent="0.25">
      <c r="A1327" s="55">
        <v>154</v>
      </c>
      <c r="B1327" s="54">
        <v>29</v>
      </c>
      <c r="C1327" s="54">
        <f>'RAS-funkcijski'!D33</f>
        <v>0</v>
      </c>
      <c r="D1327" s="54">
        <f>'RAS-funkcijski'!E33</f>
        <v>0</v>
      </c>
      <c r="E1327" s="54">
        <v>0</v>
      </c>
      <c r="F1327" s="54">
        <v>0</v>
      </c>
      <c r="G1327" s="56">
        <f t="shared" si="42"/>
        <v>0</v>
      </c>
      <c r="H1327" s="56">
        <f t="shared" si="41"/>
        <v>0</v>
      </c>
      <c r="I1327" s="57"/>
      <c r="J1327" s="59"/>
      <c r="K1327" s="58"/>
      <c r="L1327" s="58"/>
      <c r="M1327" s="5"/>
      <c r="N1327" s="5"/>
      <c r="O1327" s="5"/>
      <c r="P1327" s="5"/>
      <c r="Q1327" s="5"/>
      <c r="R1327" s="5"/>
      <c r="S1327" s="5"/>
      <c r="T1327" s="5"/>
      <c r="U1327" s="5"/>
      <c r="V1327" s="5"/>
      <c r="W1327" s="5"/>
      <c r="X1327" s="5"/>
      <c r="Y1327" s="5"/>
      <c r="Z1327" s="5"/>
    </row>
    <row r="1328" spans="1:26" ht="12.75" customHeight="1" x14ac:dyDescent="0.25">
      <c r="A1328" s="55">
        <v>154</v>
      </c>
      <c r="B1328" s="54">
        <v>30</v>
      </c>
      <c r="C1328" s="54">
        <f>'RAS-funkcijski'!D34</f>
        <v>0</v>
      </c>
      <c r="D1328" s="54">
        <f>'RAS-funkcijski'!E34</f>
        <v>0</v>
      </c>
      <c r="E1328" s="54">
        <v>0</v>
      </c>
      <c r="F1328" s="54">
        <v>0</v>
      </c>
      <c r="G1328" s="56">
        <f t="shared" si="42"/>
        <v>0</v>
      </c>
      <c r="H1328" s="56">
        <f t="shared" si="41"/>
        <v>0</v>
      </c>
      <c r="I1328" s="57"/>
      <c r="J1328" s="59"/>
      <c r="K1328" s="58"/>
      <c r="L1328" s="58"/>
      <c r="M1328" s="5"/>
      <c r="N1328" s="5"/>
      <c r="O1328" s="5"/>
      <c r="P1328" s="5"/>
      <c r="Q1328" s="5"/>
      <c r="R1328" s="5"/>
      <c r="S1328" s="5"/>
      <c r="T1328" s="5"/>
      <c r="U1328" s="5"/>
      <c r="V1328" s="5"/>
      <c r="W1328" s="5"/>
      <c r="X1328" s="5"/>
      <c r="Y1328" s="5"/>
      <c r="Z1328" s="5"/>
    </row>
    <row r="1329" spans="1:26" ht="12.75" customHeight="1" x14ac:dyDescent="0.25">
      <c r="A1329" s="55">
        <v>154</v>
      </c>
      <c r="B1329" s="54">
        <v>31</v>
      </c>
      <c r="C1329" s="54">
        <f>'RAS-funkcijski'!D35</f>
        <v>0</v>
      </c>
      <c r="D1329" s="54">
        <f>'RAS-funkcijski'!E35</f>
        <v>0</v>
      </c>
      <c r="E1329" s="54">
        <v>0</v>
      </c>
      <c r="F1329" s="54">
        <v>0</v>
      </c>
      <c r="G1329" s="56">
        <f t="shared" si="42"/>
        <v>0</v>
      </c>
      <c r="H1329" s="56">
        <f t="shared" si="41"/>
        <v>0</v>
      </c>
      <c r="I1329" s="57"/>
      <c r="J1329" s="59"/>
      <c r="K1329" s="58"/>
      <c r="L1329" s="58"/>
      <c r="M1329" s="5"/>
      <c r="N1329" s="5"/>
      <c r="O1329" s="5"/>
      <c r="P1329" s="5"/>
      <c r="Q1329" s="5"/>
      <c r="R1329" s="5"/>
      <c r="S1329" s="5"/>
      <c r="T1329" s="5"/>
      <c r="U1329" s="5"/>
      <c r="V1329" s="5"/>
      <c r="W1329" s="5"/>
      <c r="X1329" s="5"/>
      <c r="Y1329" s="5"/>
      <c r="Z1329" s="5"/>
    </row>
    <row r="1330" spans="1:26" ht="12.75" customHeight="1" x14ac:dyDescent="0.25">
      <c r="A1330" s="55">
        <v>154</v>
      </c>
      <c r="B1330" s="54">
        <v>32</v>
      </c>
      <c r="C1330" s="54">
        <f>'RAS-funkcijski'!D36</f>
        <v>0</v>
      </c>
      <c r="D1330" s="54">
        <f>'RAS-funkcijski'!E36</f>
        <v>0</v>
      </c>
      <c r="E1330" s="54">
        <v>0</v>
      </c>
      <c r="F1330" s="54">
        <v>0</v>
      </c>
      <c r="G1330" s="56">
        <f t="shared" si="42"/>
        <v>0</v>
      </c>
      <c r="H1330" s="56">
        <f t="shared" si="41"/>
        <v>0</v>
      </c>
      <c r="I1330" s="57"/>
      <c r="J1330" s="59"/>
      <c r="K1330" s="58"/>
      <c r="L1330" s="58"/>
      <c r="M1330" s="5"/>
      <c r="N1330" s="5"/>
      <c r="O1330" s="5"/>
      <c r="P1330" s="5"/>
      <c r="Q1330" s="5"/>
      <c r="R1330" s="5"/>
      <c r="S1330" s="5"/>
      <c r="T1330" s="5"/>
      <c r="U1330" s="5"/>
      <c r="V1330" s="5"/>
      <c r="W1330" s="5"/>
      <c r="X1330" s="5"/>
      <c r="Y1330" s="5"/>
      <c r="Z1330" s="5"/>
    </row>
    <row r="1331" spans="1:26" ht="12.75" customHeight="1" x14ac:dyDescent="0.25">
      <c r="A1331" s="55">
        <v>154</v>
      </c>
      <c r="B1331" s="54">
        <v>33</v>
      </c>
      <c r="C1331" s="54">
        <f>'RAS-funkcijski'!D37</f>
        <v>0</v>
      </c>
      <c r="D1331" s="54">
        <f>'RAS-funkcijski'!E37</f>
        <v>0</v>
      </c>
      <c r="E1331" s="54">
        <v>0</v>
      </c>
      <c r="F1331" s="54">
        <v>0</v>
      </c>
      <c r="G1331" s="56">
        <f t="shared" si="42"/>
        <v>0</v>
      </c>
      <c r="H1331" s="56">
        <f t="shared" si="41"/>
        <v>0</v>
      </c>
      <c r="I1331" s="57"/>
      <c r="J1331" s="59"/>
      <c r="K1331" s="58"/>
      <c r="L1331" s="58"/>
      <c r="M1331" s="5"/>
      <c r="N1331" s="5"/>
      <c r="O1331" s="5"/>
      <c r="P1331" s="5"/>
      <c r="Q1331" s="5"/>
      <c r="R1331" s="5"/>
      <c r="S1331" s="5"/>
      <c r="T1331" s="5"/>
      <c r="U1331" s="5"/>
      <c r="V1331" s="5"/>
      <c r="W1331" s="5"/>
      <c r="X1331" s="5"/>
      <c r="Y1331" s="5"/>
      <c r="Z1331" s="5"/>
    </row>
    <row r="1332" spans="1:26" ht="12.75" customHeight="1" x14ac:dyDescent="0.25">
      <c r="A1332" s="55">
        <v>154</v>
      </c>
      <c r="B1332" s="54">
        <v>34</v>
      </c>
      <c r="C1332" s="54">
        <f>'RAS-funkcijski'!D38</f>
        <v>0</v>
      </c>
      <c r="D1332" s="54">
        <f>'RAS-funkcijski'!E38</f>
        <v>0</v>
      </c>
      <c r="E1332" s="54">
        <v>0</v>
      </c>
      <c r="F1332" s="54">
        <v>0</v>
      </c>
      <c r="G1332" s="56">
        <f t="shared" si="42"/>
        <v>0</v>
      </c>
      <c r="H1332" s="56">
        <f t="shared" si="41"/>
        <v>0</v>
      </c>
      <c r="I1332" s="57"/>
      <c r="J1332" s="59"/>
      <c r="K1332" s="58"/>
      <c r="L1332" s="58"/>
      <c r="M1332" s="5"/>
      <c r="N1332" s="5"/>
      <c r="O1332" s="5"/>
      <c r="P1332" s="5"/>
      <c r="Q1332" s="5"/>
      <c r="R1332" s="5"/>
      <c r="S1332" s="5"/>
      <c r="T1332" s="5"/>
      <c r="U1332" s="5"/>
      <c r="V1332" s="5"/>
      <c r="W1332" s="5"/>
      <c r="X1332" s="5"/>
      <c r="Y1332" s="5"/>
      <c r="Z1332" s="5"/>
    </row>
    <row r="1333" spans="1:26" ht="12.75" customHeight="1" x14ac:dyDescent="0.25">
      <c r="A1333" s="55">
        <v>154</v>
      </c>
      <c r="B1333" s="54">
        <v>35</v>
      </c>
      <c r="C1333" s="54">
        <f>'RAS-funkcijski'!D39</f>
        <v>0</v>
      </c>
      <c r="D1333" s="54">
        <f>'RAS-funkcijski'!E39</f>
        <v>0</v>
      </c>
      <c r="E1333" s="54">
        <v>0</v>
      </c>
      <c r="F1333" s="54">
        <v>0</v>
      </c>
      <c r="G1333" s="56">
        <f t="shared" si="42"/>
        <v>0</v>
      </c>
      <c r="H1333" s="56">
        <f t="shared" si="41"/>
        <v>0</v>
      </c>
      <c r="I1333" s="57"/>
      <c r="J1333" s="59"/>
      <c r="K1333" s="58"/>
      <c r="L1333" s="58"/>
      <c r="M1333" s="5"/>
      <c r="N1333" s="5"/>
      <c r="O1333" s="5"/>
      <c r="P1333" s="5"/>
      <c r="Q1333" s="5"/>
      <c r="R1333" s="5"/>
      <c r="S1333" s="5"/>
      <c r="T1333" s="5"/>
      <c r="U1333" s="5"/>
      <c r="V1333" s="5"/>
      <c r="W1333" s="5"/>
      <c r="X1333" s="5"/>
      <c r="Y1333" s="5"/>
      <c r="Z1333" s="5"/>
    </row>
    <row r="1334" spans="1:26" ht="12.75" customHeight="1" x14ac:dyDescent="0.25">
      <c r="A1334" s="55">
        <v>154</v>
      </c>
      <c r="B1334" s="54">
        <v>36</v>
      </c>
      <c r="C1334" s="54">
        <f>'RAS-funkcijski'!D40</f>
        <v>0</v>
      </c>
      <c r="D1334" s="54">
        <f>'RAS-funkcijski'!E40</f>
        <v>0</v>
      </c>
      <c r="E1334" s="54">
        <v>0</v>
      </c>
      <c r="F1334" s="54">
        <v>0</v>
      </c>
      <c r="G1334" s="56">
        <f t="shared" si="42"/>
        <v>0</v>
      </c>
      <c r="H1334" s="56">
        <f t="shared" si="41"/>
        <v>0</v>
      </c>
      <c r="I1334" s="57"/>
      <c r="J1334" s="59"/>
      <c r="K1334" s="58"/>
      <c r="L1334" s="58"/>
      <c r="M1334" s="5"/>
      <c r="N1334" s="5"/>
      <c r="O1334" s="5"/>
      <c r="P1334" s="5"/>
      <c r="Q1334" s="5"/>
      <c r="R1334" s="5"/>
      <c r="S1334" s="5"/>
      <c r="T1334" s="5"/>
      <c r="U1334" s="5"/>
      <c r="V1334" s="5"/>
      <c r="W1334" s="5"/>
      <c r="X1334" s="5"/>
      <c r="Y1334" s="5"/>
      <c r="Z1334" s="5"/>
    </row>
    <row r="1335" spans="1:26" ht="12.75" customHeight="1" x14ac:dyDescent="0.25">
      <c r="A1335" s="55">
        <v>154</v>
      </c>
      <c r="B1335" s="54">
        <v>37</v>
      </c>
      <c r="C1335" s="54">
        <f>'RAS-funkcijski'!D41</f>
        <v>0</v>
      </c>
      <c r="D1335" s="54">
        <f>'RAS-funkcijski'!E41</f>
        <v>0</v>
      </c>
      <c r="E1335" s="54">
        <v>0</v>
      </c>
      <c r="F1335" s="54">
        <v>0</v>
      </c>
      <c r="G1335" s="56">
        <f t="shared" si="42"/>
        <v>0</v>
      </c>
      <c r="H1335" s="56">
        <f t="shared" si="41"/>
        <v>0</v>
      </c>
      <c r="I1335" s="57"/>
      <c r="J1335" s="59"/>
      <c r="K1335" s="58"/>
      <c r="L1335" s="58"/>
      <c r="M1335" s="5"/>
      <c r="N1335" s="5"/>
      <c r="O1335" s="5"/>
      <c r="P1335" s="5"/>
      <c r="Q1335" s="5"/>
      <c r="R1335" s="5"/>
      <c r="S1335" s="5"/>
      <c r="T1335" s="5"/>
      <c r="U1335" s="5"/>
      <c r="V1335" s="5"/>
      <c r="W1335" s="5"/>
      <c r="X1335" s="5"/>
      <c r="Y1335" s="5"/>
      <c r="Z1335" s="5"/>
    </row>
    <row r="1336" spans="1:26" ht="12.75" customHeight="1" x14ac:dyDescent="0.25">
      <c r="A1336" s="55">
        <v>154</v>
      </c>
      <c r="B1336" s="54">
        <v>38</v>
      </c>
      <c r="C1336" s="54">
        <f>'RAS-funkcijski'!D42</f>
        <v>0</v>
      </c>
      <c r="D1336" s="54">
        <f>'RAS-funkcijski'!E42</f>
        <v>0</v>
      </c>
      <c r="E1336" s="54">
        <v>0</v>
      </c>
      <c r="F1336" s="54">
        <v>0</v>
      </c>
      <c r="G1336" s="56">
        <f t="shared" si="42"/>
        <v>0</v>
      </c>
      <c r="H1336" s="56">
        <f t="shared" si="41"/>
        <v>0</v>
      </c>
      <c r="I1336" s="57"/>
      <c r="J1336" s="59"/>
      <c r="K1336" s="58"/>
      <c r="L1336" s="58"/>
      <c r="M1336" s="5"/>
      <c r="N1336" s="5"/>
      <c r="O1336" s="5"/>
      <c r="P1336" s="5"/>
      <c r="Q1336" s="5"/>
      <c r="R1336" s="5"/>
      <c r="S1336" s="5"/>
      <c r="T1336" s="5"/>
      <c r="U1336" s="5"/>
      <c r="V1336" s="5"/>
      <c r="W1336" s="5"/>
      <c r="X1336" s="5"/>
      <c r="Y1336" s="5"/>
      <c r="Z1336" s="5"/>
    </row>
    <row r="1337" spans="1:26" ht="12.75" customHeight="1" x14ac:dyDescent="0.25">
      <c r="A1337" s="55">
        <v>154</v>
      </c>
      <c r="B1337" s="54">
        <v>39</v>
      </c>
      <c r="C1337" s="54">
        <f>'RAS-funkcijski'!D43</f>
        <v>0</v>
      </c>
      <c r="D1337" s="54">
        <f>'RAS-funkcijski'!E43</f>
        <v>0</v>
      </c>
      <c r="E1337" s="54">
        <v>0</v>
      </c>
      <c r="F1337" s="54">
        <v>0</v>
      </c>
      <c r="G1337" s="56">
        <f t="shared" si="42"/>
        <v>0</v>
      </c>
      <c r="H1337" s="56">
        <f t="shared" si="41"/>
        <v>0</v>
      </c>
      <c r="I1337" s="57"/>
      <c r="J1337" s="59"/>
      <c r="K1337" s="58"/>
      <c r="L1337" s="58"/>
      <c r="M1337" s="5"/>
      <c r="N1337" s="5"/>
      <c r="O1337" s="5"/>
      <c r="P1337" s="5"/>
      <c r="Q1337" s="5"/>
      <c r="R1337" s="5"/>
      <c r="S1337" s="5"/>
      <c r="T1337" s="5"/>
      <c r="U1337" s="5"/>
      <c r="V1337" s="5"/>
      <c r="W1337" s="5"/>
      <c r="X1337" s="5"/>
      <c r="Y1337" s="5"/>
      <c r="Z1337" s="5"/>
    </row>
    <row r="1338" spans="1:26" ht="12.75" customHeight="1" x14ac:dyDescent="0.25">
      <c r="A1338" s="55">
        <v>154</v>
      </c>
      <c r="B1338" s="54">
        <v>40</v>
      </c>
      <c r="C1338" s="54">
        <f>'RAS-funkcijski'!D44</f>
        <v>0</v>
      </c>
      <c r="D1338" s="54">
        <f>'RAS-funkcijski'!E44</f>
        <v>0</v>
      </c>
      <c r="E1338" s="54">
        <v>0</v>
      </c>
      <c r="F1338" s="54">
        <v>0</v>
      </c>
      <c r="G1338" s="56">
        <f t="shared" si="42"/>
        <v>0</v>
      </c>
      <c r="H1338" s="56">
        <f t="shared" si="41"/>
        <v>0</v>
      </c>
      <c r="I1338" s="57"/>
      <c r="J1338" s="59"/>
      <c r="K1338" s="58"/>
      <c r="L1338" s="58"/>
      <c r="M1338" s="5"/>
      <c r="N1338" s="5"/>
      <c r="O1338" s="5"/>
      <c r="P1338" s="5"/>
      <c r="Q1338" s="5"/>
      <c r="R1338" s="5"/>
      <c r="S1338" s="5"/>
      <c r="T1338" s="5"/>
      <c r="U1338" s="5"/>
      <c r="V1338" s="5"/>
      <c r="W1338" s="5"/>
      <c r="X1338" s="5"/>
      <c r="Y1338" s="5"/>
      <c r="Z1338" s="5"/>
    </row>
    <row r="1339" spans="1:26" ht="12.75" customHeight="1" x14ac:dyDescent="0.25">
      <c r="A1339" s="55">
        <v>154</v>
      </c>
      <c r="B1339" s="54">
        <v>41</v>
      </c>
      <c r="C1339" s="54">
        <f>'RAS-funkcijski'!D45</f>
        <v>0</v>
      </c>
      <c r="D1339" s="54">
        <f>'RAS-funkcijski'!E45</f>
        <v>0</v>
      </c>
      <c r="E1339" s="54">
        <v>0</v>
      </c>
      <c r="F1339" s="54">
        <v>0</v>
      </c>
      <c r="G1339" s="56">
        <f t="shared" si="42"/>
        <v>0</v>
      </c>
      <c r="H1339" s="56">
        <f t="shared" si="41"/>
        <v>0</v>
      </c>
      <c r="I1339" s="57"/>
      <c r="J1339" s="59"/>
      <c r="K1339" s="58"/>
      <c r="L1339" s="58"/>
      <c r="M1339" s="5"/>
      <c r="N1339" s="5"/>
      <c r="O1339" s="5"/>
      <c r="P1339" s="5"/>
      <c r="Q1339" s="5"/>
      <c r="R1339" s="5"/>
      <c r="S1339" s="5"/>
      <c r="T1339" s="5"/>
      <c r="U1339" s="5"/>
      <c r="V1339" s="5"/>
      <c r="W1339" s="5"/>
      <c r="X1339" s="5"/>
      <c r="Y1339" s="5"/>
      <c r="Z1339" s="5"/>
    </row>
    <row r="1340" spans="1:26" ht="12.75" customHeight="1" x14ac:dyDescent="0.25">
      <c r="A1340" s="55">
        <v>154</v>
      </c>
      <c r="B1340" s="54">
        <v>42</v>
      </c>
      <c r="C1340" s="54">
        <f>'RAS-funkcijski'!D46</f>
        <v>0</v>
      </c>
      <c r="D1340" s="54">
        <f>'RAS-funkcijski'!E46</f>
        <v>0</v>
      </c>
      <c r="E1340" s="54">
        <v>0</v>
      </c>
      <c r="F1340" s="54">
        <v>0</v>
      </c>
      <c r="G1340" s="56">
        <f t="shared" si="42"/>
        <v>0</v>
      </c>
      <c r="H1340" s="56">
        <f t="shared" si="41"/>
        <v>0</v>
      </c>
      <c r="I1340" s="57"/>
      <c r="J1340" s="59"/>
      <c r="K1340" s="58"/>
      <c r="L1340" s="58"/>
      <c r="M1340" s="5"/>
      <c r="N1340" s="5"/>
      <c r="O1340" s="5"/>
      <c r="P1340" s="5"/>
      <c r="Q1340" s="5"/>
      <c r="R1340" s="5"/>
      <c r="S1340" s="5"/>
      <c r="T1340" s="5"/>
      <c r="U1340" s="5"/>
      <c r="V1340" s="5"/>
      <c r="W1340" s="5"/>
      <c r="X1340" s="5"/>
      <c r="Y1340" s="5"/>
      <c r="Z1340" s="5"/>
    </row>
    <row r="1341" spans="1:26" ht="12.75" customHeight="1" x14ac:dyDescent="0.25">
      <c r="A1341" s="55">
        <v>154</v>
      </c>
      <c r="B1341" s="54">
        <v>43</v>
      </c>
      <c r="C1341" s="54">
        <f>'RAS-funkcijski'!D47</f>
        <v>0</v>
      </c>
      <c r="D1341" s="54">
        <f>'RAS-funkcijski'!E47</f>
        <v>0</v>
      </c>
      <c r="E1341" s="54">
        <v>0</v>
      </c>
      <c r="F1341" s="54">
        <v>0</v>
      </c>
      <c r="G1341" s="56">
        <f t="shared" si="42"/>
        <v>0</v>
      </c>
      <c r="H1341" s="56">
        <f t="shared" si="41"/>
        <v>0</v>
      </c>
      <c r="I1341" s="57"/>
      <c r="J1341" s="59"/>
      <c r="K1341" s="58"/>
      <c r="L1341" s="58"/>
      <c r="M1341" s="5"/>
      <c r="N1341" s="5"/>
      <c r="O1341" s="5"/>
      <c r="P1341" s="5"/>
      <c r="Q1341" s="5"/>
      <c r="R1341" s="5"/>
      <c r="S1341" s="5"/>
      <c r="T1341" s="5"/>
      <c r="U1341" s="5"/>
      <c r="V1341" s="5"/>
      <c r="W1341" s="5"/>
      <c r="X1341" s="5"/>
      <c r="Y1341" s="5"/>
      <c r="Z1341" s="5"/>
    </row>
    <row r="1342" spans="1:26" ht="12.75" customHeight="1" x14ac:dyDescent="0.25">
      <c r="A1342" s="55">
        <v>154</v>
      </c>
      <c r="B1342" s="54">
        <v>44</v>
      </c>
      <c r="C1342" s="54">
        <f>'RAS-funkcijski'!D48</f>
        <v>0</v>
      </c>
      <c r="D1342" s="54">
        <f>'RAS-funkcijski'!E48</f>
        <v>0</v>
      </c>
      <c r="E1342" s="54">
        <v>0</v>
      </c>
      <c r="F1342" s="54">
        <v>0</v>
      </c>
      <c r="G1342" s="56">
        <f t="shared" si="42"/>
        <v>0</v>
      </c>
      <c r="H1342" s="56">
        <f t="shared" si="41"/>
        <v>0</v>
      </c>
      <c r="I1342" s="57"/>
      <c r="J1342" s="59"/>
      <c r="K1342" s="58"/>
      <c r="L1342" s="58"/>
      <c r="M1342" s="5"/>
      <c r="N1342" s="5"/>
      <c r="O1342" s="5"/>
      <c r="P1342" s="5"/>
      <c r="Q1342" s="5"/>
      <c r="R1342" s="5"/>
      <c r="S1342" s="5"/>
      <c r="T1342" s="5"/>
      <c r="U1342" s="5"/>
      <c r="V1342" s="5"/>
      <c r="W1342" s="5"/>
      <c r="X1342" s="5"/>
      <c r="Y1342" s="5"/>
      <c r="Z1342" s="5"/>
    </row>
    <row r="1343" spans="1:26" ht="12.75" customHeight="1" x14ac:dyDescent="0.25">
      <c r="A1343" s="55">
        <v>154</v>
      </c>
      <c r="B1343" s="54">
        <v>45</v>
      </c>
      <c r="C1343" s="54">
        <f>'RAS-funkcijski'!D49</f>
        <v>0</v>
      </c>
      <c r="D1343" s="54">
        <f>'RAS-funkcijski'!E49</f>
        <v>0</v>
      </c>
      <c r="E1343" s="54">
        <v>0</v>
      </c>
      <c r="F1343" s="54">
        <v>0</v>
      </c>
      <c r="G1343" s="56">
        <f t="shared" si="42"/>
        <v>0</v>
      </c>
      <c r="H1343" s="56">
        <f t="shared" si="41"/>
        <v>0</v>
      </c>
      <c r="I1343" s="57"/>
      <c r="J1343" s="59"/>
      <c r="K1343" s="58"/>
      <c r="L1343" s="58"/>
      <c r="M1343" s="5"/>
      <c r="N1343" s="5"/>
      <c r="O1343" s="5"/>
      <c r="P1343" s="5"/>
      <c r="Q1343" s="5"/>
      <c r="R1343" s="5"/>
      <c r="S1343" s="5"/>
      <c r="T1343" s="5"/>
      <c r="U1343" s="5"/>
      <c r="V1343" s="5"/>
      <c r="W1343" s="5"/>
      <c r="X1343" s="5"/>
      <c r="Y1343" s="5"/>
      <c r="Z1343" s="5"/>
    </row>
    <row r="1344" spans="1:26" ht="12.75" customHeight="1" x14ac:dyDescent="0.25">
      <c r="A1344" s="55">
        <v>154</v>
      </c>
      <c r="B1344" s="54">
        <v>46</v>
      </c>
      <c r="C1344" s="54">
        <f>'RAS-funkcijski'!D50</f>
        <v>0</v>
      </c>
      <c r="D1344" s="54">
        <f>'RAS-funkcijski'!E50</f>
        <v>0</v>
      </c>
      <c r="E1344" s="54">
        <v>0</v>
      </c>
      <c r="F1344" s="54">
        <v>0</v>
      </c>
      <c r="G1344" s="56">
        <f t="shared" si="42"/>
        <v>0</v>
      </c>
      <c r="H1344" s="56">
        <f t="shared" si="41"/>
        <v>0</v>
      </c>
      <c r="I1344" s="57"/>
      <c r="J1344" s="59"/>
      <c r="K1344" s="58"/>
      <c r="L1344" s="58"/>
      <c r="M1344" s="5"/>
      <c r="N1344" s="5"/>
      <c r="O1344" s="5"/>
      <c r="P1344" s="5"/>
      <c r="Q1344" s="5"/>
      <c r="R1344" s="5"/>
      <c r="S1344" s="5"/>
      <c r="T1344" s="5"/>
      <c r="U1344" s="5"/>
      <c r="V1344" s="5"/>
      <c r="W1344" s="5"/>
      <c r="X1344" s="5"/>
      <c r="Y1344" s="5"/>
      <c r="Z1344" s="5"/>
    </row>
    <row r="1345" spans="1:26" ht="12.75" customHeight="1" x14ac:dyDescent="0.25">
      <c r="A1345" s="55">
        <v>154</v>
      </c>
      <c r="B1345" s="54">
        <v>47</v>
      </c>
      <c r="C1345" s="54">
        <f>'RAS-funkcijski'!D51</f>
        <v>0</v>
      </c>
      <c r="D1345" s="54">
        <f>'RAS-funkcijski'!E51</f>
        <v>0</v>
      </c>
      <c r="E1345" s="54">
        <v>0</v>
      </c>
      <c r="F1345" s="54">
        <v>0</v>
      </c>
      <c r="G1345" s="56">
        <f t="shared" si="42"/>
        <v>0</v>
      </c>
      <c r="H1345" s="56">
        <f t="shared" si="41"/>
        <v>0</v>
      </c>
      <c r="I1345" s="57"/>
      <c r="J1345" s="59"/>
      <c r="K1345" s="58"/>
      <c r="L1345" s="58"/>
      <c r="M1345" s="5"/>
      <c r="N1345" s="5"/>
      <c r="O1345" s="5"/>
      <c r="P1345" s="5"/>
      <c r="Q1345" s="5"/>
      <c r="R1345" s="5"/>
      <c r="S1345" s="5"/>
      <c r="T1345" s="5"/>
      <c r="U1345" s="5"/>
      <c r="V1345" s="5"/>
      <c r="W1345" s="5"/>
      <c r="X1345" s="5"/>
      <c r="Y1345" s="5"/>
      <c r="Z1345" s="5"/>
    </row>
    <row r="1346" spans="1:26" ht="12.75" customHeight="1" x14ac:dyDescent="0.25">
      <c r="A1346" s="55">
        <v>154</v>
      </c>
      <c r="B1346" s="54">
        <v>48</v>
      </c>
      <c r="C1346" s="54">
        <f>'RAS-funkcijski'!D52</f>
        <v>0</v>
      </c>
      <c r="D1346" s="54">
        <f>'RAS-funkcijski'!E52</f>
        <v>0</v>
      </c>
      <c r="E1346" s="54">
        <v>0</v>
      </c>
      <c r="F1346" s="54">
        <v>0</v>
      </c>
      <c r="G1346" s="56">
        <f t="shared" si="42"/>
        <v>0</v>
      </c>
      <c r="H1346" s="56">
        <f t="shared" ref="H1346:H1409" si="43">ABS(C1346-ROUND(C1346,0))+ABS(D1346-ROUND(D1346,0))</f>
        <v>0</v>
      </c>
      <c r="I1346" s="57"/>
      <c r="J1346" s="59"/>
      <c r="K1346" s="58"/>
      <c r="L1346" s="58"/>
      <c r="M1346" s="5"/>
      <c r="N1346" s="5"/>
      <c r="O1346" s="5"/>
      <c r="P1346" s="5"/>
      <c r="Q1346" s="5"/>
      <c r="R1346" s="5"/>
      <c r="S1346" s="5"/>
      <c r="T1346" s="5"/>
      <c r="U1346" s="5"/>
      <c r="V1346" s="5"/>
      <c r="W1346" s="5"/>
      <c r="X1346" s="5"/>
      <c r="Y1346" s="5"/>
      <c r="Z1346" s="5"/>
    </row>
    <row r="1347" spans="1:26" ht="12.75" customHeight="1" x14ac:dyDescent="0.25">
      <c r="A1347" s="55">
        <v>154</v>
      </c>
      <c r="B1347" s="54">
        <v>49</v>
      </c>
      <c r="C1347" s="54">
        <f>'RAS-funkcijski'!D53</f>
        <v>0</v>
      </c>
      <c r="D1347" s="54">
        <f>'RAS-funkcijski'!E53</f>
        <v>0</v>
      </c>
      <c r="E1347" s="54">
        <v>0</v>
      </c>
      <c r="F1347" s="54">
        <v>0</v>
      </c>
      <c r="G1347" s="56">
        <f t="shared" si="42"/>
        <v>0</v>
      </c>
      <c r="H1347" s="56">
        <f t="shared" si="43"/>
        <v>0</v>
      </c>
      <c r="I1347" s="57"/>
      <c r="J1347" s="59"/>
      <c r="K1347" s="58"/>
      <c r="L1347" s="58"/>
      <c r="M1347" s="5"/>
      <c r="N1347" s="5"/>
      <c r="O1347" s="5"/>
      <c r="P1347" s="5"/>
      <c r="Q1347" s="5"/>
      <c r="R1347" s="5"/>
      <c r="S1347" s="5"/>
      <c r="T1347" s="5"/>
      <c r="U1347" s="5"/>
      <c r="V1347" s="5"/>
      <c r="W1347" s="5"/>
      <c r="X1347" s="5"/>
      <c r="Y1347" s="5"/>
      <c r="Z1347" s="5"/>
    </row>
    <row r="1348" spans="1:26" ht="12.75" customHeight="1" x14ac:dyDescent="0.25">
      <c r="A1348" s="55">
        <v>154</v>
      </c>
      <c r="B1348" s="54">
        <v>50</v>
      </c>
      <c r="C1348" s="54">
        <f>'RAS-funkcijski'!D54</f>
        <v>0</v>
      </c>
      <c r="D1348" s="54">
        <f>'RAS-funkcijski'!E54</f>
        <v>0</v>
      </c>
      <c r="E1348" s="54">
        <v>0</v>
      </c>
      <c r="F1348" s="54">
        <v>0</v>
      </c>
      <c r="G1348" s="56">
        <f t="shared" si="42"/>
        <v>0</v>
      </c>
      <c r="H1348" s="56">
        <f t="shared" si="43"/>
        <v>0</v>
      </c>
      <c r="I1348" s="57"/>
      <c r="J1348" s="59"/>
      <c r="K1348" s="58"/>
      <c r="L1348" s="58"/>
      <c r="M1348" s="5"/>
      <c r="N1348" s="5"/>
      <c r="O1348" s="5"/>
      <c r="P1348" s="5"/>
      <c r="Q1348" s="5"/>
      <c r="R1348" s="5"/>
      <c r="S1348" s="5"/>
      <c r="T1348" s="5"/>
      <c r="U1348" s="5"/>
      <c r="V1348" s="5"/>
      <c r="W1348" s="5"/>
      <c r="X1348" s="5"/>
      <c r="Y1348" s="5"/>
      <c r="Z1348" s="5"/>
    </row>
    <row r="1349" spans="1:26" ht="12.75" customHeight="1" x14ac:dyDescent="0.25">
      <c r="A1349" s="55">
        <v>154</v>
      </c>
      <c r="B1349" s="54">
        <v>51</v>
      </c>
      <c r="C1349" s="54">
        <f>'RAS-funkcijski'!D55</f>
        <v>0</v>
      </c>
      <c r="D1349" s="54">
        <f>'RAS-funkcijski'!E55</f>
        <v>0</v>
      </c>
      <c r="E1349" s="54">
        <v>0</v>
      </c>
      <c r="F1349" s="54">
        <v>0</v>
      </c>
      <c r="G1349" s="56">
        <f t="shared" si="42"/>
        <v>0</v>
      </c>
      <c r="H1349" s="56">
        <f t="shared" si="43"/>
        <v>0</v>
      </c>
      <c r="I1349" s="57"/>
      <c r="J1349" s="59"/>
      <c r="K1349" s="58"/>
      <c r="L1349" s="58"/>
      <c r="M1349" s="5"/>
      <c r="N1349" s="5"/>
      <c r="O1349" s="5"/>
      <c r="P1349" s="5"/>
      <c r="Q1349" s="5"/>
      <c r="R1349" s="5"/>
      <c r="S1349" s="5"/>
      <c r="T1349" s="5"/>
      <c r="U1349" s="5"/>
      <c r="V1349" s="5"/>
      <c r="W1349" s="5"/>
      <c r="X1349" s="5"/>
      <c r="Y1349" s="5"/>
      <c r="Z1349" s="5"/>
    </row>
    <row r="1350" spans="1:26" ht="12.75" customHeight="1" x14ac:dyDescent="0.25">
      <c r="A1350" s="55">
        <v>154</v>
      </c>
      <c r="B1350" s="54">
        <v>52</v>
      </c>
      <c r="C1350" s="54">
        <f>'RAS-funkcijski'!D56</f>
        <v>0</v>
      </c>
      <c r="D1350" s="54">
        <f>'RAS-funkcijski'!E56</f>
        <v>0</v>
      </c>
      <c r="E1350" s="54">
        <v>0</v>
      </c>
      <c r="F1350" s="54">
        <v>0</v>
      </c>
      <c r="G1350" s="56">
        <f t="shared" si="42"/>
        <v>0</v>
      </c>
      <c r="H1350" s="56">
        <f t="shared" si="43"/>
        <v>0</v>
      </c>
      <c r="I1350" s="57"/>
      <c r="J1350" s="59"/>
      <c r="K1350" s="58"/>
      <c r="L1350" s="58"/>
      <c r="M1350" s="5"/>
      <c r="N1350" s="5"/>
      <c r="O1350" s="5"/>
      <c r="P1350" s="5"/>
      <c r="Q1350" s="5"/>
      <c r="R1350" s="5"/>
      <c r="S1350" s="5"/>
      <c r="T1350" s="5"/>
      <c r="U1350" s="5"/>
      <c r="V1350" s="5"/>
      <c r="W1350" s="5"/>
      <c r="X1350" s="5"/>
      <c r="Y1350" s="5"/>
      <c r="Z1350" s="5"/>
    </row>
    <row r="1351" spans="1:26" ht="12.75" customHeight="1" x14ac:dyDescent="0.25">
      <c r="A1351" s="55">
        <v>154</v>
      </c>
      <c r="B1351" s="54">
        <v>53</v>
      </c>
      <c r="C1351" s="54">
        <f>'RAS-funkcijski'!D57</f>
        <v>0</v>
      </c>
      <c r="D1351" s="54">
        <f>'RAS-funkcijski'!E57</f>
        <v>0</v>
      </c>
      <c r="E1351" s="54">
        <v>0</v>
      </c>
      <c r="F1351" s="54">
        <v>0</v>
      </c>
      <c r="G1351" s="56">
        <f t="shared" si="42"/>
        <v>0</v>
      </c>
      <c r="H1351" s="56">
        <f t="shared" si="43"/>
        <v>0</v>
      </c>
      <c r="I1351" s="57"/>
      <c r="J1351" s="59"/>
      <c r="K1351" s="58"/>
      <c r="L1351" s="58"/>
      <c r="M1351" s="5"/>
      <c r="N1351" s="5"/>
      <c r="O1351" s="5"/>
      <c r="P1351" s="5"/>
      <c r="Q1351" s="5"/>
      <c r="R1351" s="5"/>
      <c r="S1351" s="5"/>
      <c r="T1351" s="5"/>
      <c r="U1351" s="5"/>
      <c r="V1351" s="5"/>
      <c r="W1351" s="5"/>
      <c r="X1351" s="5"/>
      <c r="Y1351" s="5"/>
      <c r="Z1351" s="5"/>
    </row>
    <row r="1352" spans="1:26" ht="12.75" customHeight="1" x14ac:dyDescent="0.25">
      <c r="A1352" s="55">
        <v>154</v>
      </c>
      <c r="B1352" s="54">
        <v>54</v>
      </c>
      <c r="C1352" s="54">
        <f>'RAS-funkcijski'!D58</f>
        <v>0</v>
      </c>
      <c r="D1352" s="54">
        <f>'RAS-funkcijski'!E58</f>
        <v>0</v>
      </c>
      <c r="E1352" s="54">
        <v>0</v>
      </c>
      <c r="F1352" s="54">
        <v>0</v>
      </c>
      <c r="G1352" s="56">
        <f t="shared" si="42"/>
        <v>0</v>
      </c>
      <c r="H1352" s="56">
        <f t="shared" si="43"/>
        <v>0</v>
      </c>
      <c r="I1352" s="57"/>
      <c r="J1352" s="59"/>
      <c r="K1352" s="58"/>
      <c r="L1352" s="58"/>
      <c r="M1352" s="5"/>
      <c r="N1352" s="5"/>
      <c r="O1352" s="5"/>
      <c r="P1352" s="5"/>
      <c r="Q1352" s="5"/>
      <c r="R1352" s="5"/>
      <c r="S1352" s="5"/>
      <c r="T1352" s="5"/>
      <c r="U1352" s="5"/>
      <c r="V1352" s="5"/>
      <c r="W1352" s="5"/>
      <c r="X1352" s="5"/>
      <c r="Y1352" s="5"/>
      <c r="Z1352" s="5"/>
    </row>
    <row r="1353" spans="1:26" ht="12.75" customHeight="1" x14ac:dyDescent="0.25">
      <c r="A1353" s="55">
        <v>154</v>
      </c>
      <c r="B1353" s="54">
        <v>55</v>
      </c>
      <c r="C1353" s="54">
        <f>'RAS-funkcijski'!D59</f>
        <v>0</v>
      </c>
      <c r="D1353" s="54">
        <f>'RAS-funkcijski'!E59</f>
        <v>0</v>
      </c>
      <c r="E1353" s="54">
        <v>0</v>
      </c>
      <c r="F1353" s="54">
        <v>0</v>
      </c>
      <c r="G1353" s="56">
        <f t="shared" si="42"/>
        <v>0</v>
      </c>
      <c r="H1353" s="56">
        <f t="shared" si="43"/>
        <v>0</v>
      </c>
      <c r="I1353" s="57"/>
      <c r="J1353" s="59"/>
      <c r="K1353" s="58"/>
      <c r="L1353" s="58"/>
      <c r="M1353" s="5"/>
      <c r="N1353" s="5"/>
      <c r="O1353" s="5"/>
      <c r="P1353" s="5"/>
      <c r="Q1353" s="5"/>
      <c r="R1353" s="5"/>
      <c r="S1353" s="5"/>
      <c r="T1353" s="5"/>
      <c r="U1353" s="5"/>
      <c r="V1353" s="5"/>
      <c r="W1353" s="5"/>
      <c r="X1353" s="5"/>
      <c r="Y1353" s="5"/>
      <c r="Z1353" s="5"/>
    </row>
    <row r="1354" spans="1:26" ht="12.75" customHeight="1" x14ac:dyDescent="0.25">
      <c r="A1354" s="55">
        <v>154</v>
      </c>
      <c r="B1354" s="54">
        <v>56</v>
      </c>
      <c r="C1354" s="54">
        <f>'RAS-funkcijski'!D60</f>
        <v>0</v>
      </c>
      <c r="D1354" s="54">
        <f>'RAS-funkcijski'!E60</f>
        <v>0</v>
      </c>
      <c r="E1354" s="54">
        <v>0</v>
      </c>
      <c r="F1354" s="54">
        <v>0</v>
      </c>
      <c r="G1354" s="56">
        <f t="shared" si="42"/>
        <v>0</v>
      </c>
      <c r="H1354" s="56">
        <f t="shared" si="43"/>
        <v>0</v>
      </c>
      <c r="I1354" s="57"/>
      <c r="J1354" s="59"/>
      <c r="K1354" s="58"/>
      <c r="L1354" s="58"/>
      <c r="M1354" s="5"/>
      <c r="N1354" s="5"/>
      <c r="O1354" s="5"/>
      <c r="P1354" s="5"/>
      <c r="Q1354" s="5"/>
      <c r="R1354" s="5"/>
      <c r="S1354" s="5"/>
      <c r="T1354" s="5"/>
      <c r="U1354" s="5"/>
      <c r="V1354" s="5"/>
      <c r="W1354" s="5"/>
      <c r="X1354" s="5"/>
      <c r="Y1354" s="5"/>
      <c r="Z1354" s="5"/>
    </row>
    <row r="1355" spans="1:26" ht="12.75" customHeight="1" x14ac:dyDescent="0.25">
      <c r="A1355" s="55">
        <v>154</v>
      </c>
      <c r="B1355" s="54">
        <v>57</v>
      </c>
      <c r="C1355" s="54">
        <f>'RAS-funkcijski'!D61</f>
        <v>0</v>
      </c>
      <c r="D1355" s="54">
        <f>'RAS-funkcijski'!E61</f>
        <v>0</v>
      </c>
      <c r="E1355" s="54">
        <v>0</v>
      </c>
      <c r="F1355" s="54">
        <v>0</v>
      </c>
      <c r="G1355" s="56">
        <f t="shared" si="42"/>
        <v>0</v>
      </c>
      <c r="H1355" s="56">
        <f t="shared" si="43"/>
        <v>0</v>
      </c>
      <c r="I1355" s="57"/>
      <c r="J1355" s="59"/>
      <c r="K1355" s="58"/>
      <c r="L1355" s="58"/>
      <c r="M1355" s="5"/>
      <c r="N1355" s="5"/>
      <c r="O1355" s="5"/>
      <c r="P1355" s="5"/>
      <c r="Q1355" s="5"/>
      <c r="R1355" s="5"/>
      <c r="S1355" s="5"/>
      <c r="T1355" s="5"/>
      <c r="U1355" s="5"/>
      <c r="V1355" s="5"/>
      <c r="W1355" s="5"/>
      <c r="X1355" s="5"/>
      <c r="Y1355" s="5"/>
      <c r="Z1355" s="5"/>
    </row>
    <row r="1356" spans="1:26" ht="12.75" customHeight="1" x14ac:dyDescent="0.25">
      <c r="A1356" s="55">
        <v>154</v>
      </c>
      <c r="B1356" s="54">
        <v>58</v>
      </c>
      <c r="C1356" s="54">
        <f>'RAS-funkcijski'!D62</f>
        <v>0</v>
      </c>
      <c r="D1356" s="54">
        <f>'RAS-funkcijski'!E62</f>
        <v>0</v>
      </c>
      <c r="E1356" s="54">
        <v>0</v>
      </c>
      <c r="F1356" s="54">
        <v>0</v>
      </c>
      <c r="G1356" s="56">
        <f t="shared" si="42"/>
        <v>0</v>
      </c>
      <c r="H1356" s="56">
        <f t="shared" si="43"/>
        <v>0</v>
      </c>
      <c r="I1356" s="57"/>
      <c r="J1356" s="59"/>
      <c r="K1356" s="58"/>
      <c r="L1356" s="58"/>
      <c r="M1356" s="5"/>
      <c r="N1356" s="5"/>
      <c r="O1356" s="5"/>
      <c r="P1356" s="5"/>
      <c r="Q1356" s="5"/>
      <c r="R1356" s="5"/>
      <c r="S1356" s="5"/>
      <c r="T1356" s="5"/>
      <c r="U1356" s="5"/>
      <c r="V1356" s="5"/>
      <c r="W1356" s="5"/>
      <c r="X1356" s="5"/>
      <c r="Y1356" s="5"/>
      <c r="Z1356" s="5"/>
    </row>
    <row r="1357" spans="1:26" ht="12.75" customHeight="1" x14ac:dyDescent="0.25">
      <c r="A1357" s="55">
        <v>154</v>
      </c>
      <c r="B1357" s="54">
        <v>59</v>
      </c>
      <c r="C1357" s="54">
        <f>'RAS-funkcijski'!D63</f>
        <v>0</v>
      </c>
      <c r="D1357" s="54">
        <f>'RAS-funkcijski'!E63</f>
        <v>0</v>
      </c>
      <c r="E1357" s="54">
        <v>0</v>
      </c>
      <c r="F1357" s="54">
        <v>0</v>
      </c>
      <c r="G1357" s="56">
        <f t="shared" si="42"/>
        <v>0</v>
      </c>
      <c r="H1357" s="56">
        <f t="shared" si="43"/>
        <v>0</v>
      </c>
      <c r="I1357" s="57"/>
      <c r="J1357" s="59"/>
      <c r="K1357" s="58"/>
      <c r="L1357" s="58"/>
      <c r="M1357" s="5"/>
      <c r="N1357" s="5"/>
      <c r="O1357" s="5"/>
      <c r="P1357" s="5"/>
      <c r="Q1357" s="5"/>
      <c r="R1357" s="5"/>
      <c r="S1357" s="5"/>
      <c r="T1357" s="5"/>
      <c r="U1357" s="5"/>
      <c r="V1357" s="5"/>
      <c r="W1357" s="5"/>
      <c r="X1357" s="5"/>
      <c r="Y1357" s="5"/>
      <c r="Z1357" s="5"/>
    </row>
    <row r="1358" spans="1:26" ht="12.75" customHeight="1" x14ac:dyDescent="0.25">
      <c r="A1358" s="55">
        <v>154</v>
      </c>
      <c r="B1358" s="54">
        <v>60</v>
      </c>
      <c r="C1358" s="54">
        <f>'RAS-funkcijski'!D64</f>
        <v>0</v>
      </c>
      <c r="D1358" s="54">
        <f>'RAS-funkcijski'!E64</f>
        <v>0</v>
      </c>
      <c r="E1358" s="54">
        <v>0</v>
      </c>
      <c r="F1358" s="54">
        <v>0</v>
      </c>
      <c r="G1358" s="56">
        <f t="shared" si="42"/>
        <v>0</v>
      </c>
      <c r="H1358" s="56">
        <f t="shared" si="43"/>
        <v>0</v>
      </c>
      <c r="I1358" s="57"/>
      <c r="J1358" s="59"/>
      <c r="K1358" s="58"/>
      <c r="L1358" s="58"/>
      <c r="M1358" s="5"/>
      <c r="N1358" s="5"/>
      <c r="O1358" s="5"/>
      <c r="P1358" s="5"/>
      <c r="Q1358" s="5"/>
      <c r="R1358" s="5"/>
      <c r="S1358" s="5"/>
      <c r="T1358" s="5"/>
      <c r="U1358" s="5"/>
      <c r="V1358" s="5"/>
      <c r="W1358" s="5"/>
      <c r="X1358" s="5"/>
      <c r="Y1358" s="5"/>
      <c r="Z1358" s="5"/>
    </row>
    <row r="1359" spans="1:26" ht="12.75" customHeight="1" x14ac:dyDescent="0.25">
      <c r="A1359" s="55">
        <v>154</v>
      </c>
      <c r="B1359" s="54">
        <v>61</v>
      </c>
      <c r="C1359" s="54">
        <f>'RAS-funkcijski'!D65</f>
        <v>0</v>
      </c>
      <c r="D1359" s="54">
        <f>'RAS-funkcijski'!E65</f>
        <v>0</v>
      </c>
      <c r="E1359" s="54">
        <v>0</v>
      </c>
      <c r="F1359" s="54">
        <v>0</v>
      </c>
      <c r="G1359" s="56">
        <f t="shared" si="42"/>
        <v>0</v>
      </c>
      <c r="H1359" s="56">
        <f t="shared" si="43"/>
        <v>0</v>
      </c>
      <c r="I1359" s="57"/>
      <c r="J1359" s="59"/>
      <c r="K1359" s="58"/>
      <c r="L1359" s="58"/>
      <c r="M1359" s="5"/>
      <c r="N1359" s="5"/>
      <c r="O1359" s="5"/>
      <c r="P1359" s="5"/>
      <c r="Q1359" s="5"/>
      <c r="R1359" s="5"/>
      <c r="S1359" s="5"/>
      <c r="T1359" s="5"/>
      <c r="U1359" s="5"/>
      <c r="V1359" s="5"/>
      <c r="W1359" s="5"/>
      <c r="X1359" s="5"/>
      <c r="Y1359" s="5"/>
      <c r="Z1359" s="5"/>
    </row>
    <row r="1360" spans="1:26" ht="12.75" customHeight="1" x14ac:dyDescent="0.25">
      <c r="A1360" s="55">
        <v>154</v>
      </c>
      <c r="B1360" s="54">
        <v>62</v>
      </c>
      <c r="C1360" s="54">
        <f>'RAS-funkcijski'!D66</f>
        <v>0</v>
      </c>
      <c r="D1360" s="54">
        <f>'RAS-funkcijski'!E66</f>
        <v>0</v>
      </c>
      <c r="E1360" s="54">
        <v>0</v>
      </c>
      <c r="F1360" s="54">
        <v>0</v>
      </c>
      <c r="G1360" s="56">
        <f t="shared" si="42"/>
        <v>0</v>
      </c>
      <c r="H1360" s="56">
        <f t="shared" si="43"/>
        <v>0</v>
      </c>
      <c r="I1360" s="57"/>
      <c r="J1360" s="59"/>
      <c r="K1360" s="58"/>
      <c r="L1360" s="58"/>
      <c r="M1360" s="5"/>
      <c r="N1360" s="5"/>
      <c r="O1360" s="5"/>
      <c r="P1360" s="5"/>
      <c r="Q1360" s="5"/>
      <c r="R1360" s="5"/>
      <c r="S1360" s="5"/>
      <c r="T1360" s="5"/>
      <c r="U1360" s="5"/>
      <c r="V1360" s="5"/>
      <c r="W1360" s="5"/>
      <c r="X1360" s="5"/>
      <c r="Y1360" s="5"/>
      <c r="Z1360" s="5"/>
    </row>
    <row r="1361" spans="1:26" ht="12.75" customHeight="1" x14ac:dyDescent="0.25">
      <c r="A1361" s="55">
        <v>154</v>
      </c>
      <c r="B1361" s="54">
        <v>63</v>
      </c>
      <c r="C1361" s="54">
        <f>'RAS-funkcijski'!D67</f>
        <v>0</v>
      </c>
      <c r="D1361" s="54">
        <f>'RAS-funkcijski'!E67</f>
        <v>0</v>
      </c>
      <c r="E1361" s="54">
        <v>0</v>
      </c>
      <c r="F1361" s="54">
        <v>0</v>
      </c>
      <c r="G1361" s="56">
        <f t="shared" si="42"/>
        <v>0</v>
      </c>
      <c r="H1361" s="56">
        <f t="shared" si="43"/>
        <v>0</v>
      </c>
      <c r="I1361" s="57"/>
      <c r="J1361" s="59"/>
      <c r="K1361" s="58"/>
      <c r="L1361" s="58"/>
      <c r="M1361" s="5"/>
      <c r="N1361" s="5"/>
      <c r="O1361" s="5"/>
      <c r="P1361" s="5"/>
      <c r="Q1361" s="5"/>
      <c r="R1361" s="5"/>
      <c r="S1361" s="5"/>
      <c r="T1361" s="5"/>
      <c r="U1361" s="5"/>
      <c r="V1361" s="5"/>
      <c r="W1361" s="5"/>
      <c r="X1361" s="5"/>
      <c r="Y1361" s="5"/>
      <c r="Z1361" s="5"/>
    </row>
    <row r="1362" spans="1:26" ht="12.75" customHeight="1" x14ac:dyDescent="0.25">
      <c r="A1362" s="55">
        <v>154</v>
      </c>
      <c r="B1362" s="54">
        <v>64</v>
      </c>
      <c r="C1362" s="54">
        <f>'RAS-funkcijski'!D68</f>
        <v>0</v>
      </c>
      <c r="D1362" s="54">
        <f>'RAS-funkcijski'!E68</f>
        <v>0</v>
      </c>
      <c r="E1362" s="54">
        <v>0</v>
      </c>
      <c r="F1362" s="54">
        <v>0</v>
      </c>
      <c r="G1362" s="56">
        <f t="shared" si="42"/>
        <v>0</v>
      </c>
      <c r="H1362" s="56">
        <f t="shared" si="43"/>
        <v>0</v>
      </c>
      <c r="I1362" s="57"/>
      <c r="J1362" s="59"/>
      <c r="K1362" s="58"/>
      <c r="L1362" s="58"/>
      <c r="M1362" s="5"/>
      <c r="N1362" s="5"/>
      <c r="O1362" s="5"/>
      <c r="P1362" s="5"/>
      <c r="Q1362" s="5"/>
      <c r="R1362" s="5"/>
      <c r="S1362" s="5"/>
      <c r="T1362" s="5"/>
      <c r="U1362" s="5"/>
      <c r="V1362" s="5"/>
      <c r="W1362" s="5"/>
      <c r="X1362" s="5"/>
      <c r="Y1362" s="5"/>
      <c r="Z1362" s="5"/>
    </row>
    <row r="1363" spans="1:26" ht="12.75" customHeight="1" x14ac:dyDescent="0.25">
      <c r="A1363" s="55">
        <v>154</v>
      </c>
      <c r="B1363" s="54">
        <v>65</v>
      </c>
      <c r="C1363" s="54">
        <f>'RAS-funkcijski'!D69</f>
        <v>0</v>
      </c>
      <c r="D1363" s="54">
        <f>'RAS-funkcijski'!E69</f>
        <v>0</v>
      </c>
      <c r="E1363" s="54">
        <v>0</v>
      </c>
      <c r="F1363" s="54">
        <v>0</v>
      </c>
      <c r="G1363" s="56">
        <f t="shared" si="42"/>
        <v>0</v>
      </c>
      <c r="H1363" s="56">
        <f t="shared" si="43"/>
        <v>0</v>
      </c>
      <c r="I1363" s="57"/>
      <c r="J1363" s="59"/>
      <c r="K1363" s="58"/>
      <c r="L1363" s="58"/>
      <c r="M1363" s="5"/>
      <c r="N1363" s="5"/>
      <c r="O1363" s="5"/>
      <c r="P1363" s="5"/>
      <c r="Q1363" s="5"/>
      <c r="R1363" s="5"/>
      <c r="S1363" s="5"/>
      <c r="T1363" s="5"/>
      <c r="U1363" s="5"/>
      <c r="V1363" s="5"/>
      <c r="W1363" s="5"/>
      <c r="X1363" s="5"/>
      <c r="Y1363" s="5"/>
      <c r="Z1363" s="5"/>
    </row>
    <row r="1364" spans="1:26" ht="12.75" customHeight="1" x14ac:dyDescent="0.25">
      <c r="A1364" s="55">
        <v>154</v>
      </c>
      <c r="B1364" s="54">
        <v>66</v>
      </c>
      <c r="C1364" s="54">
        <f>'RAS-funkcijski'!D70</f>
        <v>0</v>
      </c>
      <c r="D1364" s="54">
        <f>'RAS-funkcijski'!E70</f>
        <v>0</v>
      </c>
      <c r="E1364" s="54">
        <v>0</v>
      </c>
      <c r="F1364" s="54">
        <v>0</v>
      </c>
      <c r="G1364" s="56">
        <f t="shared" si="42"/>
        <v>0</v>
      </c>
      <c r="H1364" s="56">
        <f t="shared" si="43"/>
        <v>0</v>
      </c>
      <c r="I1364" s="57"/>
      <c r="J1364" s="59"/>
      <c r="K1364" s="58"/>
      <c r="L1364" s="58"/>
      <c r="M1364" s="5"/>
      <c r="N1364" s="5"/>
      <c r="O1364" s="5"/>
      <c r="P1364" s="5"/>
      <c r="Q1364" s="5"/>
      <c r="R1364" s="5"/>
      <c r="S1364" s="5"/>
      <c r="T1364" s="5"/>
      <c r="U1364" s="5"/>
      <c r="V1364" s="5"/>
      <c r="W1364" s="5"/>
      <c r="X1364" s="5"/>
      <c r="Y1364" s="5"/>
      <c r="Z1364" s="5"/>
    </row>
    <row r="1365" spans="1:26" ht="12.75" customHeight="1" x14ac:dyDescent="0.25">
      <c r="A1365" s="55">
        <v>154</v>
      </c>
      <c r="B1365" s="54">
        <v>67</v>
      </c>
      <c r="C1365" s="54">
        <f>'RAS-funkcijski'!D71</f>
        <v>0</v>
      </c>
      <c r="D1365" s="54">
        <f>'RAS-funkcijski'!E71</f>
        <v>0</v>
      </c>
      <c r="E1365" s="54">
        <v>0</v>
      </c>
      <c r="F1365" s="54">
        <v>0</v>
      </c>
      <c r="G1365" s="56">
        <f t="shared" si="42"/>
        <v>0</v>
      </c>
      <c r="H1365" s="56">
        <f t="shared" si="43"/>
        <v>0</v>
      </c>
      <c r="I1365" s="57"/>
      <c r="J1365" s="59"/>
      <c r="K1365" s="58"/>
      <c r="L1365" s="58"/>
      <c r="M1365" s="5"/>
      <c r="N1365" s="5"/>
      <c r="O1365" s="5"/>
      <c r="P1365" s="5"/>
      <c r="Q1365" s="5"/>
      <c r="R1365" s="5"/>
      <c r="S1365" s="5"/>
      <c r="T1365" s="5"/>
      <c r="U1365" s="5"/>
      <c r="V1365" s="5"/>
      <c r="W1365" s="5"/>
      <c r="X1365" s="5"/>
      <c r="Y1365" s="5"/>
      <c r="Z1365" s="5"/>
    </row>
    <row r="1366" spans="1:26" ht="12.75" customHeight="1" x14ac:dyDescent="0.25">
      <c r="A1366" s="55">
        <v>154</v>
      </c>
      <c r="B1366" s="54">
        <v>68</v>
      </c>
      <c r="C1366" s="54">
        <f>'RAS-funkcijski'!D72</f>
        <v>0</v>
      </c>
      <c r="D1366" s="54">
        <f>'RAS-funkcijski'!E72</f>
        <v>0</v>
      </c>
      <c r="E1366" s="54">
        <v>0</v>
      </c>
      <c r="F1366" s="54">
        <v>0</v>
      </c>
      <c r="G1366" s="56">
        <f t="shared" si="42"/>
        <v>0</v>
      </c>
      <c r="H1366" s="56">
        <f t="shared" si="43"/>
        <v>0</v>
      </c>
      <c r="I1366" s="57"/>
      <c r="J1366" s="59"/>
      <c r="K1366" s="58"/>
      <c r="L1366" s="58"/>
      <c r="M1366" s="5"/>
      <c r="N1366" s="5"/>
      <c r="O1366" s="5"/>
      <c r="P1366" s="5"/>
      <c r="Q1366" s="5"/>
      <c r="R1366" s="5"/>
      <c r="S1366" s="5"/>
      <c r="T1366" s="5"/>
      <c r="U1366" s="5"/>
      <c r="V1366" s="5"/>
      <c r="W1366" s="5"/>
      <c r="X1366" s="5"/>
      <c r="Y1366" s="5"/>
      <c r="Z1366" s="5"/>
    </row>
    <row r="1367" spans="1:26" ht="12.75" customHeight="1" x14ac:dyDescent="0.25">
      <c r="A1367" s="55">
        <v>154</v>
      </c>
      <c r="B1367" s="54">
        <v>69</v>
      </c>
      <c r="C1367" s="54">
        <f>'RAS-funkcijski'!D73</f>
        <v>0</v>
      </c>
      <c r="D1367" s="54">
        <f>'RAS-funkcijski'!E73</f>
        <v>0</v>
      </c>
      <c r="E1367" s="54">
        <v>0</v>
      </c>
      <c r="F1367" s="54">
        <v>0</v>
      </c>
      <c r="G1367" s="56">
        <f t="shared" si="42"/>
        <v>0</v>
      </c>
      <c r="H1367" s="56">
        <f t="shared" si="43"/>
        <v>0</v>
      </c>
      <c r="I1367" s="57"/>
      <c r="J1367" s="59"/>
      <c r="K1367" s="58"/>
      <c r="L1367" s="58"/>
      <c r="M1367" s="5"/>
      <c r="N1367" s="5"/>
      <c r="O1367" s="5"/>
      <c r="P1367" s="5"/>
      <c r="Q1367" s="5"/>
      <c r="R1367" s="5"/>
      <c r="S1367" s="5"/>
      <c r="T1367" s="5"/>
      <c r="U1367" s="5"/>
      <c r="V1367" s="5"/>
      <c r="W1367" s="5"/>
      <c r="X1367" s="5"/>
      <c r="Y1367" s="5"/>
      <c r="Z1367" s="5"/>
    </row>
    <row r="1368" spans="1:26" ht="12.75" customHeight="1" x14ac:dyDescent="0.25">
      <c r="A1368" s="55">
        <v>154</v>
      </c>
      <c r="B1368" s="54">
        <v>70</v>
      </c>
      <c r="C1368" s="54">
        <f>'RAS-funkcijski'!D74</f>
        <v>0</v>
      </c>
      <c r="D1368" s="54">
        <f>'RAS-funkcijski'!E74</f>
        <v>0</v>
      </c>
      <c r="E1368" s="54">
        <v>0</v>
      </c>
      <c r="F1368" s="54">
        <v>0</v>
      </c>
      <c r="G1368" s="56">
        <f t="shared" ref="G1368:G1431" si="44">B1368/1000*C1368+B1368/500*D1368</f>
        <v>0</v>
      </c>
      <c r="H1368" s="56">
        <f t="shared" si="43"/>
        <v>0</v>
      </c>
      <c r="I1368" s="57"/>
      <c r="J1368" s="59"/>
      <c r="K1368" s="58"/>
      <c r="L1368" s="58"/>
      <c r="M1368" s="5"/>
      <c r="N1368" s="5"/>
      <c r="O1368" s="5"/>
      <c r="P1368" s="5"/>
      <c r="Q1368" s="5"/>
      <c r="R1368" s="5"/>
      <c r="S1368" s="5"/>
      <c r="T1368" s="5"/>
      <c r="U1368" s="5"/>
      <c r="V1368" s="5"/>
      <c r="W1368" s="5"/>
      <c r="X1368" s="5"/>
      <c r="Y1368" s="5"/>
      <c r="Z1368" s="5"/>
    </row>
    <row r="1369" spans="1:26" ht="12.75" customHeight="1" x14ac:dyDescent="0.25">
      <c r="A1369" s="55">
        <v>154</v>
      </c>
      <c r="B1369" s="54">
        <v>71</v>
      </c>
      <c r="C1369" s="54">
        <f>'RAS-funkcijski'!D75</f>
        <v>0</v>
      </c>
      <c r="D1369" s="54">
        <f>'RAS-funkcijski'!E75</f>
        <v>0</v>
      </c>
      <c r="E1369" s="54">
        <v>0</v>
      </c>
      <c r="F1369" s="54">
        <v>0</v>
      </c>
      <c r="G1369" s="56">
        <f t="shared" si="44"/>
        <v>0</v>
      </c>
      <c r="H1369" s="56">
        <f t="shared" si="43"/>
        <v>0</v>
      </c>
      <c r="I1369" s="57"/>
      <c r="J1369" s="59"/>
      <c r="K1369" s="58"/>
      <c r="L1369" s="58"/>
      <c r="M1369" s="5"/>
      <c r="N1369" s="5"/>
      <c r="O1369" s="5"/>
      <c r="P1369" s="5"/>
      <c r="Q1369" s="5"/>
      <c r="R1369" s="5"/>
      <c r="S1369" s="5"/>
      <c r="T1369" s="5"/>
      <c r="U1369" s="5"/>
      <c r="V1369" s="5"/>
      <c r="W1369" s="5"/>
      <c r="X1369" s="5"/>
      <c r="Y1369" s="5"/>
      <c r="Z1369" s="5"/>
    </row>
    <row r="1370" spans="1:26" ht="12.75" customHeight="1" x14ac:dyDescent="0.25">
      <c r="A1370" s="55">
        <v>154</v>
      </c>
      <c r="B1370" s="54">
        <v>72</v>
      </c>
      <c r="C1370" s="54">
        <f>'RAS-funkcijski'!D76</f>
        <v>0</v>
      </c>
      <c r="D1370" s="54">
        <f>'RAS-funkcijski'!E76</f>
        <v>0</v>
      </c>
      <c r="E1370" s="54">
        <v>0</v>
      </c>
      <c r="F1370" s="54">
        <v>0</v>
      </c>
      <c r="G1370" s="56">
        <f t="shared" si="44"/>
        <v>0</v>
      </c>
      <c r="H1370" s="56">
        <f t="shared" si="43"/>
        <v>0</v>
      </c>
      <c r="I1370" s="57"/>
      <c r="J1370" s="59"/>
      <c r="K1370" s="58"/>
      <c r="L1370" s="58"/>
      <c r="M1370" s="5"/>
      <c r="N1370" s="5"/>
      <c r="O1370" s="5"/>
      <c r="P1370" s="5"/>
      <c r="Q1370" s="5"/>
      <c r="R1370" s="5"/>
      <c r="S1370" s="5"/>
      <c r="T1370" s="5"/>
      <c r="U1370" s="5"/>
      <c r="V1370" s="5"/>
      <c r="W1370" s="5"/>
      <c r="X1370" s="5"/>
      <c r="Y1370" s="5"/>
      <c r="Z1370" s="5"/>
    </row>
    <row r="1371" spans="1:26" ht="12.75" customHeight="1" x14ac:dyDescent="0.25">
      <c r="A1371" s="55">
        <v>154</v>
      </c>
      <c r="B1371" s="54">
        <v>73</v>
      </c>
      <c r="C1371" s="54">
        <f>'RAS-funkcijski'!D77</f>
        <v>0</v>
      </c>
      <c r="D1371" s="54">
        <f>'RAS-funkcijski'!E77</f>
        <v>0</v>
      </c>
      <c r="E1371" s="54">
        <v>0</v>
      </c>
      <c r="F1371" s="54">
        <v>0</v>
      </c>
      <c r="G1371" s="56">
        <f t="shared" si="44"/>
        <v>0</v>
      </c>
      <c r="H1371" s="56">
        <f t="shared" si="43"/>
        <v>0</v>
      </c>
      <c r="I1371" s="57"/>
      <c r="J1371" s="59"/>
      <c r="K1371" s="58"/>
      <c r="L1371" s="58"/>
      <c r="M1371" s="5"/>
      <c r="N1371" s="5"/>
      <c r="O1371" s="5"/>
      <c r="P1371" s="5"/>
      <c r="Q1371" s="5"/>
      <c r="R1371" s="5"/>
      <c r="S1371" s="5"/>
      <c r="T1371" s="5"/>
      <c r="U1371" s="5"/>
      <c r="V1371" s="5"/>
      <c r="W1371" s="5"/>
      <c r="X1371" s="5"/>
      <c r="Y1371" s="5"/>
      <c r="Z1371" s="5"/>
    </row>
    <row r="1372" spans="1:26" ht="12.75" customHeight="1" x14ac:dyDescent="0.25">
      <c r="A1372" s="55">
        <v>154</v>
      </c>
      <c r="B1372" s="54">
        <v>74</v>
      </c>
      <c r="C1372" s="54">
        <f>'RAS-funkcijski'!D78</f>
        <v>0</v>
      </c>
      <c r="D1372" s="54">
        <f>'RAS-funkcijski'!E78</f>
        <v>0</v>
      </c>
      <c r="E1372" s="54">
        <v>0</v>
      </c>
      <c r="F1372" s="54">
        <v>0</v>
      </c>
      <c r="G1372" s="56">
        <f t="shared" si="44"/>
        <v>0</v>
      </c>
      <c r="H1372" s="56">
        <f t="shared" si="43"/>
        <v>0</v>
      </c>
      <c r="I1372" s="57"/>
      <c r="J1372" s="59"/>
      <c r="K1372" s="58"/>
      <c r="L1372" s="58"/>
      <c r="M1372" s="5"/>
      <c r="N1372" s="5"/>
      <c r="O1372" s="5"/>
      <c r="P1372" s="5"/>
      <c r="Q1372" s="5"/>
      <c r="R1372" s="5"/>
      <c r="S1372" s="5"/>
      <c r="T1372" s="5"/>
      <c r="U1372" s="5"/>
      <c r="V1372" s="5"/>
      <c r="W1372" s="5"/>
      <c r="X1372" s="5"/>
      <c r="Y1372" s="5"/>
      <c r="Z1372" s="5"/>
    </row>
    <row r="1373" spans="1:26" ht="12.75" customHeight="1" x14ac:dyDescent="0.25">
      <c r="A1373" s="55">
        <v>154</v>
      </c>
      <c r="B1373" s="54">
        <v>75</v>
      </c>
      <c r="C1373" s="54">
        <f>'RAS-funkcijski'!D79</f>
        <v>0</v>
      </c>
      <c r="D1373" s="54">
        <f>'RAS-funkcijski'!E79</f>
        <v>0</v>
      </c>
      <c r="E1373" s="54">
        <v>0</v>
      </c>
      <c r="F1373" s="54">
        <v>0</v>
      </c>
      <c r="G1373" s="56">
        <f t="shared" si="44"/>
        <v>0</v>
      </c>
      <c r="H1373" s="56">
        <f t="shared" si="43"/>
        <v>0</v>
      </c>
      <c r="I1373" s="57"/>
      <c r="J1373" s="59"/>
      <c r="K1373" s="58"/>
      <c r="L1373" s="58"/>
      <c r="M1373" s="5"/>
      <c r="N1373" s="5"/>
      <c r="O1373" s="5"/>
      <c r="P1373" s="5"/>
      <c r="Q1373" s="5"/>
      <c r="R1373" s="5"/>
      <c r="S1373" s="5"/>
      <c r="T1373" s="5"/>
      <c r="U1373" s="5"/>
      <c r="V1373" s="5"/>
      <c r="W1373" s="5"/>
      <c r="X1373" s="5"/>
      <c r="Y1373" s="5"/>
      <c r="Z1373" s="5"/>
    </row>
    <row r="1374" spans="1:26" ht="12.75" customHeight="1" x14ac:dyDescent="0.25">
      <c r="A1374" s="55">
        <v>154</v>
      </c>
      <c r="B1374" s="54">
        <v>76</v>
      </c>
      <c r="C1374" s="54">
        <f>'RAS-funkcijski'!D80</f>
        <v>0</v>
      </c>
      <c r="D1374" s="54">
        <f>'RAS-funkcijski'!E80</f>
        <v>0</v>
      </c>
      <c r="E1374" s="54">
        <v>0</v>
      </c>
      <c r="F1374" s="54">
        <v>0</v>
      </c>
      <c r="G1374" s="56">
        <f t="shared" si="44"/>
        <v>0</v>
      </c>
      <c r="H1374" s="56">
        <f t="shared" si="43"/>
        <v>0</v>
      </c>
      <c r="I1374" s="57"/>
      <c r="J1374" s="59"/>
      <c r="K1374" s="58"/>
      <c r="L1374" s="58"/>
      <c r="M1374" s="5"/>
      <c r="N1374" s="5"/>
      <c r="O1374" s="5"/>
      <c r="P1374" s="5"/>
      <c r="Q1374" s="5"/>
      <c r="R1374" s="5"/>
      <c r="S1374" s="5"/>
      <c r="T1374" s="5"/>
      <c r="U1374" s="5"/>
      <c r="V1374" s="5"/>
      <c r="W1374" s="5"/>
      <c r="X1374" s="5"/>
      <c r="Y1374" s="5"/>
      <c r="Z1374" s="5"/>
    </row>
    <row r="1375" spans="1:26" ht="12.75" customHeight="1" x14ac:dyDescent="0.25">
      <c r="A1375" s="55">
        <v>154</v>
      </c>
      <c r="B1375" s="54">
        <v>77</v>
      </c>
      <c r="C1375" s="54">
        <f>'RAS-funkcijski'!D81</f>
        <v>0</v>
      </c>
      <c r="D1375" s="54">
        <f>'RAS-funkcijski'!E81</f>
        <v>0</v>
      </c>
      <c r="E1375" s="54">
        <v>0</v>
      </c>
      <c r="F1375" s="54">
        <v>0</v>
      </c>
      <c r="G1375" s="56">
        <f t="shared" si="44"/>
        <v>0</v>
      </c>
      <c r="H1375" s="56">
        <f t="shared" si="43"/>
        <v>0</v>
      </c>
      <c r="I1375" s="57"/>
      <c r="J1375" s="59"/>
      <c r="K1375" s="58"/>
      <c r="L1375" s="58"/>
      <c r="M1375" s="5"/>
      <c r="N1375" s="5"/>
      <c r="O1375" s="5"/>
      <c r="P1375" s="5"/>
      <c r="Q1375" s="5"/>
      <c r="R1375" s="5"/>
      <c r="S1375" s="5"/>
      <c r="T1375" s="5"/>
      <c r="U1375" s="5"/>
      <c r="V1375" s="5"/>
      <c r="W1375" s="5"/>
      <c r="X1375" s="5"/>
      <c r="Y1375" s="5"/>
      <c r="Z1375" s="5"/>
    </row>
    <row r="1376" spans="1:26" ht="12.75" customHeight="1" x14ac:dyDescent="0.25">
      <c r="A1376" s="55">
        <v>154</v>
      </c>
      <c r="B1376" s="54">
        <v>78</v>
      </c>
      <c r="C1376" s="54">
        <f>'RAS-funkcijski'!D82</f>
        <v>0</v>
      </c>
      <c r="D1376" s="54">
        <f>'RAS-funkcijski'!E82</f>
        <v>0</v>
      </c>
      <c r="E1376" s="54">
        <v>0</v>
      </c>
      <c r="F1376" s="54">
        <v>0</v>
      </c>
      <c r="G1376" s="56">
        <f t="shared" si="44"/>
        <v>0</v>
      </c>
      <c r="H1376" s="56">
        <f t="shared" si="43"/>
        <v>0</v>
      </c>
      <c r="I1376" s="57"/>
      <c r="J1376" s="59"/>
      <c r="K1376" s="58"/>
      <c r="L1376" s="58"/>
      <c r="M1376" s="5"/>
      <c r="N1376" s="5"/>
      <c r="O1376" s="5"/>
      <c r="P1376" s="5"/>
      <c r="Q1376" s="5"/>
      <c r="R1376" s="5"/>
      <c r="S1376" s="5"/>
      <c r="T1376" s="5"/>
      <c r="U1376" s="5"/>
      <c r="V1376" s="5"/>
      <c r="W1376" s="5"/>
      <c r="X1376" s="5"/>
      <c r="Y1376" s="5"/>
      <c r="Z1376" s="5"/>
    </row>
    <row r="1377" spans="1:26" ht="12.75" customHeight="1" x14ac:dyDescent="0.25">
      <c r="A1377" s="55">
        <v>154</v>
      </c>
      <c r="B1377" s="54">
        <v>79</v>
      </c>
      <c r="C1377" s="54">
        <f>'RAS-funkcijski'!D83</f>
        <v>0</v>
      </c>
      <c r="D1377" s="54">
        <f>'RAS-funkcijski'!E83</f>
        <v>0</v>
      </c>
      <c r="E1377" s="54">
        <v>0</v>
      </c>
      <c r="F1377" s="54">
        <v>0</v>
      </c>
      <c r="G1377" s="56">
        <f t="shared" si="44"/>
        <v>0</v>
      </c>
      <c r="H1377" s="56">
        <f t="shared" si="43"/>
        <v>0</v>
      </c>
      <c r="I1377" s="57"/>
      <c r="J1377" s="59"/>
      <c r="K1377" s="58"/>
      <c r="L1377" s="58"/>
      <c r="M1377" s="5"/>
      <c r="N1377" s="5"/>
      <c r="O1377" s="5"/>
      <c r="P1377" s="5"/>
      <c r="Q1377" s="5"/>
      <c r="R1377" s="5"/>
      <c r="S1377" s="5"/>
      <c r="T1377" s="5"/>
      <c r="U1377" s="5"/>
      <c r="V1377" s="5"/>
      <c r="W1377" s="5"/>
      <c r="X1377" s="5"/>
      <c r="Y1377" s="5"/>
      <c r="Z1377" s="5"/>
    </row>
    <row r="1378" spans="1:26" ht="12.75" customHeight="1" x14ac:dyDescent="0.25">
      <c r="A1378" s="55">
        <v>154</v>
      </c>
      <c r="B1378" s="54">
        <v>80</v>
      </c>
      <c r="C1378" s="54">
        <f>'RAS-funkcijski'!D84</f>
        <v>0</v>
      </c>
      <c r="D1378" s="54">
        <f>'RAS-funkcijski'!E84</f>
        <v>0</v>
      </c>
      <c r="E1378" s="54">
        <v>0</v>
      </c>
      <c r="F1378" s="54">
        <v>0</v>
      </c>
      <c r="G1378" s="56">
        <f t="shared" si="44"/>
        <v>0</v>
      </c>
      <c r="H1378" s="56">
        <f t="shared" si="43"/>
        <v>0</v>
      </c>
      <c r="I1378" s="57"/>
      <c r="J1378" s="59"/>
      <c r="K1378" s="58"/>
      <c r="L1378" s="58"/>
      <c r="M1378" s="5"/>
      <c r="N1378" s="5"/>
      <c r="O1378" s="5"/>
      <c r="P1378" s="5"/>
      <c r="Q1378" s="5"/>
      <c r="R1378" s="5"/>
      <c r="S1378" s="5"/>
      <c r="T1378" s="5"/>
      <c r="U1378" s="5"/>
      <c r="V1378" s="5"/>
      <c r="W1378" s="5"/>
      <c r="X1378" s="5"/>
      <c r="Y1378" s="5"/>
      <c r="Z1378" s="5"/>
    </row>
    <row r="1379" spans="1:26" ht="12.75" customHeight="1" x14ac:dyDescent="0.25">
      <c r="A1379" s="55">
        <v>154</v>
      </c>
      <c r="B1379" s="54">
        <v>81</v>
      </c>
      <c r="C1379" s="54">
        <f>'RAS-funkcijski'!D85</f>
        <v>0</v>
      </c>
      <c r="D1379" s="54">
        <f>'RAS-funkcijski'!E85</f>
        <v>0</v>
      </c>
      <c r="E1379" s="54">
        <v>0</v>
      </c>
      <c r="F1379" s="54">
        <v>0</v>
      </c>
      <c r="G1379" s="56">
        <f t="shared" si="44"/>
        <v>0</v>
      </c>
      <c r="H1379" s="56">
        <f t="shared" si="43"/>
        <v>0</v>
      </c>
      <c r="I1379" s="57"/>
      <c r="J1379" s="59"/>
      <c r="K1379" s="58"/>
      <c r="L1379" s="58"/>
      <c r="M1379" s="5"/>
      <c r="N1379" s="5"/>
      <c r="O1379" s="5"/>
      <c r="P1379" s="5"/>
      <c r="Q1379" s="5"/>
      <c r="R1379" s="5"/>
      <c r="S1379" s="5"/>
      <c r="T1379" s="5"/>
      <c r="U1379" s="5"/>
      <c r="V1379" s="5"/>
      <c r="W1379" s="5"/>
      <c r="X1379" s="5"/>
      <c r="Y1379" s="5"/>
      <c r="Z1379" s="5"/>
    </row>
    <row r="1380" spans="1:26" ht="12.75" customHeight="1" x14ac:dyDescent="0.25">
      <c r="A1380" s="55">
        <v>154</v>
      </c>
      <c r="B1380" s="54">
        <v>82</v>
      </c>
      <c r="C1380" s="54">
        <f>'RAS-funkcijski'!D86</f>
        <v>0</v>
      </c>
      <c r="D1380" s="54">
        <f>'RAS-funkcijski'!E86</f>
        <v>0</v>
      </c>
      <c r="E1380" s="54">
        <v>0</v>
      </c>
      <c r="F1380" s="54">
        <v>0</v>
      </c>
      <c r="G1380" s="56">
        <f t="shared" si="44"/>
        <v>0</v>
      </c>
      <c r="H1380" s="56">
        <f t="shared" si="43"/>
        <v>0</v>
      </c>
      <c r="I1380" s="57"/>
      <c r="J1380" s="59"/>
      <c r="K1380" s="58"/>
      <c r="L1380" s="58"/>
      <c r="M1380" s="5"/>
      <c r="N1380" s="5"/>
      <c r="O1380" s="5"/>
      <c r="P1380" s="5"/>
      <c r="Q1380" s="5"/>
      <c r="R1380" s="5"/>
      <c r="S1380" s="5"/>
      <c r="T1380" s="5"/>
      <c r="U1380" s="5"/>
      <c r="V1380" s="5"/>
      <c r="W1380" s="5"/>
      <c r="X1380" s="5"/>
      <c r="Y1380" s="5"/>
      <c r="Z1380" s="5"/>
    </row>
    <row r="1381" spans="1:26" ht="12.75" customHeight="1" x14ac:dyDescent="0.25">
      <c r="A1381" s="55">
        <v>154</v>
      </c>
      <c r="B1381" s="54">
        <v>83</v>
      </c>
      <c r="C1381" s="54">
        <f>'RAS-funkcijski'!D87</f>
        <v>0</v>
      </c>
      <c r="D1381" s="54">
        <f>'RAS-funkcijski'!E87</f>
        <v>0</v>
      </c>
      <c r="E1381" s="54">
        <v>0</v>
      </c>
      <c r="F1381" s="54">
        <v>0</v>
      </c>
      <c r="G1381" s="56">
        <f t="shared" si="44"/>
        <v>0</v>
      </c>
      <c r="H1381" s="56">
        <f t="shared" si="43"/>
        <v>0</v>
      </c>
      <c r="I1381" s="57"/>
      <c r="J1381" s="59"/>
      <c r="K1381" s="58"/>
      <c r="L1381" s="58"/>
      <c r="M1381" s="5"/>
      <c r="N1381" s="5"/>
      <c r="O1381" s="5"/>
      <c r="P1381" s="5"/>
      <c r="Q1381" s="5"/>
      <c r="R1381" s="5"/>
      <c r="S1381" s="5"/>
      <c r="T1381" s="5"/>
      <c r="U1381" s="5"/>
      <c r="V1381" s="5"/>
      <c r="W1381" s="5"/>
      <c r="X1381" s="5"/>
      <c r="Y1381" s="5"/>
      <c r="Z1381" s="5"/>
    </row>
    <row r="1382" spans="1:26" ht="12.75" customHeight="1" x14ac:dyDescent="0.25">
      <c r="A1382" s="55">
        <v>154</v>
      </c>
      <c r="B1382" s="54">
        <v>84</v>
      </c>
      <c r="C1382" s="54">
        <f>'RAS-funkcijski'!D88</f>
        <v>0</v>
      </c>
      <c r="D1382" s="54">
        <f>'RAS-funkcijski'!E88</f>
        <v>0</v>
      </c>
      <c r="E1382" s="54">
        <v>0</v>
      </c>
      <c r="F1382" s="54">
        <v>0</v>
      </c>
      <c r="G1382" s="56">
        <f t="shared" si="44"/>
        <v>0</v>
      </c>
      <c r="H1382" s="56">
        <f t="shared" si="43"/>
        <v>0</v>
      </c>
      <c r="I1382" s="57"/>
      <c r="J1382" s="59"/>
      <c r="K1382" s="58"/>
      <c r="L1382" s="58"/>
      <c r="M1382" s="5"/>
      <c r="N1382" s="5"/>
      <c r="O1382" s="5"/>
      <c r="P1382" s="5"/>
      <c r="Q1382" s="5"/>
      <c r="R1382" s="5"/>
      <c r="S1382" s="5"/>
      <c r="T1382" s="5"/>
      <c r="U1382" s="5"/>
      <c r="V1382" s="5"/>
      <c r="W1382" s="5"/>
      <c r="X1382" s="5"/>
      <c r="Y1382" s="5"/>
      <c r="Z1382" s="5"/>
    </row>
    <row r="1383" spans="1:26" ht="12.75" customHeight="1" x14ac:dyDescent="0.25">
      <c r="A1383" s="55">
        <v>154</v>
      </c>
      <c r="B1383" s="54">
        <v>85</v>
      </c>
      <c r="C1383" s="54">
        <f>'RAS-funkcijski'!D89</f>
        <v>0</v>
      </c>
      <c r="D1383" s="54">
        <f>'RAS-funkcijski'!E89</f>
        <v>0</v>
      </c>
      <c r="E1383" s="54">
        <v>0</v>
      </c>
      <c r="F1383" s="54">
        <v>0</v>
      </c>
      <c r="G1383" s="56">
        <f t="shared" si="44"/>
        <v>0</v>
      </c>
      <c r="H1383" s="56">
        <f t="shared" si="43"/>
        <v>0</v>
      </c>
      <c r="I1383" s="57"/>
      <c r="J1383" s="59"/>
      <c r="K1383" s="58"/>
      <c r="L1383" s="58"/>
      <c r="M1383" s="5"/>
      <c r="N1383" s="5"/>
      <c r="O1383" s="5"/>
      <c r="P1383" s="5"/>
      <c r="Q1383" s="5"/>
      <c r="R1383" s="5"/>
      <c r="S1383" s="5"/>
      <c r="T1383" s="5"/>
      <c r="U1383" s="5"/>
      <c r="V1383" s="5"/>
      <c r="W1383" s="5"/>
      <c r="X1383" s="5"/>
      <c r="Y1383" s="5"/>
      <c r="Z1383" s="5"/>
    </row>
    <row r="1384" spans="1:26" ht="12.75" customHeight="1" x14ac:dyDescent="0.25">
      <c r="A1384" s="55">
        <v>154</v>
      </c>
      <c r="B1384" s="54">
        <v>86</v>
      </c>
      <c r="C1384" s="54">
        <f>'RAS-funkcijski'!D90</f>
        <v>0</v>
      </c>
      <c r="D1384" s="54">
        <f>'RAS-funkcijski'!E90</f>
        <v>0</v>
      </c>
      <c r="E1384" s="54">
        <v>0</v>
      </c>
      <c r="F1384" s="54">
        <v>0</v>
      </c>
      <c r="G1384" s="56">
        <f t="shared" si="44"/>
        <v>0</v>
      </c>
      <c r="H1384" s="56">
        <f t="shared" si="43"/>
        <v>0</v>
      </c>
      <c r="I1384" s="57"/>
      <c r="J1384" s="59"/>
      <c r="K1384" s="58"/>
      <c r="L1384" s="58"/>
      <c r="M1384" s="5"/>
      <c r="N1384" s="5"/>
      <c r="O1384" s="5"/>
      <c r="P1384" s="5"/>
      <c r="Q1384" s="5"/>
      <c r="R1384" s="5"/>
      <c r="S1384" s="5"/>
      <c r="T1384" s="5"/>
      <c r="U1384" s="5"/>
      <c r="V1384" s="5"/>
      <c r="W1384" s="5"/>
      <c r="X1384" s="5"/>
      <c r="Y1384" s="5"/>
      <c r="Z1384" s="5"/>
    </row>
    <row r="1385" spans="1:26" ht="12.75" customHeight="1" x14ac:dyDescent="0.25">
      <c r="A1385" s="55">
        <v>154</v>
      </c>
      <c r="B1385" s="54">
        <v>87</v>
      </c>
      <c r="C1385" s="54">
        <f>'RAS-funkcijski'!D91</f>
        <v>0</v>
      </c>
      <c r="D1385" s="54">
        <f>'RAS-funkcijski'!E91</f>
        <v>0</v>
      </c>
      <c r="E1385" s="54">
        <v>0</v>
      </c>
      <c r="F1385" s="54">
        <v>0</v>
      </c>
      <c r="G1385" s="56">
        <f t="shared" si="44"/>
        <v>0</v>
      </c>
      <c r="H1385" s="56">
        <f t="shared" si="43"/>
        <v>0</v>
      </c>
      <c r="I1385" s="57"/>
      <c r="J1385" s="59"/>
      <c r="K1385" s="58"/>
      <c r="L1385" s="58"/>
      <c r="M1385" s="5"/>
      <c r="N1385" s="5"/>
      <c r="O1385" s="5"/>
      <c r="P1385" s="5"/>
      <c r="Q1385" s="5"/>
      <c r="R1385" s="5"/>
      <c r="S1385" s="5"/>
      <c r="T1385" s="5"/>
      <c r="U1385" s="5"/>
      <c r="V1385" s="5"/>
      <c r="W1385" s="5"/>
      <c r="X1385" s="5"/>
      <c r="Y1385" s="5"/>
      <c r="Z1385" s="5"/>
    </row>
    <row r="1386" spans="1:26" ht="12.75" customHeight="1" x14ac:dyDescent="0.25">
      <c r="A1386" s="55">
        <v>154</v>
      </c>
      <c r="B1386" s="54">
        <v>88</v>
      </c>
      <c r="C1386" s="54">
        <f>'RAS-funkcijski'!D92</f>
        <v>0</v>
      </c>
      <c r="D1386" s="54">
        <f>'RAS-funkcijski'!E92</f>
        <v>0</v>
      </c>
      <c r="E1386" s="54">
        <v>0</v>
      </c>
      <c r="F1386" s="54">
        <v>0</v>
      </c>
      <c r="G1386" s="56">
        <f t="shared" si="44"/>
        <v>0</v>
      </c>
      <c r="H1386" s="56">
        <f t="shared" si="43"/>
        <v>0</v>
      </c>
      <c r="I1386" s="57"/>
      <c r="J1386" s="59"/>
      <c r="K1386" s="58"/>
      <c r="L1386" s="58"/>
      <c r="M1386" s="5"/>
      <c r="N1386" s="5"/>
      <c r="O1386" s="5"/>
      <c r="P1386" s="5"/>
      <c r="Q1386" s="5"/>
      <c r="R1386" s="5"/>
      <c r="S1386" s="5"/>
      <c r="T1386" s="5"/>
      <c r="U1386" s="5"/>
      <c r="V1386" s="5"/>
      <c r="W1386" s="5"/>
      <c r="X1386" s="5"/>
      <c r="Y1386" s="5"/>
      <c r="Z1386" s="5"/>
    </row>
    <row r="1387" spans="1:26" ht="12.75" customHeight="1" x14ac:dyDescent="0.25">
      <c r="A1387" s="55">
        <v>154</v>
      </c>
      <c r="B1387" s="54">
        <v>89</v>
      </c>
      <c r="C1387" s="54">
        <f>'RAS-funkcijski'!D93</f>
        <v>0</v>
      </c>
      <c r="D1387" s="54">
        <f>'RAS-funkcijski'!E93</f>
        <v>0</v>
      </c>
      <c r="E1387" s="54">
        <v>0</v>
      </c>
      <c r="F1387" s="54">
        <v>0</v>
      </c>
      <c r="G1387" s="56">
        <f t="shared" si="44"/>
        <v>0</v>
      </c>
      <c r="H1387" s="56">
        <f t="shared" si="43"/>
        <v>0</v>
      </c>
      <c r="I1387" s="57"/>
      <c r="J1387" s="59"/>
      <c r="K1387" s="58"/>
      <c r="L1387" s="58"/>
      <c r="M1387" s="5"/>
      <c r="N1387" s="5"/>
      <c r="O1387" s="5"/>
      <c r="P1387" s="5"/>
      <c r="Q1387" s="5"/>
      <c r="R1387" s="5"/>
      <c r="S1387" s="5"/>
      <c r="T1387" s="5"/>
      <c r="U1387" s="5"/>
      <c r="V1387" s="5"/>
      <c r="W1387" s="5"/>
      <c r="X1387" s="5"/>
      <c r="Y1387" s="5"/>
      <c r="Z1387" s="5"/>
    </row>
    <row r="1388" spans="1:26" ht="12.75" customHeight="1" x14ac:dyDescent="0.25">
      <c r="A1388" s="55">
        <v>154</v>
      </c>
      <c r="B1388" s="54">
        <v>90</v>
      </c>
      <c r="C1388" s="54">
        <f>'RAS-funkcijski'!D94</f>
        <v>0</v>
      </c>
      <c r="D1388" s="54">
        <f>'RAS-funkcijski'!E94</f>
        <v>0</v>
      </c>
      <c r="E1388" s="54">
        <v>0</v>
      </c>
      <c r="F1388" s="54">
        <v>0</v>
      </c>
      <c r="G1388" s="56">
        <f t="shared" si="44"/>
        <v>0</v>
      </c>
      <c r="H1388" s="56">
        <f t="shared" si="43"/>
        <v>0</v>
      </c>
      <c r="I1388" s="57"/>
      <c r="J1388" s="59"/>
      <c r="K1388" s="58"/>
      <c r="L1388" s="58"/>
      <c r="M1388" s="5"/>
      <c r="N1388" s="5"/>
      <c r="O1388" s="5"/>
      <c r="P1388" s="5"/>
      <c r="Q1388" s="5"/>
      <c r="R1388" s="5"/>
      <c r="S1388" s="5"/>
      <c r="T1388" s="5"/>
      <c r="U1388" s="5"/>
      <c r="V1388" s="5"/>
      <c r="W1388" s="5"/>
      <c r="X1388" s="5"/>
      <c r="Y1388" s="5"/>
      <c r="Z1388" s="5"/>
    </row>
    <row r="1389" spans="1:26" ht="12.75" customHeight="1" x14ac:dyDescent="0.25">
      <c r="A1389" s="55">
        <v>154</v>
      </c>
      <c r="B1389" s="54">
        <v>91</v>
      </c>
      <c r="C1389" s="54">
        <f>'RAS-funkcijski'!D95</f>
        <v>0</v>
      </c>
      <c r="D1389" s="54">
        <f>'RAS-funkcijski'!E95</f>
        <v>0</v>
      </c>
      <c r="E1389" s="54">
        <v>0</v>
      </c>
      <c r="F1389" s="54">
        <v>0</v>
      </c>
      <c r="G1389" s="56">
        <f t="shared" si="44"/>
        <v>0</v>
      </c>
      <c r="H1389" s="56">
        <f t="shared" si="43"/>
        <v>0</v>
      </c>
      <c r="I1389" s="57"/>
      <c r="J1389" s="59"/>
      <c r="K1389" s="58"/>
      <c r="L1389" s="58"/>
      <c r="M1389" s="5"/>
      <c r="N1389" s="5"/>
      <c r="O1389" s="5"/>
      <c r="P1389" s="5"/>
      <c r="Q1389" s="5"/>
      <c r="R1389" s="5"/>
      <c r="S1389" s="5"/>
      <c r="T1389" s="5"/>
      <c r="U1389" s="5"/>
      <c r="V1389" s="5"/>
      <c r="W1389" s="5"/>
      <c r="X1389" s="5"/>
      <c r="Y1389" s="5"/>
      <c r="Z1389" s="5"/>
    </row>
    <row r="1390" spans="1:26" ht="12.75" customHeight="1" x14ac:dyDescent="0.25">
      <c r="A1390" s="55">
        <v>154</v>
      </c>
      <c r="B1390" s="54">
        <v>92</v>
      </c>
      <c r="C1390" s="54">
        <f>'RAS-funkcijski'!D96</f>
        <v>0</v>
      </c>
      <c r="D1390" s="54">
        <f>'RAS-funkcijski'!E96</f>
        <v>0</v>
      </c>
      <c r="E1390" s="54">
        <v>0</v>
      </c>
      <c r="F1390" s="54">
        <v>0</v>
      </c>
      <c r="G1390" s="56">
        <f t="shared" si="44"/>
        <v>0</v>
      </c>
      <c r="H1390" s="56">
        <f t="shared" si="43"/>
        <v>0</v>
      </c>
      <c r="I1390" s="57"/>
      <c r="J1390" s="59"/>
      <c r="K1390" s="58"/>
      <c r="L1390" s="58"/>
      <c r="M1390" s="5"/>
      <c r="N1390" s="5"/>
      <c r="O1390" s="5"/>
      <c r="P1390" s="5"/>
      <c r="Q1390" s="5"/>
      <c r="R1390" s="5"/>
      <c r="S1390" s="5"/>
      <c r="T1390" s="5"/>
      <c r="U1390" s="5"/>
      <c r="V1390" s="5"/>
      <c r="W1390" s="5"/>
      <c r="X1390" s="5"/>
      <c r="Y1390" s="5"/>
      <c r="Z1390" s="5"/>
    </row>
    <row r="1391" spans="1:26" ht="12.75" customHeight="1" x14ac:dyDescent="0.25">
      <c r="A1391" s="55">
        <v>154</v>
      </c>
      <c r="B1391" s="54">
        <v>93</v>
      </c>
      <c r="C1391" s="54">
        <f>'RAS-funkcijski'!D97</f>
        <v>0</v>
      </c>
      <c r="D1391" s="54">
        <f>'RAS-funkcijski'!E97</f>
        <v>0</v>
      </c>
      <c r="E1391" s="54">
        <v>0</v>
      </c>
      <c r="F1391" s="54">
        <v>0</v>
      </c>
      <c r="G1391" s="56">
        <f t="shared" si="44"/>
        <v>0</v>
      </c>
      <c r="H1391" s="56">
        <f t="shared" si="43"/>
        <v>0</v>
      </c>
      <c r="I1391" s="57"/>
      <c r="J1391" s="59"/>
      <c r="K1391" s="58"/>
      <c r="L1391" s="58"/>
      <c r="M1391" s="5"/>
      <c r="N1391" s="5"/>
      <c r="O1391" s="5"/>
      <c r="P1391" s="5"/>
      <c r="Q1391" s="5"/>
      <c r="R1391" s="5"/>
      <c r="S1391" s="5"/>
      <c r="T1391" s="5"/>
      <c r="U1391" s="5"/>
      <c r="V1391" s="5"/>
      <c r="W1391" s="5"/>
      <c r="X1391" s="5"/>
      <c r="Y1391" s="5"/>
      <c r="Z1391" s="5"/>
    </row>
    <row r="1392" spans="1:26" ht="12.75" customHeight="1" x14ac:dyDescent="0.25">
      <c r="A1392" s="55">
        <v>154</v>
      </c>
      <c r="B1392" s="54">
        <v>94</v>
      </c>
      <c r="C1392" s="54">
        <f>'RAS-funkcijski'!D98</f>
        <v>0</v>
      </c>
      <c r="D1392" s="54">
        <f>'RAS-funkcijski'!E98</f>
        <v>0</v>
      </c>
      <c r="E1392" s="54">
        <v>0</v>
      </c>
      <c r="F1392" s="54">
        <v>0</v>
      </c>
      <c r="G1392" s="56">
        <f t="shared" si="44"/>
        <v>0</v>
      </c>
      <c r="H1392" s="56">
        <f t="shared" si="43"/>
        <v>0</v>
      </c>
      <c r="I1392" s="57"/>
      <c r="J1392" s="59"/>
      <c r="K1392" s="58"/>
      <c r="L1392" s="58"/>
      <c r="M1392" s="5"/>
      <c r="N1392" s="5"/>
      <c r="O1392" s="5"/>
      <c r="P1392" s="5"/>
      <c r="Q1392" s="5"/>
      <c r="R1392" s="5"/>
      <c r="S1392" s="5"/>
      <c r="T1392" s="5"/>
      <c r="U1392" s="5"/>
      <c r="V1392" s="5"/>
      <c r="W1392" s="5"/>
      <c r="X1392" s="5"/>
      <c r="Y1392" s="5"/>
      <c r="Z1392" s="5"/>
    </row>
    <row r="1393" spans="1:26" ht="12.75" customHeight="1" x14ac:dyDescent="0.25">
      <c r="A1393" s="55">
        <v>154</v>
      </c>
      <c r="B1393" s="54">
        <v>95</v>
      </c>
      <c r="C1393" s="54">
        <f>'RAS-funkcijski'!D99</f>
        <v>0</v>
      </c>
      <c r="D1393" s="54">
        <f>'RAS-funkcijski'!E99</f>
        <v>0</v>
      </c>
      <c r="E1393" s="54">
        <v>0</v>
      </c>
      <c r="F1393" s="54">
        <v>0</v>
      </c>
      <c r="G1393" s="56">
        <f t="shared" si="44"/>
        <v>0</v>
      </c>
      <c r="H1393" s="56">
        <f t="shared" si="43"/>
        <v>0</v>
      </c>
      <c r="I1393" s="57"/>
      <c r="J1393" s="59"/>
      <c r="K1393" s="58"/>
      <c r="L1393" s="58"/>
      <c r="M1393" s="5"/>
      <c r="N1393" s="5"/>
      <c r="O1393" s="5"/>
      <c r="P1393" s="5"/>
      <c r="Q1393" s="5"/>
      <c r="R1393" s="5"/>
      <c r="S1393" s="5"/>
      <c r="T1393" s="5"/>
      <c r="U1393" s="5"/>
      <c r="V1393" s="5"/>
      <c r="W1393" s="5"/>
      <c r="X1393" s="5"/>
      <c r="Y1393" s="5"/>
      <c r="Z1393" s="5"/>
    </row>
    <row r="1394" spans="1:26" ht="12.75" customHeight="1" x14ac:dyDescent="0.25">
      <c r="A1394" s="55">
        <v>154</v>
      </c>
      <c r="B1394" s="54">
        <v>96</v>
      </c>
      <c r="C1394" s="54">
        <f>'RAS-funkcijski'!D100</f>
        <v>0</v>
      </c>
      <c r="D1394" s="54">
        <f>'RAS-funkcijski'!E100</f>
        <v>0</v>
      </c>
      <c r="E1394" s="54">
        <v>0</v>
      </c>
      <c r="F1394" s="54">
        <v>0</v>
      </c>
      <c r="G1394" s="56">
        <f t="shared" si="44"/>
        <v>0</v>
      </c>
      <c r="H1394" s="56">
        <f t="shared" si="43"/>
        <v>0</v>
      </c>
      <c r="I1394" s="57"/>
      <c r="J1394" s="59"/>
      <c r="K1394" s="58"/>
      <c r="L1394" s="58"/>
      <c r="M1394" s="5"/>
      <c r="N1394" s="5"/>
      <c r="O1394" s="5"/>
      <c r="P1394" s="5"/>
      <c r="Q1394" s="5"/>
      <c r="R1394" s="5"/>
      <c r="S1394" s="5"/>
      <c r="T1394" s="5"/>
      <c r="U1394" s="5"/>
      <c r="V1394" s="5"/>
      <c r="W1394" s="5"/>
      <c r="X1394" s="5"/>
      <c r="Y1394" s="5"/>
      <c r="Z1394" s="5"/>
    </row>
    <row r="1395" spans="1:26" ht="12.75" customHeight="1" x14ac:dyDescent="0.25">
      <c r="A1395" s="55">
        <v>154</v>
      </c>
      <c r="B1395" s="54">
        <v>97</v>
      </c>
      <c r="C1395" s="54">
        <f>'RAS-funkcijski'!D101</f>
        <v>0</v>
      </c>
      <c r="D1395" s="54">
        <f>'RAS-funkcijski'!E101</f>
        <v>0</v>
      </c>
      <c r="E1395" s="54">
        <v>0</v>
      </c>
      <c r="F1395" s="54">
        <v>0</v>
      </c>
      <c r="G1395" s="56">
        <f t="shared" si="44"/>
        <v>0</v>
      </c>
      <c r="H1395" s="56">
        <f t="shared" si="43"/>
        <v>0</v>
      </c>
      <c r="I1395" s="57"/>
      <c r="J1395" s="59"/>
      <c r="K1395" s="58"/>
      <c r="L1395" s="58"/>
      <c r="M1395" s="5"/>
      <c r="N1395" s="5"/>
      <c r="O1395" s="5"/>
      <c r="P1395" s="5"/>
      <c r="Q1395" s="5"/>
      <c r="R1395" s="5"/>
      <c r="S1395" s="5"/>
      <c r="T1395" s="5"/>
      <c r="U1395" s="5"/>
      <c r="V1395" s="5"/>
      <c r="W1395" s="5"/>
      <c r="X1395" s="5"/>
      <c r="Y1395" s="5"/>
      <c r="Z1395" s="5"/>
    </row>
    <row r="1396" spans="1:26" ht="12.75" customHeight="1" x14ac:dyDescent="0.25">
      <c r="A1396" s="55">
        <v>154</v>
      </c>
      <c r="B1396" s="54">
        <v>98</v>
      </c>
      <c r="C1396" s="54">
        <f>'RAS-funkcijski'!D102</f>
        <v>0</v>
      </c>
      <c r="D1396" s="54">
        <f>'RAS-funkcijski'!E102</f>
        <v>0</v>
      </c>
      <c r="E1396" s="54">
        <v>0</v>
      </c>
      <c r="F1396" s="54">
        <v>0</v>
      </c>
      <c r="G1396" s="56">
        <f t="shared" si="44"/>
        <v>0</v>
      </c>
      <c r="H1396" s="56">
        <f t="shared" si="43"/>
        <v>0</v>
      </c>
      <c r="I1396" s="57"/>
      <c r="J1396" s="59"/>
      <c r="K1396" s="58"/>
      <c r="L1396" s="58"/>
      <c r="M1396" s="5"/>
      <c r="N1396" s="5"/>
      <c r="O1396" s="5"/>
      <c r="P1396" s="5"/>
      <c r="Q1396" s="5"/>
      <c r="R1396" s="5"/>
      <c r="S1396" s="5"/>
      <c r="T1396" s="5"/>
      <c r="U1396" s="5"/>
      <c r="V1396" s="5"/>
      <c r="W1396" s="5"/>
      <c r="X1396" s="5"/>
      <c r="Y1396" s="5"/>
      <c r="Z1396" s="5"/>
    </row>
    <row r="1397" spans="1:26" ht="12.75" customHeight="1" x14ac:dyDescent="0.25">
      <c r="A1397" s="55">
        <v>154</v>
      </c>
      <c r="B1397" s="54">
        <v>99</v>
      </c>
      <c r="C1397" s="54">
        <f>'RAS-funkcijski'!D103</f>
        <v>0</v>
      </c>
      <c r="D1397" s="54">
        <f>'RAS-funkcijski'!E103</f>
        <v>0</v>
      </c>
      <c r="E1397" s="54">
        <v>0</v>
      </c>
      <c r="F1397" s="54">
        <v>0</v>
      </c>
      <c r="G1397" s="56">
        <f t="shared" si="44"/>
        <v>0</v>
      </c>
      <c r="H1397" s="56">
        <f t="shared" si="43"/>
        <v>0</v>
      </c>
      <c r="I1397" s="57"/>
      <c r="J1397" s="59"/>
      <c r="K1397" s="58"/>
      <c r="L1397" s="58"/>
      <c r="M1397" s="5"/>
      <c r="N1397" s="5"/>
      <c r="O1397" s="5"/>
      <c r="P1397" s="5"/>
      <c r="Q1397" s="5"/>
      <c r="R1397" s="5"/>
      <c r="S1397" s="5"/>
      <c r="T1397" s="5"/>
      <c r="U1397" s="5"/>
      <c r="V1397" s="5"/>
      <c r="W1397" s="5"/>
      <c r="X1397" s="5"/>
      <c r="Y1397" s="5"/>
      <c r="Z1397" s="5"/>
    </row>
    <row r="1398" spans="1:26" ht="12.75" customHeight="1" x14ac:dyDescent="0.25">
      <c r="A1398" s="55">
        <v>154</v>
      </c>
      <c r="B1398" s="54">
        <v>100</v>
      </c>
      <c r="C1398" s="54">
        <f>'RAS-funkcijski'!D104</f>
        <v>0</v>
      </c>
      <c r="D1398" s="54">
        <f>'RAS-funkcijski'!E104</f>
        <v>0</v>
      </c>
      <c r="E1398" s="54">
        <v>0</v>
      </c>
      <c r="F1398" s="54">
        <v>0</v>
      </c>
      <c r="G1398" s="56">
        <f t="shared" si="44"/>
        <v>0</v>
      </c>
      <c r="H1398" s="56">
        <f t="shared" si="43"/>
        <v>0</v>
      </c>
      <c r="I1398" s="57"/>
      <c r="J1398" s="59"/>
      <c r="K1398" s="58"/>
      <c r="L1398" s="58"/>
      <c r="M1398" s="5"/>
      <c r="N1398" s="5"/>
      <c r="O1398" s="5"/>
      <c r="P1398" s="5"/>
      <c r="Q1398" s="5"/>
      <c r="R1398" s="5"/>
      <c r="S1398" s="5"/>
      <c r="T1398" s="5"/>
      <c r="U1398" s="5"/>
      <c r="V1398" s="5"/>
      <c r="W1398" s="5"/>
      <c r="X1398" s="5"/>
      <c r="Y1398" s="5"/>
      <c r="Z1398" s="5"/>
    </row>
    <row r="1399" spans="1:26" ht="12.75" customHeight="1" x14ac:dyDescent="0.25">
      <c r="A1399" s="55">
        <v>154</v>
      </c>
      <c r="B1399" s="54">
        <v>101</v>
      </c>
      <c r="C1399" s="54">
        <f>'RAS-funkcijski'!D105</f>
        <v>0</v>
      </c>
      <c r="D1399" s="54">
        <f>'RAS-funkcijski'!E105</f>
        <v>0</v>
      </c>
      <c r="E1399" s="54">
        <v>0</v>
      </c>
      <c r="F1399" s="54">
        <v>0</v>
      </c>
      <c r="G1399" s="56">
        <f t="shared" si="44"/>
        <v>0</v>
      </c>
      <c r="H1399" s="56">
        <f t="shared" si="43"/>
        <v>0</v>
      </c>
      <c r="I1399" s="57"/>
      <c r="J1399" s="59"/>
      <c r="K1399" s="58"/>
      <c r="L1399" s="58"/>
      <c r="M1399" s="5"/>
      <c r="N1399" s="5"/>
      <c r="O1399" s="5"/>
      <c r="P1399" s="5"/>
      <c r="Q1399" s="5"/>
      <c r="R1399" s="5"/>
      <c r="S1399" s="5"/>
      <c r="T1399" s="5"/>
      <c r="U1399" s="5"/>
      <c r="V1399" s="5"/>
      <c r="W1399" s="5"/>
      <c r="X1399" s="5"/>
      <c r="Y1399" s="5"/>
      <c r="Z1399" s="5"/>
    </row>
    <row r="1400" spans="1:26" ht="12.75" customHeight="1" x14ac:dyDescent="0.25">
      <c r="A1400" s="55">
        <v>154</v>
      </c>
      <c r="B1400" s="54">
        <v>102</v>
      </c>
      <c r="C1400" s="54">
        <f>'RAS-funkcijski'!D106</f>
        <v>0</v>
      </c>
      <c r="D1400" s="54">
        <f>'RAS-funkcijski'!E106</f>
        <v>0</v>
      </c>
      <c r="E1400" s="54">
        <v>0</v>
      </c>
      <c r="F1400" s="54">
        <v>0</v>
      </c>
      <c r="G1400" s="56">
        <f t="shared" si="44"/>
        <v>0</v>
      </c>
      <c r="H1400" s="56">
        <f t="shared" si="43"/>
        <v>0</v>
      </c>
      <c r="I1400" s="57"/>
      <c r="J1400" s="59"/>
      <c r="K1400" s="58"/>
      <c r="L1400" s="58"/>
      <c r="M1400" s="5"/>
      <c r="N1400" s="5"/>
      <c r="O1400" s="5"/>
      <c r="P1400" s="5"/>
      <c r="Q1400" s="5"/>
      <c r="R1400" s="5"/>
      <c r="S1400" s="5"/>
      <c r="T1400" s="5"/>
      <c r="U1400" s="5"/>
      <c r="V1400" s="5"/>
      <c r="W1400" s="5"/>
      <c r="X1400" s="5"/>
      <c r="Y1400" s="5"/>
      <c r="Z1400" s="5"/>
    </row>
    <row r="1401" spans="1:26" ht="12.75" customHeight="1" x14ac:dyDescent="0.25">
      <c r="A1401" s="55">
        <v>154</v>
      </c>
      <c r="B1401" s="54">
        <v>103</v>
      </c>
      <c r="C1401" s="54">
        <f>'RAS-funkcijski'!D107</f>
        <v>0</v>
      </c>
      <c r="D1401" s="54">
        <f>'RAS-funkcijski'!E107</f>
        <v>0</v>
      </c>
      <c r="E1401" s="54">
        <v>0</v>
      </c>
      <c r="F1401" s="54">
        <v>0</v>
      </c>
      <c r="G1401" s="56">
        <f t="shared" si="44"/>
        <v>0</v>
      </c>
      <c r="H1401" s="56">
        <f t="shared" si="43"/>
        <v>0</v>
      </c>
      <c r="I1401" s="57"/>
      <c r="J1401" s="59"/>
      <c r="K1401" s="58"/>
      <c r="L1401" s="58"/>
      <c r="M1401" s="5"/>
      <c r="N1401" s="5"/>
      <c r="O1401" s="5"/>
      <c r="P1401" s="5"/>
      <c r="Q1401" s="5"/>
      <c r="R1401" s="5"/>
      <c r="S1401" s="5"/>
      <c r="T1401" s="5"/>
      <c r="U1401" s="5"/>
      <c r="V1401" s="5"/>
      <c r="W1401" s="5"/>
      <c r="X1401" s="5"/>
      <c r="Y1401" s="5"/>
      <c r="Z1401" s="5"/>
    </row>
    <row r="1402" spans="1:26" ht="12.75" customHeight="1" x14ac:dyDescent="0.25">
      <c r="A1402" s="55">
        <v>154</v>
      </c>
      <c r="B1402" s="54">
        <v>104</v>
      </c>
      <c r="C1402" s="54">
        <f>'RAS-funkcijski'!D108</f>
        <v>0</v>
      </c>
      <c r="D1402" s="54">
        <f>'RAS-funkcijski'!E108</f>
        <v>0</v>
      </c>
      <c r="E1402" s="54">
        <v>0</v>
      </c>
      <c r="F1402" s="54">
        <v>0</v>
      </c>
      <c r="G1402" s="56">
        <f t="shared" si="44"/>
        <v>0</v>
      </c>
      <c r="H1402" s="56">
        <f t="shared" si="43"/>
        <v>0</v>
      </c>
      <c r="I1402" s="57"/>
      <c r="J1402" s="59"/>
      <c r="K1402" s="58"/>
      <c r="L1402" s="58"/>
      <c r="M1402" s="5"/>
      <c r="N1402" s="5"/>
      <c r="O1402" s="5"/>
      <c r="P1402" s="5"/>
      <c r="Q1402" s="5"/>
      <c r="R1402" s="5"/>
      <c r="S1402" s="5"/>
      <c r="T1402" s="5"/>
      <c r="U1402" s="5"/>
      <c r="V1402" s="5"/>
      <c r="W1402" s="5"/>
      <c r="X1402" s="5"/>
      <c r="Y1402" s="5"/>
      <c r="Z1402" s="5"/>
    </row>
    <row r="1403" spans="1:26" ht="12.75" customHeight="1" x14ac:dyDescent="0.25">
      <c r="A1403" s="55">
        <v>154</v>
      </c>
      <c r="B1403" s="54">
        <v>105</v>
      </c>
      <c r="C1403" s="54">
        <f>'RAS-funkcijski'!D109</f>
        <v>0</v>
      </c>
      <c r="D1403" s="54">
        <f>'RAS-funkcijski'!E109</f>
        <v>0</v>
      </c>
      <c r="E1403" s="54">
        <v>0</v>
      </c>
      <c r="F1403" s="54">
        <v>0</v>
      </c>
      <c r="G1403" s="56">
        <f t="shared" si="44"/>
        <v>0</v>
      </c>
      <c r="H1403" s="56">
        <f t="shared" si="43"/>
        <v>0</v>
      </c>
      <c r="I1403" s="57"/>
      <c r="J1403" s="59"/>
      <c r="K1403" s="58"/>
      <c r="L1403" s="58"/>
      <c r="M1403" s="5"/>
      <c r="N1403" s="5"/>
      <c r="O1403" s="5"/>
      <c r="P1403" s="5"/>
      <c r="Q1403" s="5"/>
      <c r="R1403" s="5"/>
      <c r="S1403" s="5"/>
      <c r="T1403" s="5"/>
      <c r="U1403" s="5"/>
      <c r="V1403" s="5"/>
      <c r="W1403" s="5"/>
      <c r="X1403" s="5"/>
      <c r="Y1403" s="5"/>
      <c r="Z1403" s="5"/>
    </row>
    <row r="1404" spans="1:26" ht="12.75" customHeight="1" x14ac:dyDescent="0.25">
      <c r="A1404" s="55">
        <v>154</v>
      </c>
      <c r="B1404" s="54">
        <v>106</v>
      </c>
      <c r="C1404" s="54">
        <f>'RAS-funkcijski'!D110</f>
        <v>0</v>
      </c>
      <c r="D1404" s="54">
        <f>'RAS-funkcijski'!E110</f>
        <v>0</v>
      </c>
      <c r="E1404" s="54">
        <v>0</v>
      </c>
      <c r="F1404" s="54">
        <v>0</v>
      </c>
      <c r="G1404" s="56">
        <f t="shared" si="44"/>
        <v>0</v>
      </c>
      <c r="H1404" s="56">
        <f t="shared" si="43"/>
        <v>0</v>
      </c>
      <c r="I1404" s="57"/>
      <c r="J1404" s="59"/>
      <c r="K1404" s="58"/>
      <c r="L1404" s="58"/>
      <c r="M1404" s="5"/>
      <c r="N1404" s="5"/>
      <c r="O1404" s="5"/>
      <c r="P1404" s="5"/>
      <c r="Q1404" s="5"/>
      <c r="R1404" s="5"/>
      <c r="S1404" s="5"/>
      <c r="T1404" s="5"/>
      <c r="U1404" s="5"/>
      <c r="V1404" s="5"/>
      <c r="W1404" s="5"/>
      <c r="X1404" s="5"/>
      <c r="Y1404" s="5"/>
      <c r="Z1404" s="5"/>
    </row>
    <row r="1405" spans="1:26" ht="12.75" customHeight="1" x14ac:dyDescent="0.25">
      <c r="A1405" s="55">
        <v>154</v>
      </c>
      <c r="B1405" s="54">
        <v>107</v>
      </c>
      <c r="C1405" s="54">
        <f>'RAS-funkcijski'!D111</f>
        <v>0</v>
      </c>
      <c r="D1405" s="54">
        <f>'RAS-funkcijski'!E111</f>
        <v>0</v>
      </c>
      <c r="E1405" s="54">
        <v>0</v>
      </c>
      <c r="F1405" s="54">
        <v>0</v>
      </c>
      <c r="G1405" s="56">
        <f t="shared" si="44"/>
        <v>0</v>
      </c>
      <c r="H1405" s="56">
        <f t="shared" si="43"/>
        <v>0</v>
      </c>
      <c r="I1405" s="57"/>
      <c r="J1405" s="59"/>
      <c r="K1405" s="58"/>
      <c r="L1405" s="58"/>
      <c r="M1405" s="5"/>
      <c r="N1405" s="5"/>
      <c r="O1405" s="5"/>
      <c r="P1405" s="5"/>
      <c r="Q1405" s="5"/>
      <c r="R1405" s="5"/>
      <c r="S1405" s="5"/>
      <c r="T1405" s="5"/>
      <c r="U1405" s="5"/>
      <c r="V1405" s="5"/>
      <c r="W1405" s="5"/>
      <c r="X1405" s="5"/>
      <c r="Y1405" s="5"/>
      <c r="Z1405" s="5"/>
    </row>
    <row r="1406" spans="1:26" ht="12.75" customHeight="1" x14ac:dyDescent="0.25">
      <c r="A1406" s="55">
        <v>154</v>
      </c>
      <c r="B1406" s="54">
        <v>108</v>
      </c>
      <c r="C1406" s="54">
        <f>'RAS-funkcijski'!D112</f>
        <v>0</v>
      </c>
      <c r="D1406" s="54">
        <f>'RAS-funkcijski'!E112</f>
        <v>0</v>
      </c>
      <c r="E1406" s="54">
        <v>0</v>
      </c>
      <c r="F1406" s="54">
        <v>0</v>
      </c>
      <c r="G1406" s="56">
        <f t="shared" si="44"/>
        <v>0</v>
      </c>
      <c r="H1406" s="56">
        <f t="shared" si="43"/>
        <v>0</v>
      </c>
      <c r="I1406" s="57"/>
      <c r="J1406" s="59"/>
      <c r="K1406" s="58"/>
      <c r="L1406" s="58"/>
      <c r="M1406" s="5"/>
      <c r="N1406" s="5"/>
      <c r="O1406" s="5"/>
      <c r="P1406" s="5"/>
      <c r="Q1406" s="5"/>
      <c r="R1406" s="5"/>
      <c r="S1406" s="5"/>
      <c r="T1406" s="5"/>
      <c r="U1406" s="5"/>
      <c r="V1406" s="5"/>
      <c r="W1406" s="5"/>
      <c r="X1406" s="5"/>
      <c r="Y1406" s="5"/>
      <c r="Z1406" s="5"/>
    </row>
    <row r="1407" spans="1:26" ht="12.75" customHeight="1" x14ac:dyDescent="0.25">
      <c r="A1407" s="55">
        <v>154</v>
      </c>
      <c r="B1407" s="54">
        <v>109</v>
      </c>
      <c r="C1407" s="54">
        <f>'RAS-funkcijski'!D113</f>
        <v>0</v>
      </c>
      <c r="D1407" s="54">
        <f>'RAS-funkcijski'!E113</f>
        <v>0</v>
      </c>
      <c r="E1407" s="54">
        <v>0</v>
      </c>
      <c r="F1407" s="54">
        <v>0</v>
      </c>
      <c r="G1407" s="56">
        <f t="shared" si="44"/>
        <v>0</v>
      </c>
      <c r="H1407" s="56">
        <f t="shared" si="43"/>
        <v>0</v>
      </c>
      <c r="I1407" s="57"/>
      <c r="J1407" s="59"/>
      <c r="K1407" s="58"/>
      <c r="L1407" s="58"/>
      <c r="M1407" s="5"/>
      <c r="N1407" s="5"/>
      <c r="O1407" s="5"/>
      <c r="P1407" s="5"/>
      <c r="Q1407" s="5"/>
      <c r="R1407" s="5"/>
      <c r="S1407" s="5"/>
      <c r="T1407" s="5"/>
      <c r="U1407" s="5"/>
      <c r="V1407" s="5"/>
      <c r="W1407" s="5"/>
      <c r="X1407" s="5"/>
      <c r="Y1407" s="5"/>
      <c r="Z1407" s="5"/>
    </row>
    <row r="1408" spans="1:26" ht="12.75" customHeight="1" x14ac:dyDescent="0.25">
      <c r="A1408" s="55">
        <v>154</v>
      </c>
      <c r="B1408" s="54">
        <v>110</v>
      </c>
      <c r="C1408" s="54">
        <f>'RAS-funkcijski'!D114</f>
        <v>321980.94</v>
      </c>
      <c r="D1408" s="54">
        <f>'RAS-funkcijski'!E114</f>
        <v>359986.82</v>
      </c>
      <c r="E1408" s="54">
        <v>0</v>
      </c>
      <c r="F1408" s="54">
        <v>0</v>
      </c>
      <c r="G1408" s="56">
        <f t="shared" si="44"/>
        <v>114615.00380000001</v>
      </c>
      <c r="H1408" s="56">
        <f t="shared" si="43"/>
        <v>0.23999999999068677</v>
      </c>
      <c r="I1408" s="57"/>
      <c r="J1408" s="59"/>
      <c r="K1408" s="58"/>
      <c r="L1408" s="58"/>
      <c r="M1408" s="5"/>
      <c r="N1408" s="5"/>
      <c r="O1408" s="5"/>
      <c r="P1408" s="5"/>
      <c r="Q1408" s="5"/>
      <c r="R1408" s="5"/>
      <c r="S1408" s="5"/>
      <c r="T1408" s="5"/>
      <c r="U1408" s="5"/>
      <c r="V1408" s="5"/>
      <c r="W1408" s="5"/>
      <c r="X1408" s="5"/>
      <c r="Y1408" s="5"/>
      <c r="Z1408" s="5"/>
    </row>
    <row r="1409" spans="1:26" ht="12.75" customHeight="1" x14ac:dyDescent="0.25">
      <c r="A1409" s="55">
        <v>154</v>
      </c>
      <c r="B1409" s="54">
        <v>111</v>
      </c>
      <c r="C1409" s="54">
        <f>'RAS-funkcijski'!D115</f>
        <v>300979.03999999998</v>
      </c>
      <c r="D1409" s="54">
        <f>'RAS-funkcijski'!E115</f>
        <v>327682.55</v>
      </c>
      <c r="E1409" s="54">
        <v>0</v>
      </c>
      <c r="F1409" s="54">
        <v>0</v>
      </c>
      <c r="G1409" s="56">
        <f t="shared" si="44"/>
        <v>106154.19954</v>
      </c>
      <c r="H1409" s="56">
        <f t="shared" si="43"/>
        <v>0.48999999999068677</v>
      </c>
      <c r="I1409" s="57"/>
      <c r="J1409" s="59"/>
      <c r="K1409" s="58"/>
      <c r="L1409" s="58"/>
      <c r="M1409" s="5"/>
      <c r="N1409" s="5"/>
      <c r="O1409" s="5"/>
      <c r="P1409" s="5"/>
      <c r="Q1409" s="5"/>
      <c r="R1409" s="5"/>
      <c r="S1409" s="5"/>
      <c r="T1409" s="5"/>
      <c r="U1409" s="5"/>
      <c r="V1409" s="5"/>
      <c r="W1409" s="5"/>
      <c r="X1409" s="5"/>
      <c r="Y1409" s="5"/>
      <c r="Z1409" s="5"/>
    </row>
    <row r="1410" spans="1:26" ht="12.75" customHeight="1" x14ac:dyDescent="0.25">
      <c r="A1410" s="55">
        <v>154</v>
      </c>
      <c r="B1410" s="54">
        <v>112</v>
      </c>
      <c r="C1410" s="54">
        <f>'RAS-funkcijski'!D116</f>
        <v>300979.03999999998</v>
      </c>
      <c r="D1410" s="54">
        <f>'RAS-funkcijski'!E116</f>
        <v>327682.55</v>
      </c>
      <c r="E1410" s="54">
        <v>0</v>
      </c>
      <c r="F1410" s="54">
        <v>0</v>
      </c>
      <c r="G1410" s="56">
        <f t="shared" si="44"/>
        <v>107110.54368</v>
      </c>
      <c r="H1410" s="56">
        <f t="shared" ref="H1410:H1473" si="45">ABS(C1410-ROUND(C1410,0))+ABS(D1410-ROUND(D1410,0))</f>
        <v>0.48999999999068677</v>
      </c>
      <c r="I1410" s="57"/>
      <c r="J1410" s="59"/>
      <c r="K1410" s="58"/>
      <c r="L1410" s="58"/>
      <c r="M1410" s="5"/>
      <c r="N1410" s="5"/>
      <c r="O1410" s="5"/>
      <c r="P1410" s="5"/>
      <c r="Q1410" s="5"/>
      <c r="R1410" s="5"/>
      <c r="S1410" s="5"/>
      <c r="T1410" s="5"/>
      <c r="U1410" s="5"/>
      <c r="V1410" s="5"/>
      <c r="W1410" s="5"/>
      <c r="X1410" s="5"/>
      <c r="Y1410" s="5"/>
      <c r="Z1410" s="5"/>
    </row>
    <row r="1411" spans="1:26" ht="12.75" customHeight="1" x14ac:dyDescent="0.25">
      <c r="A1411" s="55">
        <v>154</v>
      </c>
      <c r="B1411" s="54">
        <v>113</v>
      </c>
      <c r="C1411" s="54">
        <f>'RAS-funkcijski'!D117</f>
        <v>0</v>
      </c>
      <c r="D1411" s="54">
        <f>'RAS-funkcijski'!E117</f>
        <v>0</v>
      </c>
      <c r="E1411" s="54">
        <v>0</v>
      </c>
      <c r="F1411" s="54">
        <v>0</v>
      </c>
      <c r="G1411" s="56">
        <f t="shared" si="44"/>
        <v>0</v>
      </c>
      <c r="H1411" s="56">
        <f t="shared" si="45"/>
        <v>0</v>
      </c>
      <c r="I1411" s="57"/>
      <c r="J1411" s="59"/>
      <c r="K1411" s="58"/>
      <c r="L1411" s="58"/>
      <c r="M1411" s="5"/>
      <c r="N1411" s="5"/>
      <c r="O1411" s="5"/>
      <c r="P1411" s="5"/>
      <c r="Q1411" s="5"/>
      <c r="R1411" s="5"/>
      <c r="S1411" s="5"/>
      <c r="T1411" s="5"/>
      <c r="U1411" s="5"/>
      <c r="V1411" s="5"/>
      <c r="W1411" s="5"/>
      <c r="X1411" s="5"/>
      <c r="Y1411" s="5"/>
      <c r="Z1411" s="5"/>
    </row>
    <row r="1412" spans="1:26" ht="12.75" customHeight="1" x14ac:dyDescent="0.25">
      <c r="A1412" s="55">
        <v>154</v>
      </c>
      <c r="B1412" s="54">
        <v>114</v>
      </c>
      <c r="C1412" s="54">
        <f>'RAS-funkcijski'!D118</f>
        <v>0</v>
      </c>
      <c r="D1412" s="54">
        <f>'RAS-funkcijski'!E118</f>
        <v>0</v>
      </c>
      <c r="E1412" s="54">
        <v>0</v>
      </c>
      <c r="F1412" s="54">
        <v>0</v>
      </c>
      <c r="G1412" s="56">
        <f t="shared" si="44"/>
        <v>0</v>
      </c>
      <c r="H1412" s="56">
        <f t="shared" si="45"/>
        <v>0</v>
      </c>
      <c r="I1412" s="57"/>
      <c r="J1412" s="59"/>
      <c r="K1412" s="58"/>
      <c r="L1412" s="58"/>
      <c r="M1412" s="5"/>
      <c r="N1412" s="5"/>
      <c r="O1412" s="5"/>
      <c r="P1412" s="5"/>
      <c r="Q1412" s="5"/>
      <c r="R1412" s="5"/>
      <c r="S1412" s="5"/>
      <c r="T1412" s="5"/>
      <c r="U1412" s="5"/>
      <c r="V1412" s="5"/>
      <c r="W1412" s="5"/>
      <c r="X1412" s="5"/>
      <c r="Y1412" s="5"/>
      <c r="Z1412" s="5"/>
    </row>
    <row r="1413" spans="1:26" ht="12.75" customHeight="1" x14ac:dyDescent="0.25">
      <c r="A1413" s="55">
        <v>154</v>
      </c>
      <c r="B1413" s="54">
        <v>115</v>
      </c>
      <c r="C1413" s="54">
        <f>'RAS-funkcijski'!D119</f>
        <v>0</v>
      </c>
      <c r="D1413" s="54">
        <f>'RAS-funkcijski'!E119</f>
        <v>0</v>
      </c>
      <c r="E1413" s="54">
        <v>0</v>
      </c>
      <c r="F1413" s="54">
        <v>0</v>
      </c>
      <c r="G1413" s="56">
        <f t="shared" si="44"/>
        <v>0</v>
      </c>
      <c r="H1413" s="56">
        <f t="shared" si="45"/>
        <v>0</v>
      </c>
      <c r="I1413" s="57"/>
      <c r="J1413" s="59"/>
      <c r="K1413" s="58"/>
      <c r="L1413" s="58"/>
      <c r="M1413" s="5"/>
      <c r="N1413" s="5"/>
      <c r="O1413" s="5"/>
      <c r="P1413" s="5"/>
      <c r="Q1413" s="5"/>
      <c r="R1413" s="5"/>
      <c r="S1413" s="5"/>
      <c r="T1413" s="5"/>
      <c r="U1413" s="5"/>
      <c r="V1413" s="5"/>
      <c r="W1413" s="5"/>
      <c r="X1413" s="5"/>
      <c r="Y1413" s="5"/>
      <c r="Z1413" s="5"/>
    </row>
    <row r="1414" spans="1:26" ht="12.75" customHeight="1" x14ac:dyDescent="0.25">
      <c r="A1414" s="55">
        <v>154</v>
      </c>
      <c r="B1414" s="54">
        <v>116</v>
      </c>
      <c r="C1414" s="54">
        <f>'RAS-funkcijski'!D120</f>
        <v>0</v>
      </c>
      <c r="D1414" s="54">
        <f>'RAS-funkcijski'!E120</f>
        <v>0</v>
      </c>
      <c r="E1414" s="54">
        <v>0</v>
      </c>
      <c r="F1414" s="54">
        <v>0</v>
      </c>
      <c r="G1414" s="56">
        <f t="shared" si="44"/>
        <v>0</v>
      </c>
      <c r="H1414" s="56">
        <f t="shared" si="45"/>
        <v>0</v>
      </c>
      <c r="I1414" s="57"/>
      <c r="J1414" s="59"/>
      <c r="K1414" s="58"/>
      <c r="L1414" s="58"/>
      <c r="M1414" s="5"/>
      <c r="N1414" s="5"/>
      <c r="O1414" s="5"/>
      <c r="P1414" s="5"/>
      <c r="Q1414" s="5"/>
      <c r="R1414" s="5"/>
      <c r="S1414" s="5"/>
      <c r="T1414" s="5"/>
      <c r="U1414" s="5"/>
      <c r="V1414" s="5"/>
      <c r="W1414" s="5"/>
      <c r="X1414" s="5"/>
      <c r="Y1414" s="5"/>
      <c r="Z1414" s="5"/>
    </row>
    <row r="1415" spans="1:26" ht="12.75" customHeight="1" x14ac:dyDescent="0.25">
      <c r="A1415" s="55">
        <v>154</v>
      </c>
      <c r="B1415" s="54">
        <v>117</v>
      </c>
      <c r="C1415" s="54">
        <f>'RAS-funkcijski'!D121</f>
        <v>0</v>
      </c>
      <c r="D1415" s="54">
        <f>'RAS-funkcijski'!E121</f>
        <v>0</v>
      </c>
      <c r="E1415" s="54">
        <v>0</v>
      </c>
      <c r="F1415" s="54">
        <v>0</v>
      </c>
      <c r="G1415" s="56">
        <f t="shared" si="44"/>
        <v>0</v>
      </c>
      <c r="H1415" s="56">
        <f t="shared" si="45"/>
        <v>0</v>
      </c>
      <c r="I1415" s="57"/>
      <c r="J1415" s="59"/>
      <c r="K1415" s="58"/>
      <c r="L1415" s="58"/>
      <c r="M1415" s="5"/>
      <c r="N1415" s="5"/>
      <c r="O1415" s="5"/>
      <c r="P1415" s="5"/>
      <c r="Q1415" s="5"/>
      <c r="R1415" s="5"/>
      <c r="S1415" s="5"/>
      <c r="T1415" s="5"/>
      <c r="U1415" s="5"/>
      <c r="V1415" s="5"/>
      <c r="W1415" s="5"/>
      <c r="X1415" s="5"/>
      <c r="Y1415" s="5"/>
      <c r="Z1415" s="5"/>
    </row>
    <row r="1416" spans="1:26" ht="12.75" customHeight="1" x14ac:dyDescent="0.25">
      <c r="A1416" s="55">
        <v>154</v>
      </c>
      <c r="B1416" s="54">
        <v>118</v>
      </c>
      <c r="C1416" s="54">
        <f>'RAS-funkcijski'!D122</f>
        <v>0</v>
      </c>
      <c r="D1416" s="54">
        <f>'RAS-funkcijski'!E122</f>
        <v>0</v>
      </c>
      <c r="E1416" s="54">
        <v>0</v>
      </c>
      <c r="F1416" s="54">
        <v>0</v>
      </c>
      <c r="G1416" s="56">
        <f t="shared" si="44"/>
        <v>0</v>
      </c>
      <c r="H1416" s="56">
        <f t="shared" si="45"/>
        <v>0</v>
      </c>
      <c r="I1416" s="57"/>
      <c r="J1416" s="59"/>
      <c r="K1416" s="58"/>
      <c r="L1416" s="58"/>
      <c r="M1416" s="5"/>
      <c r="N1416" s="5"/>
      <c r="O1416" s="5"/>
      <c r="P1416" s="5"/>
      <c r="Q1416" s="5"/>
      <c r="R1416" s="5"/>
      <c r="S1416" s="5"/>
      <c r="T1416" s="5"/>
      <c r="U1416" s="5"/>
      <c r="V1416" s="5"/>
      <c r="W1416" s="5"/>
      <c r="X1416" s="5"/>
      <c r="Y1416" s="5"/>
      <c r="Z1416" s="5"/>
    </row>
    <row r="1417" spans="1:26" ht="12.75" customHeight="1" x14ac:dyDescent="0.25">
      <c r="A1417" s="55">
        <v>154</v>
      </c>
      <c r="B1417" s="54">
        <v>119</v>
      </c>
      <c r="C1417" s="54">
        <f>'RAS-funkcijski'!D123</f>
        <v>0</v>
      </c>
      <c r="D1417" s="54">
        <f>'RAS-funkcijski'!E123</f>
        <v>0</v>
      </c>
      <c r="E1417" s="54">
        <v>0</v>
      </c>
      <c r="F1417" s="54">
        <v>0</v>
      </c>
      <c r="G1417" s="56">
        <f t="shared" si="44"/>
        <v>0</v>
      </c>
      <c r="H1417" s="56">
        <f t="shared" si="45"/>
        <v>0</v>
      </c>
      <c r="I1417" s="57"/>
      <c r="J1417" s="59"/>
      <c r="K1417" s="58"/>
      <c r="L1417" s="58"/>
      <c r="M1417" s="5"/>
      <c r="N1417" s="5"/>
      <c r="O1417" s="5"/>
      <c r="P1417" s="5"/>
      <c r="Q1417" s="5"/>
      <c r="R1417" s="5"/>
      <c r="S1417" s="5"/>
      <c r="T1417" s="5"/>
      <c r="U1417" s="5"/>
      <c r="V1417" s="5"/>
      <c r="W1417" s="5"/>
      <c r="X1417" s="5"/>
      <c r="Y1417" s="5"/>
      <c r="Z1417" s="5"/>
    </row>
    <row r="1418" spans="1:26" ht="12.75" customHeight="1" x14ac:dyDescent="0.25">
      <c r="A1418" s="55">
        <v>154</v>
      </c>
      <c r="B1418" s="54">
        <v>120</v>
      </c>
      <c r="C1418" s="54">
        <f>'RAS-funkcijski'!D124</f>
        <v>0</v>
      </c>
      <c r="D1418" s="54">
        <f>'RAS-funkcijski'!E124</f>
        <v>0</v>
      </c>
      <c r="E1418" s="54">
        <v>0</v>
      </c>
      <c r="F1418" s="54">
        <v>0</v>
      </c>
      <c r="G1418" s="56">
        <f t="shared" si="44"/>
        <v>0</v>
      </c>
      <c r="H1418" s="56">
        <f t="shared" si="45"/>
        <v>0</v>
      </c>
      <c r="I1418" s="57"/>
      <c r="J1418" s="59"/>
      <c r="K1418" s="58"/>
      <c r="L1418" s="58"/>
      <c r="M1418" s="5"/>
      <c r="N1418" s="5"/>
      <c r="O1418" s="5"/>
      <c r="P1418" s="5"/>
      <c r="Q1418" s="5"/>
      <c r="R1418" s="5"/>
      <c r="S1418" s="5"/>
      <c r="T1418" s="5"/>
      <c r="U1418" s="5"/>
      <c r="V1418" s="5"/>
      <c r="W1418" s="5"/>
      <c r="X1418" s="5"/>
      <c r="Y1418" s="5"/>
      <c r="Z1418" s="5"/>
    </row>
    <row r="1419" spans="1:26" ht="12.75" customHeight="1" x14ac:dyDescent="0.25">
      <c r="A1419" s="55">
        <v>154</v>
      </c>
      <c r="B1419" s="54">
        <v>121</v>
      </c>
      <c r="C1419" s="54">
        <f>'RAS-funkcijski'!D125</f>
        <v>0</v>
      </c>
      <c r="D1419" s="54">
        <f>'RAS-funkcijski'!E125</f>
        <v>0</v>
      </c>
      <c r="E1419" s="54">
        <v>0</v>
      </c>
      <c r="F1419" s="54">
        <v>0</v>
      </c>
      <c r="G1419" s="56">
        <f t="shared" si="44"/>
        <v>0</v>
      </c>
      <c r="H1419" s="56">
        <f t="shared" si="45"/>
        <v>0</v>
      </c>
      <c r="I1419" s="57"/>
      <c r="J1419" s="59"/>
      <c r="K1419" s="58"/>
      <c r="L1419" s="58"/>
      <c r="M1419" s="5"/>
      <c r="N1419" s="5"/>
      <c r="O1419" s="5"/>
      <c r="P1419" s="5"/>
      <c r="Q1419" s="5"/>
      <c r="R1419" s="5"/>
      <c r="S1419" s="5"/>
      <c r="T1419" s="5"/>
      <c r="U1419" s="5"/>
      <c r="V1419" s="5"/>
      <c r="W1419" s="5"/>
      <c r="X1419" s="5"/>
      <c r="Y1419" s="5"/>
      <c r="Z1419" s="5"/>
    </row>
    <row r="1420" spans="1:26" ht="12.75" customHeight="1" x14ac:dyDescent="0.25">
      <c r="A1420" s="55">
        <v>154</v>
      </c>
      <c r="B1420" s="54">
        <v>122</v>
      </c>
      <c r="C1420" s="54">
        <f>'RAS-funkcijski'!D126</f>
        <v>21001.9</v>
      </c>
      <c r="D1420" s="54">
        <f>'RAS-funkcijski'!E126</f>
        <v>32304.27</v>
      </c>
      <c r="E1420" s="54">
        <v>0</v>
      </c>
      <c r="F1420" s="54">
        <v>0</v>
      </c>
      <c r="G1420" s="56">
        <f t="shared" si="44"/>
        <v>10444.473679999999</v>
      </c>
      <c r="H1420" s="56">
        <f t="shared" si="45"/>
        <v>0.36999999999898137</v>
      </c>
      <c r="I1420" s="57"/>
      <c r="J1420" s="59"/>
      <c r="K1420" s="58"/>
      <c r="L1420" s="58"/>
      <c r="M1420" s="5"/>
      <c r="N1420" s="5"/>
      <c r="O1420" s="5"/>
      <c r="P1420" s="5"/>
      <c r="Q1420" s="5"/>
      <c r="R1420" s="5"/>
      <c r="S1420" s="5"/>
      <c r="T1420" s="5"/>
      <c r="U1420" s="5"/>
      <c r="V1420" s="5"/>
      <c r="W1420" s="5"/>
      <c r="X1420" s="5"/>
      <c r="Y1420" s="5"/>
      <c r="Z1420" s="5"/>
    </row>
    <row r="1421" spans="1:26" ht="12.75" customHeight="1" x14ac:dyDescent="0.25">
      <c r="A1421" s="55">
        <v>154</v>
      </c>
      <c r="B1421" s="54">
        <v>123</v>
      </c>
      <c r="C1421" s="54">
        <f>'RAS-funkcijski'!D127</f>
        <v>0</v>
      </c>
      <c r="D1421" s="54">
        <f>'RAS-funkcijski'!E127</f>
        <v>0</v>
      </c>
      <c r="E1421" s="54">
        <v>0</v>
      </c>
      <c r="F1421" s="54">
        <v>0</v>
      </c>
      <c r="G1421" s="56">
        <f t="shared" si="44"/>
        <v>0</v>
      </c>
      <c r="H1421" s="56">
        <f t="shared" si="45"/>
        <v>0</v>
      </c>
      <c r="I1421" s="57"/>
      <c r="J1421" s="59"/>
      <c r="K1421" s="58"/>
      <c r="L1421" s="58"/>
      <c r="M1421" s="5"/>
      <c r="N1421" s="5"/>
      <c r="O1421" s="5"/>
      <c r="P1421" s="5"/>
      <c r="Q1421" s="5"/>
      <c r="R1421" s="5"/>
      <c r="S1421" s="5"/>
      <c r="T1421" s="5"/>
      <c r="U1421" s="5"/>
      <c r="V1421" s="5"/>
      <c r="W1421" s="5"/>
      <c r="X1421" s="5"/>
      <c r="Y1421" s="5"/>
      <c r="Z1421" s="5"/>
    </row>
    <row r="1422" spans="1:26" ht="12.75" customHeight="1" x14ac:dyDescent="0.25">
      <c r="A1422" s="55">
        <v>154</v>
      </c>
      <c r="B1422" s="54">
        <v>124</v>
      </c>
      <c r="C1422" s="54">
        <f>'RAS-funkcijski'!D128</f>
        <v>0</v>
      </c>
      <c r="D1422" s="54">
        <f>'RAS-funkcijski'!E128</f>
        <v>0</v>
      </c>
      <c r="E1422" s="54">
        <v>0</v>
      </c>
      <c r="F1422" s="54">
        <v>0</v>
      </c>
      <c r="G1422" s="56">
        <f t="shared" si="44"/>
        <v>0</v>
      </c>
      <c r="H1422" s="56">
        <f t="shared" si="45"/>
        <v>0</v>
      </c>
      <c r="I1422" s="57"/>
      <c r="J1422" s="59"/>
      <c r="K1422" s="58"/>
      <c r="L1422" s="58"/>
      <c r="M1422" s="5"/>
      <c r="N1422" s="5"/>
      <c r="O1422" s="5"/>
      <c r="P1422" s="5"/>
      <c r="Q1422" s="5"/>
      <c r="R1422" s="5"/>
      <c r="S1422" s="5"/>
      <c r="T1422" s="5"/>
      <c r="U1422" s="5"/>
      <c r="V1422" s="5"/>
      <c r="W1422" s="5"/>
      <c r="X1422" s="5"/>
      <c r="Y1422" s="5"/>
      <c r="Z1422" s="5"/>
    </row>
    <row r="1423" spans="1:26" ht="12.75" customHeight="1" x14ac:dyDescent="0.25">
      <c r="A1423" s="55">
        <v>154</v>
      </c>
      <c r="B1423" s="54">
        <v>125</v>
      </c>
      <c r="C1423" s="54">
        <f>'RAS-funkcijski'!D129</f>
        <v>0</v>
      </c>
      <c r="D1423" s="54">
        <f>'RAS-funkcijski'!E129</f>
        <v>0</v>
      </c>
      <c r="E1423" s="54">
        <v>0</v>
      </c>
      <c r="F1423" s="54">
        <v>0</v>
      </c>
      <c r="G1423" s="56">
        <f t="shared" si="44"/>
        <v>0</v>
      </c>
      <c r="H1423" s="56">
        <f t="shared" si="45"/>
        <v>0</v>
      </c>
      <c r="I1423" s="57"/>
      <c r="J1423" s="59"/>
      <c r="K1423" s="58"/>
      <c r="L1423" s="58"/>
      <c r="M1423" s="5"/>
      <c r="N1423" s="5"/>
      <c r="O1423" s="5"/>
      <c r="P1423" s="5"/>
      <c r="Q1423" s="5"/>
      <c r="R1423" s="5"/>
      <c r="S1423" s="5"/>
      <c r="T1423" s="5"/>
      <c r="U1423" s="5"/>
      <c r="V1423" s="5"/>
      <c r="W1423" s="5"/>
      <c r="X1423" s="5"/>
      <c r="Y1423" s="5"/>
      <c r="Z1423" s="5"/>
    </row>
    <row r="1424" spans="1:26" ht="12.75" customHeight="1" x14ac:dyDescent="0.25">
      <c r="A1424" s="55">
        <v>154</v>
      </c>
      <c r="B1424" s="54">
        <v>126</v>
      </c>
      <c r="C1424" s="54">
        <f>'RAS-funkcijski'!D130</f>
        <v>0</v>
      </c>
      <c r="D1424" s="54">
        <f>'RAS-funkcijski'!E130</f>
        <v>0</v>
      </c>
      <c r="E1424" s="54">
        <v>0</v>
      </c>
      <c r="F1424" s="54">
        <v>0</v>
      </c>
      <c r="G1424" s="56">
        <f t="shared" si="44"/>
        <v>0</v>
      </c>
      <c r="H1424" s="56">
        <f t="shared" si="45"/>
        <v>0</v>
      </c>
      <c r="I1424" s="57"/>
      <c r="J1424" s="59"/>
      <c r="K1424" s="58"/>
      <c r="L1424" s="58"/>
      <c r="M1424" s="5"/>
      <c r="N1424" s="5"/>
      <c r="O1424" s="5"/>
      <c r="P1424" s="5"/>
      <c r="Q1424" s="5"/>
      <c r="R1424" s="5"/>
      <c r="S1424" s="5"/>
      <c r="T1424" s="5"/>
      <c r="U1424" s="5"/>
      <c r="V1424" s="5"/>
      <c r="W1424" s="5"/>
      <c r="X1424" s="5"/>
      <c r="Y1424" s="5"/>
      <c r="Z1424" s="5"/>
    </row>
    <row r="1425" spans="1:26" ht="12.75" customHeight="1" x14ac:dyDescent="0.25">
      <c r="A1425" s="55">
        <v>154</v>
      </c>
      <c r="B1425" s="54">
        <v>127</v>
      </c>
      <c r="C1425" s="54">
        <f>'RAS-funkcijski'!D131</f>
        <v>0</v>
      </c>
      <c r="D1425" s="54">
        <f>'RAS-funkcijski'!E131</f>
        <v>0</v>
      </c>
      <c r="E1425" s="54">
        <v>0</v>
      </c>
      <c r="F1425" s="54">
        <v>0</v>
      </c>
      <c r="G1425" s="56">
        <f t="shared" si="44"/>
        <v>0</v>
      </c>
      <c r="H1425" s="56">
        <f t="shared" si="45"/>
        <v>0</v>
      </c>
      <c r="I1425" s="57"/>
      <c r="J1425" s="59"/>
      <c r="K1425" s="58"/>
      <c r="L1425" s="58"/>
      <c r="M1425" s="5"/>
      <c r="N1425" s="5"/>
      <c r="O1425" s="5"/>
      <c r="P1425" s="5"/>
      <c r="Q1425" s="5"/>
      <c r="R1425" s="5"/>
      <c r="S1425" s="5"/>
      <c r="T1425" s="5"/>
      <c r="U1425" s="5"/>
      <c r="V1425" s="5"/>
      <c r="W1425" s="5"/>
      <c r="X1425" s="5"/>
      <c r="Y1425" s="5"/>
      <c r="Z1425" s="5"/>
    </row>
    <row r="1426" spans="1:26" ht="12.75" customHeight="1" x14ac:dyDescent="0.25">
      <c r="A1426" s="55">
        <v>154</v>
      </c>
      <c r="B1426" s="54">
        <v>128</v>
      </c>
      <c r="C1426" s="54">
        <f>'RAS-funkcijski'!D132</f>
        <v>0</v>
      </c>
      <c r="D1426" s="54">
        <f>'RAS-funkcijski'!E132</f>
        <v>0</v>
      </c>
      <c r="E1426" s="54">
        <v>0</v>
      </c>
      <c r="F1426" s="54">
        <v>0</v>
      </c>
      <c r="G1426" s="56">
        <f t="shared" si="44"/>
        <v>0</v>
      </c>
      <c r="H1426" s="56">
        <f t="shared" si="45"/>
        <v>0</v>
      </c>
      <c r="I1426" s="57"/>
      <c r="J1426" s="59"/>
      <c r="K1426" s="58"/>
      <c r="L1426" s="58"/>
      <c r="M1426" s="5"/>
      <c r="N1426" s="5"/>
      <c r="O1426" s="5"/>
      <c r="P1426" s="5"/>
      <c r="Q1426" s="5"/>
      <c r="R1426" s="5"/>
      <c r="S1426" s="5"/>
      <c r="T1426" s="5"/>
      <c r="U1426" s="5"/>
      <c r="V1426" s="5"/>
      <c r="W1426" s="5"/>
      <c r="X1426" s="5"/>
      <c r="Y1426" s="5"/>
      <c r="Z1426" s="5"/>
    </row>
    <row r="1427" spans="1:26" ht="12.75" customHeight="1" x14ac:dyDescent="0.25">
      <c r="A1427" s="55">
        <v>154</v>
      </c>
      <c r="B1427" s="54">
        <v>129</v>
      </c>
      <c r="C1427" s="54">
        <f>'RAS-funkcijski'!D133</f>
        <v>0</v>
      </c>
      <c r="D1427" s="54">
        <f>'RAS-funkcijski'!E133</f>
        <v>0</v>
      </c>
      <c r="E1427" s="54">
        <v>0</v>
      </c>
      <c r="F1427" s="54">
        <v>0</v>
      </c>
      <c r="G1427" s="56">
        <f t="shared" si="44"/>
        <v>0</v>
      </c>
      <c r="H1427" s="56">
        <f t="shared" si="45"/>
        <v>0</v>
      </c>
      <c r="I1427" s="57"/>
      <c r="J1427" s="59"/>
      <c r="K1427" s="58"/>
      <c r="L1427" s="58"/>
      <c r="M1427" s="5"/>
      <c r="N1427" s="5"/>
      <c r="O1427" s="5"/>
      <c r="P1427" s="5"/>
      <c r="Q1427" s="5"/>
      <c r="R1427" s="5"/>
      <c r="S1427" s="5"/>
      <c r="T1427" s="5"/>
      <c r="U1427" s="5"/>
      <c r="V1427" s="5"/>
      <c r="W1427" s="5"/>
      <c r="X1427" s="5"/>
      <c r="Y1427" s="5"/>
      <c r="Z1427" s="5"/>
    </row>
    <row r="1428" spans="1:26" ht="12.75" customHeight="1" x14ac:dyDescent="0.25">
      <c r="A1428" s="55">
        <v>154</v>
      </c>
      <c r="B1428" s="54">
        <v>130</v>
      </c>
      <c r="C1428" s="54">
        <f>'RAS-funkcijski'!D134</f>
        <v>0</v>
      </c>
      <c r="D1428" s="54">
        <f>'RAS-funkcijski'!E134</f>
        <v>0</v>
      </c>
      <c r="E1428" s="54">
        <v>0</v>
      </c>
      <c r="F1428" s="54">
        <v>0</v>
      </c>
      <c r="G1428" s="56">
        <f t="shared" si="44"/>
        <v>0</v>
      </c>
      <c r="H1428" s="56">
        <f t="shared" si="45"/>
        <v>0</v>
      </c>
      <c r="I1428" s="57"/>
      <c r="J1428" s="59"/>
      <c r="K1428" s="58"/>
      <c r="L1428" s="58"/>
      <c r="M1428" s="5"/>
      <c r="N1428" s="5"/>
      <c r="O1428" s="5"/>
      <c r="P1428" s="5"/>
      <c r="Q1428" s="5"/>
      <c r="R1428" s="5"/>
      <c r="S1428" s="5"/>
      <c r="T1428" s="5"/>
      <c r="U1428" s="5"/>
      <c r="V1428" s="5"/>
      <c r="W1428" s="5"/>
      <c r="X1428" s="5"/>
      <c r="Y1428" s="5"/>
      <c r="Z1428" s="5"/>
    </row>
    <row r="1429" spans="1:26" ht="12.75" customHeight="1" x14ac:dyDescent="0.25">
      <c r="A1429" s="55">
        <v>154</v>
      </c>
      <c r="B1429" s="54">
        <v>131</v>
      </c>
      <c r="C1429" s="54">
        <f>'RAS-funkcijski'!D135</f>
        <v>0</v>
      </c>
      <c r="D1429" s="54">
        <f>'RAS-funkcijski'!E135</f>
        <v>0</v>
      </c>
      <c r="E1429" s="54">
        <v>0</v>
      </c>
      <c r="F1429" s="54">
        <v>0</v>
      </c>
      <c r="G1429" s="56">
        <f t="shared" si="44"/>
        <v>0</v>
      </c>
      <c r="H1429" s="56">
        <f t="shared" si="45"/>
        <v>0</v>
      </c>
      <c r="I1429" s="57"/>
      <c r="J1429" s="59"/>
      <c r="K1429" s="58"/>
      <c r="L1429" s="58"/>
      <c r="M1429" s="5"/>
      <c r="N1429" s="5"/>
      <c r="O1429" s="5"/>
      <c r="P1429" s="5"/>
      <c r="Q1429" s="5"/>
      <c r="R1429" s="5"/>
      <c r="S1429" s="5"/>
      <c r="T1429" s="5"/>
      <c r="U1429" s="5"/>
      <c r="V1429" s="5"/>
      <c r="W1429" s="5"/>
      <c r="X1429" s="5"/>
      <c r="Y1429" s="5"/>
      <c r="Z1429" s="5"/>
    </row>
    <row r="1430" spans="1:26" ht="12.75" customHeight="1" x14ac:dyDescent="0.25">
      <c r="A1430" s="55">
        <v>154</v>
      </c>
      <c r="B1430" s="54">
        <v>132</v>
      </c>
      <c r="C1430" s="54">
        <f>'RAS-funkcijski'!D136</f>
        <v>0</v>
      </c>
      <c r="D1430" s="54">
        <f>'RAS-funkcijski'!E136</f>
        <v>0</v>
      </c>
      <c r="E1430" s="54">
        <v>0</v>
      </c>
      <c r="F1430" s="54">
        <v>0</v>
      </c>
      <c r="G1430" s="56">
        <f t="shared" si="44"/>
        <v>0</v>
      </c>
      <c r="H1430" s="56">
        <f t="shared" si="45"/>
        <v>0</v>
      </c>
      <c r="I1430" s="57"/>
      <c r="J1430" s="59"/>
      <c r="K1430" s="58"/>
      <c r="L1430" s="58"/>
      <c r="M1430" s="5"/>
      <c r="N1430" s="5"/>
      <c r="O1430" s="5"/>
      <c r="P1430" s="5"/>
      <c r="Q1430" s="5"/>
      <c r="R1430" s="5"/>
      <c r="S1430" s="5"/>
      <c r="T1430" s="5"/>
      <c r="U1430" s="5"/>
      <c r="V1430" s="5"/>
      <c r="W1430" s="5"/>
      <c r="X1430" s="5"/>
      <c r="Y1430" s="5"/>
      <c r="Z1430" s="5"/>
    </row>
    <row r="1431" spans="1:26" ht="12.75" customHeight="1" x14ac:dyDescent="0.25">
      <c r="A1431" s="55">
        <v>154</v>
      </c>
      <c r="B1431" s="54">
        <v>133</v>
      </c>
      <c r="C1431" s="54">
        <f>'RAS-funkcijski'!D137</f>
        <v>0</v>
      </c>
      <c r="D1431" s="54">
        <f>'RAS-funkcijski'!E137</f>
        <v>0</v>
      </c>
      <c r="E1431" s="54">
        <v>0</v>
      </c>
      <c r="F1431" s="54">
        <v>0</v>
      </c>
      <c r="G1431" s="56">
        <f t="shared" si="44"/>
        <v>0</v>
      </c>
      <c r="H1431" s="56">
        <f t="shared" si="45"/>
        <v>0</v>
      </c>
      <c r="I1431" s="57"/>
      <c r="J1431" s="59"/>
      <c r="K1431" s="58"/>
      <c r="L1431" s="58"/>
      <c r="M1431" s="5"/>
      <c r="N1431" s="5"/>
      <c r="O1431" s="5"/>
      <c r="P1431" s="5"/>
      <c r="Q1431" s="5"/>
      <c r="R1431" s="5"/>
      <c r="S1431" s="5"/>
      <c r="T1431" s="5"/>
      <c r="U1431" s="5"/>
      <c r="V1431" s="5"/>
      <c r="W1431" s="5"/>
      <c r="X1431" s="5"/>
      <c r="Y1431" s="5"/>
      <c r="Z1431" s="5"/>
    </row>
    <row r="1432" spans="1:26" ht="12.75" customHeight="1" x14ac:dyDescent="0.25">
      <c r="A1432" s="55">
        <v>154</v>
      </c>
      <c r="B1432" s="54">
        <v>134</v>
      </c>
      <c r="C1432" s="54">
        <f>'RAS-funkcijski'!D138</f>
        <v>0</v>
      </c>
      <c r="D1432" s="54">
        <f>'RAS-funkcijski'!E138</f>
        <v>0</v>
      </c>
      <c r="E1432" s="54">
        <v>0</v>
      </c>
      <c r="F1432" s="54">
        <v>0</v>
      </c>
      <c r="G1432" s="56">
        <f t="shared" ref="G1432:G1479" si="46">B1432/1000*C1432+B1432/500*D1432</f>
        <v>0</v>
      </c>
      <c r="H1432" s="56">
        <f t="shared" si="45"/>
        <v>0</v>
      </c>
      <c r="I1432" s="57"/>
      <c r="J1432" s="59"/>
      <c r="K1432" s="58"/>
      <c r="L1432" s="58"/>
      <c r="M1432" s="5"/>
      <c r="N1432" s="5"/>
      <c r="O1432" s="5"/>
      <c r="P1432" s="5"/>
      <c r="Q1432" s="5"/>
      <c r="R1432" s="5"/>
      <c r="S1432" s="5"/>
      <c r="T1432" s="5"/>
      <c r="U1432" s="5"/>
      <c r="V1432" s="5"/>
      <c r="W1432" s="5"/>
      <c r="X1432" s="5"/>
      <c r="Y1432" s="5"/>
      <c r="Z1432" s="5"/>
    </row>
    <row r="1433" spans="1:26" ht="12.75" customHeight="1" x14ac:dyDescent="0.25">
      <c r="A1433" s="55">
        <v>154</v>
      </c>
      <c r="B1433" s="54">
        <v>135</v>
      </c>
      <c r="C1433" s="54">
        <f>'RAS-funkcijski'!D139</f>
        <v>0</v>
      </c>
      <c r="D1433" s="54">
        <f>'RAS-funkcijski'!E139</f>
        <v>0</v>
      </c>
      <c r="E1433" s="54">
        <v>0</v>
      </c>
      <c r="F1433" s="54">
        <v>0</v>
      </c>
      <c r="G1433" s="56">
        <f t="shared" si="46"/>
        <v>0</v>
      </c>
      <c r="H1433" s="56">
        <f t="shared" si="45"/>
        <v>0</v>
      </c>
      <c r="I1433" s="57"/>
      <c r="J1433" s="59"/>
      <c r="K1433" s="58"/>
      <c r="L1433" s="58"/>
      <c r="M1433" s="5"/>
      <c r="N1433" s="5"/>
      <c r="O1433" s="5"/>
      <c r="P1433" s="5"/>
      <c r="Q1433" s="5"/>
      <c r="R1433" s="5"/>
      <c r="S1433" s="5"/>
      <c r="T1433" s="5"/>
      <c r="U1433" s="5"/>
      <c r="V1433" s="5"/>
      <c r="W1433" s="5"/>
      <c r="X1433" s="5"/>
      <c r="Y1433" s="5"/>
      <c r="Z1433" s="5"/>
    </row>
    <row r="1434" spans="1:26" ht="12.75" customHeight="1" x14ac:dyDescent="0.25">
      <c r="A1434" s="55">
        <v>154</v>
      </c>
      <c r="B1434" s="54">
        <v>136</v>
      </c>
      <c r="C1434" s="54">
        <f>'RAS-funkcijski'!D140</f>
        <v>0</v>
      </c>
      <c r="D1434" s="54">
        <f>'RAS-funkcijski'!E140</f>
        <v>0</v>
      </c>
      <c r="E1434" s="54">
        <v>0</v>
      </c>
      <c r="F1434" s="54">
        <v>0</v>
      </c>
      <c r="G1434" s="56">
        <f t="shared" si="46"/>
        <v>0</v>
      </c>
      <c r="H1434" s="56">
        <f t="shared" si="45"/>
        <v>0</v>
      </c>
      <c r="I1434" s="57"/>
      <c r="J1434" s="59"/>
      <c r="K1434" s="58"/>
      <c r="L1434" s="58"/>
      <c r="M1434" s="5"/>
      <c r="N1434" s="5"/>
      <c r="O1434" s="5"/>
      <c r="P1434" s="5"/>
      <c r="Q1434" s="5"/>
      <c r="R1434" s="5"/>
      <c r="S1434" s="5"/>
      <c r="T1434" s="5"/>
      <c r="U1434" s="5"/>
      <c r="V1434" s="5"/>
      <c r="W1434" s="5"/>
      <c r="X1434" s="5"/>
      <c r="Y1434" s="5"/>
      <c r="Z1434" s="5"/>
    </row>
    <row r="1435" spans="1:26" ht="12.75" customHeight="1" x14ac:dyDescent="0.25">
      <c r="A1435" s="69">
        <v>154</v>
      </c>
      <c r="B1435" s="70">
        <v>137</v>
      </c>
      <c r="C1435" s="70">
        <f>'RAS-funkcijski'!D141</f>
        <v>321980.94</v>
      </c>
      <c r="D1435" s="70">
        <f>'RAS-funkcijski'!E141</f>
        <v>359986.82</v>
      </c>
      <c r="E1435" s="70">
        <v>0</v>
      </c>
      <c r="F1435" s="70">
        <v>0</v>
      </c>
      <c r="G1435" s="71">
        <f t="shared" si="46"/>
        <v>142747.77746000001</v>
      </c>
      <c r="H1435" s="71">
        <f t="shared" si="45"/>
        <v>0.23999999999068677</v>
      </c>
      <c r="I1435" s="72"/>
      <c r="J1435" s="59"/>
      <c r="K1435" s="58"/>
      <c r="L1435" s="58"/>
      <c r="M1435" s="5"/>
      <c r="N1435" s="5"/>
      <c r="O1435" s="5"/>
      <c r="P1435" s="5"/>
      <c r="Q1435" s="5"/>
      <c r="R1435" s="5"/>
      <c r="S1435" s="5"/>
      <c r="T1435" s="5"/>
      <c r="U1435" s="5"/>
      <c r="V1435" s="5"/>
      <c r="W1435" s="5"/>
      <c r="X1435" s="5"/>
      <c r="Y1435" s="5"/>
      <c r="Z1435" s="5"/>
    </row>
    <row r="1436" spans="1:26" ht="12.75" customHeight="1" x14ac:dyDescent="0.25">
      <c r="A1436" s="60">
        <v>156</v>
      </c>
      <c r="B1436" s="61">
        <v>1</v>
      </c>
      <c r="C1436" s="61">
        <f>'P-VRIO'!D5</f>
        <v>0</v>
      </c>
      <c r="D1436" s="61">
        <f>'P-VRIO'!E5</f>
        <v>0</v>
      </c>
      <c r="E1436" s="61">
        <v>0</v>
      </c>
      <c r="F1436" s="61">
        <v>0</v>
      </c>
      <c r="G1436" s="62">
        <f t="shared" si="46"/>
        <v>0</v>
      </c>
      <c r="H1436" s="62">
        <f t="shared" si="45"/>
        <v>0</v>
      </c>
      <c r="I1436" s="63">
        <v>0</v>
      </c>
      <c r="J1436" s="56"/>
      <c r="K1436" s="58"/>
      <c r="L1436" s="58"/>
      <c r="M1436" s="5"/>
      <c r="N1436" s="5"/>
      <c r="O1436" s="5"/>
      <c r="P1436" s="5"/>
      <c r="Q1436" s="5"/>
      <c r="R1436" s="5"/>
      <c r="S1436" s="5"/>
      <c r="T1436" s="5"/>
      <c r="U1436" s="5"/>
      <c r="V1436" s="5"/>
      <c r="W1436" s="5"/>
      <c r="X1436" s="5"/>
      <c r="Y1436" s="5"/>
      <c r="Z1436" s="5"/>
    </row>
    <row r="1437" spans="1:26" ht="12.75" customHeight="1" x14ac:dyDescent="0.25">
      <c r="A1437" s="55">
        <v>156</v>
      </c>
      <c r="B1437" s="54">
        <v>2</v>
      </c>
      <c r="C1437" s="54">
        <f>'P-VRIO'!D6</f>
        <v>0</v>
      </c>
      <c r="D1437" s="54">
        <f>'P-VRIO'!E6</f>
        <v>0</v>
      </c>
      <c r="E1437" s="54">
        <v>0</v>
      </c>
      <c r="F1437" s="54">
        <v>0</v>
      </c>
      <c r="G1437" s="56">
        <f t="shared" si="46"/>
        <v>0</v>
      </c>
      <c r="H1437" s="56">
        <f t="shared" si="45"/>
        <v>0</v>
      </c>
      <c r="I1437" s="57">
        <v>0</v>
      </c>
      <c r="J1437" s="56"/>
      <c r="K1437" s="58"/>
      <c r="L1437" s="58"/>
      <c r="M1437" s="5"/>
      <c r="N1437" s="5"/>
      <c r="O1437" s="5"/>
      <c r="P1437" s="5"/>
      <c r="Q1437" s="5"/>
      <c r="R1437" s="5"/>
      <c r="S1437" s="5"/>
      <c r="T1437" s="5"/>
      <c r="U1437" s="5"/>
      <c r="V1437" s="5"/>
      <c r="W1437" s="5"/>
      <c r="X1437" s="5"/>
      <c r="Y1437" s="5"/>
      <c r="Z1437" s="5"/>
    </row>
    <row r="1438" spans="1:26" ht="12.75" customHeight="1" x14ac:dyDescent="0.3">
      <c r="A1438" s="55">
        <v>156</v>
      </c>
      <c r="B1438" s="54">
        <v>3</v>
      </c>
      <c r="C1438" s="54">
        <f>'P-VRIO'!D7</f>
        <v>0</v>
      </c>
      <c r="D1438" s="54">
        <f>'P-VRIO'!E7</f>
        <v>0</v>
      </c>
      <c r="E1438" s="54">
        <v>0</v>
      </c>
      <c r="F1438" s="54">
        <v>0</v>
      </c>
      <c r="G1438" s="56">
        <f t="shared" si="46"/>
        <v>0</v>
      </c>
      <c r="H1438" s="56">
        <f t="shared" si="45"/>
        <v>0</v>
      </c>
      <c r="I1438" s="57">
        <v>0</v>
      </c>
      <c r="J1438" s="56"/>
      <c r="K1438" s="73"/>
      <c r="L1438" s="58"/>
      <c r="M1438" s="5"/>
      <c r="N1438" s="5"/>
      <c r="O1438" s="5"/>
      <c r="P1438" s="5"/>
      <c r="Q1438" s="5"/>
      <c r="R1438" s="5"/>
      <c r="S1438" s="5"/>
      <c r="T1438" s="5"/>
      <c r="U1438" s="5"/>
      <c r="V1438" s="5"/>
      <c r="W1438" s="5"/>
      <c r="X1438" s="5"/>
      <c r="Y1438" s="5"/>
      <c r="Z1438" s="5"/>
    </row>
    <row r="1439" spans="1:26" ht="12.75" customHeight="1" x14ac:dyDescent="0.25">
      <c r="A1439" s="55">
        <v>156</v>
      </c>
      <c r="B1439" s="54">
        <v>4</v>
      </c>
      <c r="C1439" s="54">
        <f>'P-VRIO'!D8</f>
        <v>0</v>
      </c>
      <c r="D1439" s="54">
        <f>'P-VRIO'!E8</f>
        <v>0</v>
      </c>
      <c r="E1439" s="54">
        <v>0</v>
      </c>
      <c r="F1439" s="54">
        <v>0</v>
      </c>
      <c r="G1439" s="56">
        <f t="shared" si="46"/>
        <v>0</v>
      </c>
      <c r="H1439" s="56">
        <f t="shared" si="45"/>
        <v>0</v>
      </c>
      <c r="I1439" s="57">
        <f t="shared" ref="I1439:I1444" si="47">G1439*H1439</f>
        <v>0</v>
      </c>
      <c r="J1439" s="56">
        <f>IF(AND(Skriveni!C1439&lt;&gt;0,Skriveni!D1439&lt;&gt;0),1,0)</f>
        <v>0</v>
      </c>
      <c r="K1439" s="58"/>
      <c r="L1439" s="58"/>
      <c r="M1439" s="5"/>
      <c r="N1439" s="5"/>
      <c r="O1439" s="5"/>
      <c r="P1439" s="5"/>
      <c r="Q1439" s="5"/>
      <c r="R1439" s="5"/>
      <c r="S1439" s="5"/>
      <c r="T1439" s="5"/>
      <c r="U1439" s="5"/>
      <c r="V1439" s="5"/>
      <c r="W1439" s="5"/>
      <c r="X1439" s="5"/>
      <c r="Y1439" s="5"/>
      <c r="Z1439" s="5"/>
    </row>
    <row r="1440" spans="1:26" ht="12.75" customHeight="1" x14ac:dyDescent="0.25">
      <c r="A1440" s="55">
        <v>156</v>
      </c>
      <c r="B1440" s="54">
        <v>5</v>
      </c>
      <c r="C1440" s="54">
        <f>'P-VRIO'!D9</f>
        <v>0</v>
      </c>
      <c r="D1440" s="54">
        <f>'P-VRIO'!E9</f>
        <v>0</v>
      </c>
      <c r="E1440" s="54">
        <v>0</v>
      </c>
      <c r="F1440" s="54">
        <v>0</v>
      </c>
      <c r="G1440" s="56">
        <f t="shared" si="46"/>
        <v>0</v>
      </c>
      <c r="H1440" s="56">
        <f t="shared" si="45"/>
        <v>0</v>
      </c>
      <c r="I1440" s="57">
        <f t="shared" si="47"/>
        <v>0</v>
      </c>
      <c r="J1440" s="56">
        <f>IF(AND(Skriveni!C1440&lt;&gt;0,Skriveni!D1440&lt;&gt;0),1,0)</f>
        <v>0</v>
      </c>
      <c r="K1440" s="58"/>
      <c r="L1440" s="58"/>
      <c r="M1440" s="5"/>
      <c r="N1440" s="5"/>
      <c r="O1440" s="5"/>
      <c r="P1440" s="5"/>
      <c r="Q1440" s="5"/>
      <c r="R1440" s="5"/>
      <c r="S1440" s="5"/>
      <c r="T1440" s="5"/>
      <c r="U1440" s="5"/>
      <c r="V1440" s="5"/>
      <c r="W1440" s="5"/>
      <c r="X1440" s="5"/>
      <c r="Y1440" s="5"/>
      <c r="Z1440" s="5"/>
    </row>
    <row r="1441" spans="1:26" ht="12.75" customHeight="1" x14ac:dyDescent="0.25">
      <c r="A1441" s="55">
        <v>156</v>
      </c>
      <c r="B1441" s="54">
        <v>6</v>
      </c>
      <c r="C1441" s="54">
        <f>'P-VRIO'!D10</f>
        <v>0</v>
      </c>
      <c r="D1441" s="54">
        <f>'P-VRIO'!E10</f>
        <v>0</v>
      </c>
      <c r="E1441" s="54">
        <v>0</v>
      </c>
      <c r="F1441" s="54">
        <v>0</v>
      </c>
      <c r="G1441" s="56">
        <f t="shared" si="46"/>
        <v>0</v>
      </c>
      <c r="H1441" s="56">
        <f t="shared" si="45"/>
        <v>0</v>
      </c>
      <c r="I1441" s="57">
        <f t="shared" si="47"/>
        <v>0</v>
      </c>
      <c r="J1441" s="56">
        <f>IF(AND(Skriveni!C1441&lt;&gt;0,Skriveni!D1441&lt;&gt;0),1,0)</f>
        <v>0</v>
      </c>
      <c r="K1441" s="58"/>
      <c r="L1441" s="58"/>
      <c r="M1441" s="5"/>
      <c r="N1441" s="5"/>
      <c r="O1441" s="5"/>
      <c r="P1441" s="5"/>
      <c r="Q1441" s="5"/>
      <c r="R1441" s="5"/>
      <c r="S1441" s="5"/>
      <c r="T1441" s="5"/>
      <c r="U1441" s="5"/>
      <c r="V1441" s="5"/>
      <c r="W1441" s="5"/>
      <c r="X1441" s="5"/>
      <c r="Y1441" s="5"/>
      <c r="Z1441" s="5"/>
    </row>
    <row r="1442" spans="1:26" ht="12.75" customHeight="1" x14ac:dyDescent="0.25">
      <c r="A1442" s="55">
        <v>156</v>
      </c>
      <c r="B1442" s="54">
        <v>7</v>
      </c>
      <c r="C1442" s="54">
        <f>'P-VRIO'!D11</f>
        <v>0</v>
      </c>
      <c r="D1442" s="54">
        <f>'P-VRIO'!E11</f>
        <v>0</v>
      </c>
      <c r="E1442" s="54">
        <v>0</v>
      </c>
      <c r="F1442" s="54">
        <v>0</v>
      </c>
      <c r="G1442" s="56">
        <f t="shared" si="46"/>
        <v>0</v>
      </c>
      <c r="H1442" s="56">
        <f t="shared" si="45"/>
        <v>0</v>
      </c>
      <c r="I1442" s="57">
        <f t="shared" si="47"/>
        <v>0</v>
      </c>
      <c r="J1442" s="56">
        <f>IF(AND(Skriveni!C1442&lt;&gt;0,Skriveni!D1442&lt;&gt;0),1,0)</f>
        <v>0</v>
      </c>
      <c r="K1442" s="58"/>
      <c r="L1442" s="58"/>
      <c r="M1442" s="5"/>
      <c r="N1442" s="5"/>
      <c r="O1442" s="5"/>
      <c r="P1442" s="5"/>
      <c r="Q1442" s="5"/>
      <c r="R1442" s="5"/>
      <c r="S1442" s="5"/>
      <c r="T1442" s="5"/>
      <c r="U1442" s="5"/>
      <c r="V1442" s="5"/>
      <c r="W1442" s="5"/>
      <c r="X1442" s="5"/>
      <c r="Y1442" s="5"/>
      <c r="Z1442" s="5"/>
    </row>
    <row r="1443" spans="1:26" ht="12.75" customHeight="1" x14ac:dyDescent="0.25">
      <c r="A1443" s="55">
        <v>156</v>
      </c>
      <c r="B1443" s="54">
        <v>8</v>
      </c>
      <c r="C1443" s="54">
        <f>'P-VRIO'!D12</f>
        <v>0</v>
      </c>
      <c r="D1443" s="54">
        <f>'P-VRIO'!E12</f>
        <v>0</v>
      </c>
      <c r="E1443" s="54">
        <v>0</v>
      </c>
      <c r="F1443" s="54">
        <v>0</v>
      </c>
      <c r="G1443" s="56">
        <f t="shared" si="46"/>
        <v>0</v>
      </c>
      <c r="H1443" s="56">
        <f t="shared" si="45"/>
        <v>0</v>
      </c>
      <c r="I1443" s="57">
        <f t="shared" si="47"/>
        <v>0</v>
      </c>
      <c r="J1443" s="56">
        <f>IF(AND(Skriveni!C1443&lt;&gt;0,Skriveni!D1443&lt;&gt;0),1,0)</f>
        <v>0</v>
      </c>
      <c r="K1443" s="58"/>
      <c r="L1443" s="58"/>
      <c r="M1443" s="5"/>
      <c r="N1443" s="5"/>
      <c r="O1443" s="5"/>
      <c r="P1443" s="5"/>
      <c r="Q1443" s="5"/>
      <c r="R1443" s="5"/>
      <c r="S1443" s="5"/>
      <c r="T1443" s="5"/>
      <c r="U1443" s="5"/>
      <c r="V1443" s="5"/>
      <c r="W1443" s="5"/>
      <c r="X1443" s="5"/>
      <c r="Y1443" s="5"/>
      <c r="Z1443" s="5"/>
    </row>
    <row r="1444" spans="1:26" ht="12.75" customHeight="1" x14ac:dyDescent="0.25">
      <c r="A1444" s="55">
        <v>156</v>
      </c>
      <c r="B1444" s="54">
        <v>9</v>
      </c>
      <c r="C1444" s="54">
        <f>'P-VRIO'!D13</f>
        <v>0</v>
      </c>
      <c r="D1444" s="54">
        <f>'P-VRIO'!E13</f>
        <v>0</v>
      </c>
      <c r="E1444" s="54">
        <v>0</v>
      </c>
      <c r="F1444" s="54">
        <v>0</v>
      </c>
      <c r="G1444" s="56">
        <f t="shared" si="46"/>
        <v>0</v>
      </c>
      <c r="H1444" s="56">
        <f t="shared" si="45"/>
        <v>0</v>
      </c>
      <c r="I1444" s="57">
        <f t="shared" si="47"/>
        <v>0</v>
      </c>
      <c r="J1444" s="56">
        <f>IF(AND(Skriveni!C1444&lt;&gt;0,Skriveni!D1444&lt;&gt;0),1,0)</f>
        <v>0</v>
      </c>
      <c r="K1444" s="58"/>
      <c r="L1444" s="58"/>
      <c r="M1444" s="5"/>
      <c r="N1444" s="5"/>
      <c r="O1444" s="5"/>
      <c r="P1444" s="5"/>
      <c r="Q1444" s="5"/>
      <c r="R1444" s="5"/>
      <c r="S1444" s="5"/>
      <c r="T1444" s="5"/>
      <c r="U1444" s="5"/>
      <c r="V1444" s="5"/>
      <c r="W1444" s="5"/>
      <c r="X1444" s="5"/>
      <c r="Y1444" s="5"/>
      <c r="Z1444" s="5"/>
    </row>
    <row r="1445" spans="1:26" ht="12.75" customHeight="1" x14ac:dyDescent="0.25">
      <c r="A1445" s="55">
        <v>156</v>
      </c>
      <c r="B1445" s="54">
        <v>10</v>
      </c>
      <c r="C1445" s="54">
        <f>'P-VRIO'!D14</f>
        <v>0</v>
      </c>
      <c r="D1445" s="54">
        <f>'P-VRIO'!E14</f>
        <v>0</v>
      </c>
      <c r="E1445" s="54">
        <v>0</v>
      </c>
      <c r="F1445" s="54">
        <v>0</v>
      </c>
      <c r="G1445" s="56">
        <f t="shared" si="46"/>
        <v>0</v>
      </c>
      <c r="H1445" s="56">
        <f t="shared" si="45"/>
        <v>0</v>
      </c>
      <c r="I1445" s="57">
        <v>0</v>
      </c>
      <c r="J1445" s="56">
        <f>IF(AND(Skriveni!C1445&lt;&gt;0,Skriveni!D1445&lt;&gt;0),1,0)</f>
        <v>0</v>
      </c>
      <c r="K1445" s="58"/>
      <c r="L1445" s="58"/>
      <c r="M1445" s="5"/>
      <c r="N1445" s="5"/>
      <c r="O1445" s="5"/>
      <c r="P1445" s="5"/>
      <c r="Q1445" s="5"/>
      <c r="R1445" s="5"/>
      <c r="S1445" s="5"/>
      <c r="T1445" s="5"/>
      <c r="U1445" s="5"/>
      <c r="V1445" s="5"/>
      <c r="W1445" s="5"/>
      <c r="X1445" s="5"/>
      <c r="Y1445" s="5"/>
      <c r="Z1445" s="5"/>
    </row>
    <row r="1446" spans="1:26" ht="12.75" customHeight="1" x14ac:dyDescent="0.25">
      <c r="A1446" s="55">
        <v>156</v>
      </c>
      <c r="B1446" s="54">
        <v>11</v>
      </c>
      <c r="C1446" s="54">
        <f>'P-VRIO'!D15</f>
        <v>0</v>
      </c>
      <c r="D1446" s="54">
        <f>'P-VRIO'!E15</f>
        <v>0</v>
      </c>
      <c r="E1446" s="54">
        <v>0</v>
      </c>
      <c r="F1446" s="54">
        <v>0</v>
      </c>
      <c r="G1446" s="56">
        <f t="shared" si="46"/>
        <v>0</v>
      </c>
      <c r="H1446" s="56">
        <f t="shared" si="45"/>
        <v>0</v>
      </c>
      <c r="I1446" s="57">
        <f t="shared" ref="I1446:I1452" si="48">G1446*H1446</f>
        <v>0</v>
      </c>
      <c r="J1446" s="56">
        <f>IF(AND(Skriveni!C1446&lt;&gt;0,Skriveni!D1446&lt;&gt;0),1,0)</f>
        <v>0</v>
      </c>
      <c r="K1446" s="58"/>
      <c r="L1446" s="58"/>
      <c r="M1446" s="5"/>
      <c r="N1446" s="5"/>
      <c r="O1446" s="5"/>
      <c r="P1446" s="5"/>
      <c r="Q1446" s="5"/>
      <c r="R1446" s="5"/>
      <c r="S1446" s="5"/>
      <c r="T1446" s="5"/>
      <c r="U1446" s="5"/>
      <c r="V1446" s="5"/>
      <c r="W1446" s="5"/>
      <c r="X1446" s="5"/>
      <c r="Y1446" s="5"/>
      <c r="Z1446" s="5"/>
    </row>
    <row r="1447" spans="1:26" ht="12.75" customHeight="1" x14ac:dyDescent="0.25">
      <c r="A1447" s="55">
        <v>156</v>
      </c>
      <c r="B1447" s="54">
        <v>12</v>
      </c>
      <c r="C1447" s="54">
        <f>'P-VRIO'!D16</f>
        <v>0</v>
      </c>
      <c r="D1447" s="54">
        <f>'P-VRIO'!E16</f>
        <v>0</v>
      </c>
      <c r="E1447" s="54">
        <v>0</v>
      </c>
      <c r="F1447" s="54">
        <v>0</v>
      </c>
      <c r="G1447" s="56">
        <f t="shared" si="46"/>
        <v>0</v>
      </c>
      <c r="H1447" s="56">
        <f t="shared" si="45"/>
        <v>0</v>
      </c>
      <c r="I1447" s="57">
        <f t="shared" si="48"/>
        <v>0</v>
      </c>
      <c r="J1447" s="56">
        <f>IF(AND(Skriveni!C1447&lt;&gt;0,Skriveni!D1447&lt;&gt;0),1,0)</f>
        <v>0</v>
      </c>
      <c r="K1447" s="58"/>
      <c r="L1447" s="58"/>
      <c r="M1447" s="5"/>
      <c r="N1447" s="5"/>
      <c r="O1447" s="5"/>
      <c r="P1447" s="5"/>
      <c r="Q1447" s="5"/>
      <c r="R1447" s="5"/>
      <c r="S1447" s="5"/>
      <c r="T1447" s="5"/>
      <c r="U1447" s="5"/>
      <c r="V1447" s="5"/>
      <c r="W1447" s="5"/>
      <c r="X1447" s="5"/>
      <c r="Y1447" s="5"/>
      <c r="Z1447" s="5"/>
    </row>
    <row r="1448" spans="1:26" ht="12.75" customHeight="1" x14ac:dyDescent="0.25">
      <c r="A1448" s="55">
        <v>156</v>
      </c>
      <c r="B1448" s="54">
        <v>13</v>
      </c>
      <c r="C1448" s="54">
        <f>'P-VRIO'!D17</f>
        <v>0</v>
      </c>
      <c r="D1448" s="54">
        <f>'P-VRIO'!E17</f>
        <v>0</v>
      </c>
      <c r="E1448" s="54">
        <v>0</v>
      </c>
      <c r="F1448" s="54">
        <v>0</v>
      </c>
      <c r="G1448" s="56">
        <f t="shared" si="46"/>
        <v>0</v>
      </c>
      <c r="H1448" s="56">
        <f t="shared" si="45"/>
        <v>0</v>
      </c>
      <c r="I1448" s="57">
        <f t="shared" si="48"/>
        <v>0</v>
      </c>
      <c r="J1448" s="56">
        <f>IF(AND(Skriveni!C1448&lt;&gt;0,Skriveni!D1448&lt;&gt;0),1,0)</f>
        <v>0</v>
      </c>
      <c r="K1448" s="58"/>
      <c r="L1448" s="58"/>
      <c r="M1448" s="5"/>
      <c r="N1448" s="5"/>
      <c r="O1448" s="5"/>
      <c r="P1448" s="5"/>
      <c r="Q1448" s="5"/>
      <c r="R1448" s="5"/>
      <c r="S1448" s="5"/>
      <c r="T1448" s="5"/>
      <c r="U1448" s="5"/>
      <c r="V1448" s="5"/>
      <c r="W1448" s="5"/>
      <c r="X1448" s="5"/>
      <c r="Y1448" s="5"/>
      <c r="Z1448" s="5"/>
    </row>
    <row r="1449" spans="1:26" ht="12.75" customHeight="1" x14ac:dyDescent="0.25">
      <c r="A1449" s="55">
        <v>156</v>
      </c>
      <c r="B1449" s="54">
        <v>14</v>
      </c>
      <c r="C1449" s="54">
        <f>'P-VRIO'!D18</f>
        <v>0</v>
      </c>
      <c r="D1449" s="54">
        <f>'P-VRIO'!E18</f>
        <v>0</v>
      </c>
      <c r="E1449" s="54">
        <v>0</v>
      </c>
      <c r="F1449" s="54">
        <v>0</v>
      </c>
      <c r="G1449" s="56">
        <f t="shared" si="46"/>
        <v>0</v>
      </c>
      <c r="H1449" s="56">
        <f t="shared" si="45"/>
        <v>0</v>
      </c>
      <c r="I1449" s="57">
        <f t="shared" si="48"/>
        <v>0</v>
      </c>
      <c r="J1449" s="56">
        <f>IF(AND(Skriveni!C1449&lt;&gt;0,Skriveni!D1449&lt;&gt;0),1,0)</f>
        <v>0</v>
      </c>
      <c r="K1449" s="58"/>
      <c r="L1449" s="58"/>
      <c r="M1449" s="5"/>
      <c r="N1449" s="5"/>
      <c r="O1449" s="5"/>
      <c r="P1449" s="5"/>
      <c r="Q1449" s="5"/>
      <c r="R1449" s="5"/>
      <c r="S1449" s="5"/>
      <c r="T1449" s="5"/>
      <c r="U1449" s="5"/>
      <c r="V1449" s="5"/>
      <c r="W1449" s="5"/>
      <c r="X1449" s="5"/>
      <c r="Y1449" s="5"/>
      <c r="Z1449" s="5"/>
    </row>
    <row r="1450" spans="1:26" ht="12.75" customHeight="1" x14ac:dyDescent="0.25">
      <c r="A1450" s="55">
        <v>156</v>
      </c>
      <c r="B1450" s="54">
        <v>15</v>
      </c>
      <c r="C1450" s="54">
        <f>'P-VRIO'!D19</f>
        <v>0</v>
      </c>
      <c r="D1450" s="54">
        <f>'P-VRIO'!E19</f>
        <v>0</v>
      </c>
      <c r="E1450" s="54">
        <v>0</v>
      </c>
      <c r="F1450" s="54">
        <v>0</v>
      </c>
      <c r="G1450" s="56">
        <f t="shared" si="46"/>
        <v>0</v>
      </c>
      <c r="H1450" s="56">
        <f t="shared" si="45"/>
        <v>0</v>
      </c>
      <c r="I1450" s="57">
        <f t="shared" si="48"/>
        <v>0</v>
      </c>
      <c r="J1450" s="56">
        <f>IF(AND(Skriveni!C1450&lt;&gt;0,Skriveni!D1450&lt;&gt;0),1,0)</f>
        <v>0</v>
      </c>
      <c r="K1450" s="58"/>
      <c r="L1450" s="58"/>
      <c r="M1450" s="5"/>
      <c r="N1450" s="5"/>
      <c r="O1450" s="5"/>
      <c r="P1450" s="5"/>
      <c r="Q1450" s="5"/>
      <c r="R1450" s="5"/>
      <c r="S1450" s="5"/>
      <c r="T1450" s="5"/>
      <c r="U1450" s="5"/>
      <c r="V1450" s="5"/>
      <c r="W1450" s="5"/>
      <c r="X1450" s="5"/>
      <c r="Y1450" s="5"/>
      <c r="Z1450" s="5"/>
    </row>
    <row r="1451" spans="1:26" ht="12.75" customHeight="1" x14ac:dyDescent="0.25">
      <c r="A1451" s="55">
        <v>156</v>
      </c>
      <c r="B1451" s="54">
        <v>16</v>
      </c>
      <c r="C1451" s="54">
        <f>'P-VRIO'!D20</f>
        <v>0</v>
      </c>
      <c r="D1451" s="54">
        <f>'P-VRIO'!E20</f>
        <v>0</v>
      </c>
      <c r="E1451" s="54">
        <v>0</v>
      </c>
      <c r="F1451" s="54">
        <v>0</v>
      </c>
      <c r="G1451" s="56">
        <f t="shared" si="46"/>
        <v>0</v>
      </c>
      <c r="H1451" s="56">
        <f t="shared" si="45"/>
        <v>0</v>
      </c>
      <c r="I1451" s="57">
        <f t="shared" si="48"/>
        <v>0</v>
      </c>
      <c r="J1451" s="56">
        <f>IF(AND(Skriveni!C1451&lt;&gt;0,Skriveni!D1451&lt;&gt;0),1,0)</f>
        <v>0</v>
      </c>
      <c r="K1451" s="58"/>
      <c r="L1451" s="58"/>
      <c r="M1451" s="5"/>
      <c r="N1451" s="5"/>
      <c r="O1451" s="5"/>
      <c r="P1451" s="5"/>
      <c r="Q1451" s="5"/>
      <c r="R1451" s="5"/>
      <c r="S1451" s="5"/>
      <c r="T1451" s="5"/>
      <c r="U1451" s="5"/>
      <c r="V1451" s="5"/>
      <c r="W1451" s="5"/>
      <c r="X1451" s="5"/>
      <c r="Y1451" s="5"/>
      <c r="Z1451" s="5"/>
    </row>
    <row r="1452" spans="1:26" ht="12.75" customHeight="1" x14ac:dyDescent="0.25">
      <c r="A1452" s="55">
        <v>156</v>
      </c>
      <c r="B1452" s="54">
        <v>17</v>
      </c>
      <c r="C1452" s="54">
        <f>'P-VRIO'!D21</f>
        <v>0</v>
      </c>
      <c r="D1452" s="54">
        <f>'P-VRIO'!E21</f>
        <v>0</v>
      </c>
      <c r="E1452" s="54">
        <v>0</v>
      </c>
      <c r="F1452" s="54">
        <v>0</v>
      </c>
      <c r="G1452" s="56">
        <f t="shared" si="46"/>
        <v>0</v>
      </c>
      <c r="H1452" s="56">
        <f t="shared" si="45"/>
        <v>0</v>
      </c>
      <c r="I1452" s="57">
        <f t="shared" si="48"/>
        <v>0</v>
      </c>
      <c r="J1452" s="56">
        <f>IF(AND(Skriveni!C1452&lt;&gt;0,Skriveni!D1452&lt;&gt;0),1,0)</f>
        <v>0</v>
      </c>
      <c r="K1452" s="58"/>
      <c r="L1452" s="58"/>
      <c r="M1452" s="5"/>
      <c r="N1452" s="5"/>
      <c r="O1452" s="5"/>
      <c r="P1452" s="5"/>
      <c r="Q1452" s="5"/>
      <c r="R1452" s="5"/>
      <c r="S1452" s="5"/>
      <c r="T1452" s="5"/>
      <c r="U1452" s="5"/>
      <c r="V1452" s="5"/>
      <c r="W1452" s="5"/>
      <c r="X1452" s="5"/>
      <c r="Y1452" s="5"/>
      <c r="Z1452" s="5"/>
    </row>
    <row r="1453" spans="1:26" ht="12.75" customHeight="1" x14ac:dyDescent="0.25">
      <c r="A1453" s="55">
        <v>156</v>
      </c>
      <c r="B1453" s="54">
        <v>18</v>
      </c>
      <c r="C1453" s="54">
        <f>'P-VRIO'!D22</f>
        <v>0</v>
      </c>
      <c r="D1453" s="54">
        <f>'P-VRIO'!E22</f>
        <v>0</v>
      </c>
      <c r="E1453" s="54">
        <v>0</v>
      </c>
      <c r="F1453" s="54">
        <v>0</v>
      </c>
      <c r="G1453" s="56">
        <f t="shared" si="46"/>
        <v>0</v>
      </c>
      <c r="H1453" s="56">
        <f t="shared" si="45"/>
        <v>0</v>
      </c>
      <c r="I1453" s="57">
        <v>0</v>
      </c>
      <c r="J1453" s="56"/>
      <c r="K1453" s="58"/>
      <c r="L1453" s="58"/>
      <c r="M1453" s="5"/>
      <c r="N1453" s="5"/>
      <c r="O1453" s="5"/>
      <c r="P1453" s="5"/>
      <c r="Q1453" s="5"/>
      <c r="R1453" s="5"/>
      <c r="S1453" s="5"/>
      <c r="T1453" s="5"/>
      <c r="U1453" s="5"/>
      <c r="V1453" s="5"/>
      <c r="W1453" s="5"/>
      <c r="X1453" s="5"/>
      <c r="Y1453" s="5"/>
      <c r="Z1453" s="5"/>
    </row>
    <row r="1454" spans="1:26" ht="12.75" customHeight="1" x14ac:dyDescent="0.25">
      <c r="A1454" s="55">
        <v>156</v>
      </c>
      <c r="B1454" s="54">
        <v>19</v>
      </c>
      <c r="C1454" s="54">
        <f>'P-VRIO'!D23</f>
        <v>0</v>
      </c>
      <c r="D1454" s="54">
        <f>'P-VRIO'!E23</f>
        <v>0</v>
      </c>
      <c r="E1454" s="54">
        <v>0</v>
      </c>
      <c r="F1454" s="54">
        <v>0</v>
      </c>
      <c r="G1454" s="56">
        <f t="shared" si="46"/>
        <v>0</v>
      </c>
      <c r="H1454" s="56">
        <f t="shared" si="45"/>
        <v>0</v>
      </c>
      <c r="I1454" s="57">
        <v>0</v>
      </c>
      <c r="J1454" s="56"/>
      <c r="K1454" s="58"/>
      <c r="L1454" s="58"/>
      <c r="M1454" s="5"/>
      <c r="N1454" s="5"/>
      <c r="O1454" s="5"/>
      <c r="P1454" s="5"/>
      <c r="Q1454" s="5"/>
      <c r="R1454" s="5"/>
      <c r="S1454" s="5"/>
      <c r="T1454" s="5"/>
      <c r="U1454" s="5"/>
      <c r="V1454" s="5"/>
      <c r="W1454" s="5"/>
      <c r="X1454" s="5"/>
      <c r="Y1454" s="5"/>
      <c r="Z1454" s="5"/>
    </row>
    <row r="1455" spans="1:26" ht="12.75" customHeight="1" x14ac:dyDescent="0.25">
      <c r="A1455" s="55">
        <v>156</v>
      </c>
      <c r="B1455" s="54">
        <v>20</v>
      </c>
      <c r="C1455" s="54">
        <f>'P-VRIO'!D24</f>
        <v>0</v>
      </c>
      <c r="D1455" s="54">
        <f>'P-VRIO'!E24</f>
        <v>0</v>
      </c>
      <c r="E1455" s="54">
        <v>0</v>
      </c>
      <c r="F1455" s="54">
        <v>0</v>
      </c>
      <c r="G1455" s="56">
        <f t="shared" si="46"/>
        <v>0</v>
      </c>
      <c r="H1455" s="56">
        <f t="shared" si="45"/>
        <v>0</v>
      </c>
      <c r="I1455" s="57">
        <f t="shared" ref="I1455:I1460" si="49">G1455*H1455</f>
        <v>0</v>
      </c>
      <c r="J1455" s="56">
        <f>IF(AND(Skriveni!C1455&lt;&gt;0,Skriveni!D1455&lt;&gt;0),1,0)</f>
        <v>0</v>
      </c>
      <c r="K1455" s="58"/>
      <c r="L1455" s="58"/>
      <c r="M1455" s="5"/>
      <c r="N1455" s="5"/>
      <c r="O1455" s="5"/>
      <c r="P1455" s="5"/>
      <c r="Q1455" s="5"/>
      <c r="R1455" s="5"/>
      <c r="S1455" s="5"/>
      <c r="T1455" s="5"/>
      <c r="U1455" s="5"/>
      <c r="V1455" s="5"/>
      <c r="W1455" s="5"/>
      <c r="X1455" s="5"/>
      <c r="Y1455" s="5"/>
      <c r="Z1455" s="5"/>
    </row>
    <row r="1456" spans="1:26" ht="12.75" customHeight="1" x14ac:dyDescent="0.25">
      <c r="A1456" s="55">
        <v>156</v>
      </c>
      <c r="B1456" s="54">
        <v>21</v>
      </c>
      <c r="C1456" s="54">
        <f>'P-VRIO'!D25</f>
        <v>0</v>
      </c>
      <c r="D1456" s="54">
        <f>'P-VRIO'!E25</f>
        <v>0</v>
      </c>
      <c r="E1456" s="54">
        <v>0</v>
      </c>
      <c r="F1456" s="54">
        <v>0</v>
      </c>
      <c r="G1456" s="56">
        <f t="shared" si="46"/>
        <v>0</v>
      </c>
      <c r="H1456" s="56">
        <f t="shared" si="45"/>
        <v>0</v>
      </c>
      <c r="I1456" s="57">
        <f t="shared" si="49"/>
        <v>0</v>
      </c>
      <c r="J1456" s="56">
        <f>IF(AND(Skriveni!C1456&lt;&gt;0,Skriveni!D1456&lt;&gt;0),1,0)</f>
        <v>0</v>
      </c>
      <c r="K1456" s="58"/>
      <c r="L1456" s="58"/>
      <c r="M1456" s="5"/>
      <c r="N1456" s="5"/>
      <c r="O1456" s="5"/>
      <c r="P1456" s="5"/>
      <c r="Q1456" s="5"/>
      <c r="R1456" s="5"/>
      <c r="S1456" s="5"/>
      <c r="T1456" s="5"/>
      <c r="U1456" s="5"/>
      <c r="V1456" s="5"/>
      <c r="W1456" s="5"/>
      <c r="X1456" s="5"/>
      <c r="Y1456" s="5"/>
      <c r="Z1456" s="5"/>
    </row>
    <row r="1457" spans="1:26" ht="12.75" customHeight="1" x14ac:dyDescent="0.25">
      <c r="A1457" s="55">
        <v>156</v>
      </c>
      <c r="B1457" s="54">
        <v>22</v>
      </c>
      <c r="C1457" s="54">
        <f>'P-VRIO'!D26</f>
        <v>0</v>
      </c>
      <c r="D1457" s="54">
        <f>'P-VRIO'!E26</f>
        <v>0</v>
      </c>
      <c r="E1457" s="54">
        <v>0</v>
      </c>
      <c r="F1457" s="54">
        <v>0</v>
      </c>
      <c r="G1457" s="56">
        <f t="shared" si="46"/>
        <v>0</v>
      </c>
      <c r="H1457" s="56">
        <f t="shared" si="45"/>
        <v>0</v>
      </c>
      <c r="I1457" s="57">
        <f t="shared" si="49"/>
        <v>0</v>
      </c>
      <c r="J1457" s="56">
        <f>IF(AND(Skriveni!C1457&lt;&gt;0,Skriveni!D1457&lt;&gt;0),1,0)</f>
        <v>0</v>
      </c>
      <c r="K1457" s="58"/>
      <c r="L1457" s="58"/>
      <c r="M1457" s="5"/>
      <c r="N1457" s="5"/>
      <c r="O1457" s="5"/>
      <c r="P1457" s="5"/>
      <c r="Q1457" s="5"/>
      <c r="R1457" s="5"/>
      <c r="S1457" s="5"/>
      <c r="T1457" s="5"/>
      <c r="U1457" s="5"/>
      <c r="V1457" s="5"/>
      <c r="W1457" s="5"/>
      <c r="X1457" s="5"/>
      <c r="Y1457" s="5"/>
      <c r="Z1457" s="5"/>
    </row>
    <row r="1458" spans="1:26" ht="12.75" customHeight="1" x14ac:dyDescent="0.25">
      <c r="A1458" s="55">
        <v>156</v>
      </c>
      <c r="B1458" s="54">
        <v>23</v>
      </c>
      <c r="C1458" s="54">
        <f>'P-VRIO'!D27</f>
        <v>0</v>
      </c>
      <c r="D1458" s="54">
        <f>'P-VRIO'!E27</f>
        <v>0</v>
      </c>
      <c r="E1458" s="54">
        <v>0</v>
      </c>
      <c r="F1458" s="54">
        <v>0</v>
      </c>
      <c r="G1458" s="56">
        <f t="shared" si="46"/>
        <v>0</v>
      </c>
      <c r="H1458" s="56">
        <f t="shared" si="45"/>
        <v>0</v>
      </c>
      <c r="I1458" s="57">
        <f t="shared" si="49"/>
        <v>0</v>
      </c>
      <c r="J1458" s="56">
        <f>IF(AND(Skriveni!C1458&lt;&gt;0,Skriveni!D1458&lt;&gt;0),1,0)</f>
        <v>0</v>
      </c>
      <c r="K1458" s="58"/>
      <c r="L1458" s="58"/>
      <c r="M1458" s="5"/>
      <c r="N1458" s="5"/>
      <c r="O1458" s="5"/>
      <c r="P1458" s="5"/>
      <c r="Q1458" s="5"/>
      <c r="R1458" s="5"/>
      <c r="S1458" s="5"/>
      <c r="T1458" s="5"/>
      <c r="U1458" s="5"/>
      <c r="V1458" s="5"/>
      <c r="W1458" s="5"/>
      <c r="X1458" s="5"/>
      <c r="Y1458" s="5"/>
      <c r="Z1458" s="5"/>
    </row>
    <row r="1459" spans="1:26" ht="12.75" customHeight="1" x14ac:dyDescent="0.25">
      <c r="A1459" s="55">
        <v>156</v>
      </c>
      <c r="B1459" s="54">
        <v>24</v>
      </c>
      <c r="C1459" s="54">
        <f>'P-VRIO'!D28</f>
        <v>0</v>
      </c>
      <c r="D1459" s="54">
        <f>'P-VRIO'!E28</f>
        <v>0</v>
      </c>
      <c r="E1459" s="54">
        <v>0</v>
      </c>
      <c r="F1459" s="54">
        <v>0</v>
      </c>
      <c r="G1459" s="56">
        <f t="shared" si="46"/>
        <v>0</v>
      </c>
      <c r="H1459" s="56">
        <f t="shared" si="45"/>
        <v>0</v>
      </c>
      <c r="I1459" s="57">
        <f t="shared" si="49"/>
        <v>0</v>
      </c>
      <c r="J1459" s="56">
        <f>IF(AND(Skriveni!C1459&lt;&gt;0,Skriveni!D1459&lt;&gt;0),1,0)</f>
        <v>0</v>
      </c>
      <c r="K1459" s="58"/>
      <c r="L1459" s="58"/>
      <c r="M1459" s="5"/>
      <c r="N1459" s="5"/>
      <c r="O1459" s="5"/>
      <c r="P1459" s="5"/>
      <c r="Q1459" s="5"/>
      <c r="R1459" s="5"/>
      <c r="S1459" s="5"/>
      <c r="T1459" s="5"/>
      <c r="U1459" s="5"/>
      <c r="V1459" s="5"/>
      <c r="W1459" s="5"/>
      <c r="X1459" s="5"/>
      <c r="Y1459" s="5"/>
      <c r="Z1459" s="5"/>
    </row>
    <row r="1460" spans="1:26" ht="12.75" customHeight="1" x14ac:dyDescent="0.25">
      <c r="A1460" s="55">
        <v>156</v>
      </c>
      <c r="B1460" s="54">
        <v>25</v>
      </c>
      <c r="C1460" s="54">
        <f>'P-VRIO'!D29</f>
        <v>0</v>
      </c>
      <c r="D1460" s="54">
        <f>'P-VRIO'!E29</f>
        <v>0</v>
      </c>
      <c r="E1460" s="54">
        <v>0</v>
      </c>
      <c r="F1460" s="54">
        <v>0</v>
      </c>
      <c r="G1460" s="56">
        <f t="shared" si="46"/>
        <v>0</v>
      </c>
      <c r="H1460" s="56">
        <f t="shared" si="45"/>
        <v>0</v>
      </c>
      <c r="I1460" s="57">
        <f t="shared" si="49"/>
        <v>0</v>
      </c>
      <c r="J1460" s="56">
        <f>IF(AND(Skriveni!C1460&lt;&gt;0,Skriveni!D1460&lt;&gt;0),1,0)</f>
        <v>0</v>
      </c>
      <c r="K1460" s="58"/>
      <c r="L1460" s="58"/>
      <c r="M1460" s="5"/>
      <c r="N1460" s="5"/>
      <c r="O1460" s="5"/>
      <c r="P1460" s="5"/>
      <c r="Q1460" s="5"/>
      <c r="R1460" s="5"/>
      <c r="S1460" s="5"/>
      <c r="T1460" s="5"/>
      <c r="U1460" s="5"/>
      <c r="V1460" s="5"/>
      <c r="W1460" s="5"/>
      <c r="X1460" s="5"/>
      <c r="Y1460" s="5"/>
      <c r="Z1460" s="5"/>
    </row>
    <row r="1461" spans="1:26" ht="12.75" customHeight="1" x14ac:dyDescent="0.25">
      <c r="A1461" s="55">
        <v>156</v>
      </c>
      <c r="B1461" s="54">
        <v>26</v>
      </c>
      <c r="C1461" s="54">
        <f>'P-VRIO'!D30</f>
        <v>0</v>
      </c>
      <c r="D1461" s="54">
        <f>'P-VRIO'!E30</f>
        <v>0</v>
      </c>
      <c r="E1461" s="54">
        <v>0</v>
      </c>
      <c r="F1461" s="54">
        <v>0</v>
      </c>
      <c r="G1461" s="56">
        <f t="shared" si="46"/>
        <v>0</v>
      </c>
      <c r="H1461" s="56">
        <f t="shared" si="45"/>
        <v>0</v>
      </c>
      <c r="I1461" s="57">
        <v>0</v>
      </c>
      <c r="J1461" s="56"/>
      <c r="K1461" s="58"/>
      <c r="L1461" s="58"/>
      <c r="M1461" s="5"/>
      <c r="N1461" s="5"/>
      <c r="O1461" s="5"/>
      <c r="P1461" s="5"/>
      <c r="Q1461" s="5"/>
      <c r="R1461" s="5"/>
      <c r="S1461" s="5"/>
      <c r="T1461" s="5"/>
      <c r="U1461" s="5"/>
      <c r="V1461" s="5"/>
      <c r="W1461" s="5"/>
      <c r="X1461" s="5"/>
      <c r="Y1461" s="5"/>
      <c r="Z1461" s="5"/>
    </row>
    <row r="1462" spans="1:26" ht="12.75" customHeight="1" x14ac:dyDescent="0.25">
      <c r="A1462" s="55">
        <v>156</v>
      </c>
      <c r="B1462" s="54">
        <v>27</v>
      </c>
      <c r="C1462" s="54">
        <f>'P-VRIO'!D31</f>
        <v>0</v>
      </c>
      <c r="D1462" s="54">
        <f>'P-VRIO'!E31</f>
        <v>0</v>
      </c>
      <c r="E1462" s="54">
        <v>0</v>
      </c>
      <c r="F1462" s="54">
        <v>0</v>
      </c>
      <c r="G1462" s="56">
        <f t="shared" si="46"/>
        <v>0</v>
      </c>
      <c r="H1462" s="56">
        <f t="shared" si="45"/>
        <v>0</v>
      </c>
      <c r="I1462" s="57">
        <f t="shared" ref="I1462:I1468" si="50">G1462*H1462</f>
        <v>0</v>
      </c>
      <c r="J1462" s="56">
        <f>IF(AND(Skriveni!C1462&lt;&gt;0,Skriveni!D1462&lt;&gt;0),1,0)</f>
        <v>0</v>
      </c>
      <c r="K1462" s="58"/>
      <c r="L1462" s="58"/>
      <c r="M1462" s="5"/>
      <c r="N1462" s="5"/>
      <c r="O1462" s="5"/>
      <c r="P1462" s="5"/>
      <c r="Q1462" s="5"/>
      <c r="R1462" s="5"/>
      <c r="S1462" s="5"/>
      <c r="T1462" s="5"/>
      <c r="U1462" s="5"/>
      <c r="V1462" s="5"/>
      <c r="W1462" s="5"/>
      <c r="X1462" s="5"/>
      <c r="Y1462" s="5"/>
      <c r="Z1462" s="5"/>
    </row>
    <row r="1463" spans="1:26" ht="12.75" customHeight="1" x14ac:dyDescent="0.25">
      <c r="A1463" s="55">
        <v>156</v>
      </c>
      <c r="B1463" s="54">
        <v>28</v>
      </c>
      <c r="C1463" s="54">
        <f>'P-VRIO'!D32</f>
        <v>0</v>
      </c>
      <c r="D1463" s="54">
        <f>'P-VRIO'!E32</f>
        <v>0</v>
      </c>
      <c r="E1463" s="54">
        <v>0</v>
      </c>
      <c r="F1463" s="54">
        <v>0</v>
      </c>
      <c r="G1463" s="56">
        <f t="shared" si="46"/>
        <v>0</v>
      </c>
      <c r="H1463" s="56">
        <f t="shared" si="45"/>
        <v>0</v>
      </c>
      <c r="I1463" s="57">
        <f t="shared" si="50"/>
        <v>0</v>
      </c>
      <c r="J1463" s="56">
        <f>IF(AND(Skriveni!C1463&lt;&gt;0,Skriveni!D1463&lt;&gt;0),1,0)</f>
        <v>0</v>
      </c>
      <c r="K1463" s="58"/>
      <c r="L1463" s="58"/>
      <c r="M1463" s="5"/>
      <c r="N1463" s="5"/>
      <c r="O1463" s="5"/>
      <c r="P1463" s="5"/>
      <c r="Q1463" s="5"/>
      <c r="R1463" s="5"/>
      <c r="S1463" s="5"/>
      <c r="T1463" s="5"/>
      <c r="U1463" s="5"/>
      <c r="V1463" s="5"/>
      <c r="W1463" s="5"/>
      <c r="X1463" s="5"/>
      <c r="Y1463" s="5"/>
      <c r="Z1463" s="5"/>
    </row>
    <row r="1464" spans="1:26" ht="12.75" customHeight="1" x14ac:dyDescent="0.25">
      <c r="A1464" s="55">
        <v>156</v>
      </c>
      <c r="B1464" s="54">
        <v>29</v>
      </c>
      <c r="C1464" s="54">
        <f>'P-VRIO'!D33</f>
        <v>0</v>
      </c>
      <c r="D1464" s="54">
        <f>'P-VRIO'!E33</f>
        <v>0</v>
      </c>
      <c r="E1464" s="54">
        <v>0</v>
      </c>
      <c r="F1464" s="54">
        <v>0</v>
      </c>
      <c r="G1464" s="56">
        <f t="shared" si="46"/>
        <v>0</v>
      </c>
      <c r="H1464" s="56">
        <f t="shared" si="45"/>
        <v>0</v>
      </c>
      <c r="I1464" s="57">
        <f t="shared" si="50"/>
        <v>0</v>
      </c>
      <c r="J1464" s="56">
        <f>IF(AND(Skriveni!C1464&lt;&gt;0,Skriveni!D1464&lt;&gt;0),1,0)</f>
        <v>0</v>
      </c>
      <c r="K1464" s="58"/>
      <c r="L1464" s="58"/>
      <c r="M1464" s="5"/>
      <c r="N1464" s="5"/>
      <c r="O1464" s="5"/>
      <c r="P1464" s="5"/>
      <c r="Q1464" s="5"/>
      <c r="R1464" s="5"/>
      <c r="S1464" s="5"/>
      <c r="T1464" s="5"/>
      <c r="U1464" s="5"/>
      <c r="V1464" s="5"/>
      <c r="W1464" s="5"/>
      <c r="X1464" s="5"/>
      <c r="Y1464" s="5"/>
      <c r="Z1464" s="5"/>
    </row>
    <row r="1465" spans="1:26" ht="12.75" customHeight="1" x14ac:dyDescent="0.25">
      <c r="A1465" s="55">
        <v>156</v>
      </c>
      <c r="B1465" s="54">
        <v>30</v>
      </c>
      <c r="C1465" s="54">
        <f>'P-VRIO'!D34</f>
        <v>0</v>
      </c>
      <c r="D1465" s="54">
        <f>'P-VRIO'!E34</f>
        <v>0</v>
      </c>
      <c r="E1465" s="54">
        <v>0</v>
      </c>
      <c r="F1465" s="54">
        <v>0</v>
      </c>
      <c r="G1465" s="56">
        <f t="shared" si="46"/>
        <v>0</v>
      </c>
      <c r="H1465" s="56">
        <f t="shared" si="45"/>
        <v>0</v>
      </c>
      <c r="I1465" s="57">
        <f t="shared" si="50"/>
        <v>0</v>
      </c>
      <c r="J1465" s="56">
        <f>IF(AND(Skriveni!C1465&lt;&gt;0,Skriveni!D1465&lt;&gt;0),1,0)</f>
        <v>0</v>
      </c>
      <c r="K1465" s="58"/>
      <c r="L1465" s="58"/>
      <c r="M1465" s="5"/>
      <c r="N1465" s="5"/>
      <c r="O1465" s="5"/>
      <c r="P1465" s="5"/>
      <c r="Q1465" s="5"/>
      <c r="R1465" s="5"/>
      <c r="S1465" s="5"/>
      <c r="T1465" s="5"/>
      <c r="U1465" s="5"/>
      <c r="V1465" s="5"/>
      <c r="W1465" s="5"/>
      <c r="X1465" s="5"/>
      <c r="Y1465" s="5"/>
      <c r="Z1465" s="5"/>
    </row>
    <row r="1466" spans="1:26" ht="12.75" customHeight="1" x14ac:dyDescent="0.25">
      <c r="A1466" s="55">
        <v>156</v>
      </c>
      <c r="B1466" s="54">
        <v>31</v>
      </c>
      <c r="C1466" s="54">
        <f>'P-VRIO'!D35</f>
        <v>0</v>
      </c>
      <c r="D1466" s="54">
        <f>'P-VRIO'!E35</f>
        <v>0</v>
      </c>
      <c r="E1466" s="54">
        <v>0</v>
      </c>
      <c r="F1466" s="54">
        <v>0</v>
      </c>
      <c r="G1466" s="56">
        <f t="shared" si="46"/>
        <v>0</v>
      </c>
      <c r="H1466" s="56">
        <f t="shared" si="45"/>
        <v>0</v>
      </c>
      <c r="I1466" s="57">
        <f t="shared" si="50"/>
        <v>0</v>
      </c>
      <c r="J1466" s="56">
        <f>IF(AND(Skriveni!C1466&lt;&gt;0,Skriveni!D1466&lt;&gt;0),1,0)</f>
        <v>0</v>
      </c>
      <c r="K1466" s="58"/>
      <c r="L1466" s="58"/>
      <c r="M1466" s="5"/>
      <c r="N1466" s="5"/>
      <c r="O1466" s="5"/>
      <c r="P1466" s="5"/>
      <c r="Q1466" s="5"/>
      <c r="R1466" s="5"/>
      <c r="S1466" s="5"/>
      <c r="T1466" s="5"/>
      <c r="U1466" s="5"/>
      <c r="V1466" s="5"/>
      <c r="W1466" s="5"/>
      <c r="X1466" s="5"/>
      <c r="Y1466" s="5"/>
      <c r="Z1466" s="5"/>
    </row>
    <row r="1467" spans="1:26" ht="12.75" customHeight="1" x14ac:dyDescent="0.25">
      <c r="A1467" s="55">
        <v>156</v>
      </c>
      <c r="B1467" s="54">
        <v>32</v>
      </c>
      <c r="C1467" s="54">
        <f>'P-VRIO'!D36</f>
        <v>0</v>
      </c>
      <c r="D1467" s="54">
        <f>'P-VRIO'!E36</f>
        <v>0</v>
      </c>
      <c r="E1467" s="54">
        <v>0</v>
      </c>
      <c r="F1467" s="54">
        <v>0</v>
      </c>
      <c r="G1467" s="56">
        <f t="shared" si="46"/>
        <v>0</v>
      </c>
      <c r="H1467" s="56">
        <f t="shared" si="45"/>
        <v>0</v>
      </c>
      <c r="I1467" s="57">
        <f t="shared" si="50"/>
        <v>0</v>
      </c>
      <c r="J1467" s="56">
        <f>IF(AND(Skriveni!C1467&lt;&gt;0,Skriveni!D1467&lt;&gt;0),1,0)</f>
        <v>0</v>
      </c>
      <c r="K1467" s="58"/>
      <c r="L1467" s="58"/>
      <c r="M1467" s="5"/>
      <c r="N1467" s="5"/>
      <c r="O1467" s="5"/>
      <c r="P1467" s="5"/>
      <c r="Q1467" s="5"/>
      <c r="R1467" s="5"/>
      <c r="S1467" s="5"/>
      <c r="T1467" s="5"/>
      <c r="U1467" s="5"/>
      <c r="V1467" s="5"/>
      <c r="W1467" s="5"/>
      <c r="X1467" s="5"/>
      <c r="Y1467" s="5"/>
      <c r="Z1467" s="5"/>
    </row>
    <row r="1468" spans="1:26" ht="12.75" customHeight="1" x14ac:dyDescent="0.25">
      <c r="A1468" s="55">
        <v>156</v>
      </c>
      <c r="B1468" s="54">
        <v>33</v>
      </c>
      <c r="C1468" s="54">
        <f>'P-VRIO'!D37</f>
        <v>0</v>
      </c>
      <c r="D1468" s="54">
        <f>'P-VRIO'!E37</f>
        <v>0</v>
      </c>
      <c r="E1468" s="54">
        <v>0</v>
      </c>
      <c r="F1468" s="54">
        <v>0</v>
      </c>
      <c r="G1468" s="56">
        <f t="shared" si="46"/>
        <v>0</v>
      </c>
      <c r="H1468" s="56">
        <f t="shared" si="45"/>
        <v>0</v>
      </c>
      <c r="I1468" s="57">
        <f t="shared" si="50"/>
        <v>0</v>
      </c>
      <c r="J1468" s="56">
        <f>IF(AND(Skriveni!C1468&lt;&gt;0,Skriveni!D1468&lt;&gt;0),1,0)</f>
        <v>0</v>
      </c>
      <c r="K1468" s="58"/>
      <c r="L1468" s="58"/>
      <c r="M1468" s="5"/>
      <c r="N1468" s="5"/>
      <c r="O1468" s="5"/>
      <c r="P1468" s="5"/>
      <c r="Q1468" s="5"/>
      <c r="R1468" s="5"/>
      <c r="S1468" s="5"/>
      <c r="T1468" s="5"/>
      <c r="U1468" s="5"/>
      <c r="V1468" s="5"/>
      <c r="W1468" s="5"/>
      <c r="X1468" s="5"/>
      <c r="Y1468" s="5"/>
      <c r="Z1468" s="5"/>
    </row>
    <row r="1469" spans="1:26" ht="12.75" customHeight="1" x14ac:dyDescent="0.25">
      <c r="A1469" s="55">
        <v>156</v>
      </c>
      <c r="B1469" s="54">
        <v>34</v>
      </c>
      <c r="C1469" s="54">
        <f>'P-VRIO'!D38</f>
        <v>0</v>
      </c>
      <c r="D1469" s="54">
        <f>'P-VRIO'!E38</f>
        <v>0</v>
      </c>
      <c r="E1469" s="54">
        <v>0</v>
      </c>
      <c r="F1469" s="54">
        <v>0</v>
      </c>
      <c r="G1469" s="56">
        <f t="shared" si="46"/>
        <v>0</v>
      </c>
      <c r="H1469" s="56">
        <f t="shared" si="45"/>
        <v>0</v>
      </c>
      <c r="I1469" s="57">
        <v>0</v>
      </c>
      <c r="J1469" s="56"/>
      <c r="K1469" s="58"/>
      <c r="L1469" s="58"/>
      <c r="M1469" s="5"/>
      <c r="N1469" s="5"/>
      <c r="O1469" s="5"/>
      <c r="P1469" s="5"/>
      <c r="Q1469" s="5"/>
      <c r="R1469" s="5"/>
      <c r="S1469" s="5"/>
      <c r="T1469" s="5"/>
      <c r="U1469" s="5"/>
      <c r="V1469" s="5"/>
      <c r="W1469" s="5"/>
      <c r="X1469" s="5"/>
      <c r="Y1469" s="5"/>
      <c r="Z1469" s="5"/>
    </row>
    <row r="1470" spans="1:26" ht="12.75" customHeight="1" x14ac:dyDescent="0.25">
      <c r="A1470" s="55">
        <v>156</v>
      </c>
      <c r="B1470" s="54">
        <v>35</v>
      </c>
      <c r="C1470" s="54">
        <f>'P-VRIO'!D39</f>
        <v>0</v>
      </c>
      <c r="D1470" s="54">
        <f>'P-VRIO'!E39</f>
        <v>0</v>
      </c>
      <c r="E1470" s="54">
        <v>0</v>
      </c>
      <c r="F1470" s="54">
        <v>0</v>
      </c>
      <c r="G1470" s="56">
        <f t="shared" si="46"/>
        <v>0</v>
      </c>
      <c r="H1470" s="56">
        <f t="shared" si="45"/>
        <v>0</v>
      </c>
      <c r="I1470" s="57">
        <v>0</v>
      </c>
      <c r="J1470" s="56"/>
      <c r="K1470" s="58"/>
      <c r="L1470" s="58"/>
      <c r="M1470" s="5"/>
      <c r="N1470" s="5"/>
      <c r="O1470" s="5"/>
      <c r="P1470" s="5"/>
      <c r="Q1470" s="5"/>
      <c r="R1470" s="5"/>
      <c r="S1470" s="5"/>
      <c r="T1470" s="5"/>
      <c r="U1470" s="5"/>
      <c r="V1470" s="5"/>
      <c r="W1470" s="5"/>
      <c r="X1470" s="5"/>
      <c r="Y1470" s="5"/>
      <c r="Z1470" s="5"/>
    </row>
    <row r="1471" spans="1:26" ht="12.75" customHeight="1" x14ac:dyDescent="0.25">
      <c r="A1471" s="55">
        <v>156</v>
      </c>
      <c r="B1471" s="54">
        <v>36</v>
      </c>
      <c r="C1471" s="54">
        <f>'P-VRIO'!D40</f>
        <v>0</v>
      </c>
      <c r="D1471" s="54">
        <f>'P-VRIO'!E40</f>
        <v>0</v>
      </c>
      <c r="E1471" s="54">
        <v>0</v>
      </c>
      <c r="F1471" s="54">
        <v>0</v>
      </c>
      <c r="G1471" s="56">
        <f t="shared" si="46"/>
        <v>0</v>
      </c>
      <c r="H1471" s="56">
        <f t="shared" si="45"/>
        <v>0</v>
      </c>
      <c r="I1471" s="57">
        <f>G1471*H1471</f>
        <v>0</v>
      </c>
      <c r="J1471" s="56">
        <f>IF(AND(Skriveni!C1471&lt;&gt;0,Skriveni!D1471&lt;&gt;0),1,0)</f>
        <v>0</v>
      </c>
      <c r="K1471" s="58"/>
      <c r="L1471" s="58"/>
      <c r="M1471" s="5"/>
      <c r="N1471" s="5"/>
      <c r="O1471" s="5"/>
      <c r="P1471" s="5"/>
      <c r="Q1471" s="5"/>
      <c r="R1471" s="5"/>
      <c r="S1471" s="5"/>
      <c r="T1471" s="5"/>
      <c r="U1471" s="5"/>
      <c r="V1471" s="5"/>
      <c r="W1471" s="5"/>
      <c r="X1471" s="5"/>
      <c r="Y1471" s="5"/>
      <c r="Z1471" s="5"/>
    </row>
    <row r="1472" spans="1:26" ht="12.75" customHeight="1" x14ac:dyDescent="0.25">
      <c r="A1472" s="55">
        <v>156</v>
      </c>
      <c r="B1472" s="54">
        <v>37</v>
      </c>
      <c r="C1472" s="54">
        <f>'P-VRIO'!D41</f>
        <v>0</v>
      </c>
      <c r="D1472" s="54">
        <f>'P-VRIO'!E41</f>
        <v>0</v>
      </c>
      <c r="E1472" s="54">
        <v>0</v>
      </c>
      <c r="F1472" s="54">
        <v>0</v>
      </c>
      <c r="G1472" s="56">
        <f t="shared" si="46"/>
        <v>0</v>
      </c>
      <c r="H1472" s="56">
        <f t="shared" si="45"/>
        <v>0</v>
      </c>
      <c r="I1472" s="57">
        <f>G1472*H1472</f>
        <v>0</v>
      </c>
      <c r="J1472" s="56">
        <f>IF(AND(Skriveni!C1472&lt;&gt;0,Skriveni!D1472&lt;&gt;0),1,0)</f>
        <v>0</v>
      </c>
      <c r="K1472" s="58"/>
      <c r="L1472" s="58"/>
      <c r="M1472" s="5"/>
      <c r="N1472" s="5"/>
      <c r="O1472" s="5"/>
      <c r="P1472" s="5"/>
      <c r="Q1472" s="5"/>
      <c r="R1472" s="5"/>
      <c r="S1472" s="5"/>
      <c r="T1472" s="5"/>
      <c r="U1472" s="5"/>
      <c r="V1472" s="5"/>
      <c r="W1472" s="5"/>
      <c r="X1472" s="5"/>
      <c r="Y1472" s="5"/>
      <c r="Z1472" s="5"/>
    </row>
    <row r="1473" spans="1:26" ht="12.75" customHeight="1" x14ac:dyDescent="0.25">
      <c r="A1473" s="55">
        <v>156</v>
      </c>
      <c r="B1473" s="54">
        <v>38</v>
      </c>
      <c r="C1473" s="54">
        <f>'P-VRIO'!D42</f>
        <v>0</v>
      </c>
      <c r="D1473" s="54">
        <f>'P-VRIO'!E42</f>
        <v>0</v>
      </c>
      <c r="E1473" s="54">
        <v>0</v>
      </c>
      <c r="F1473" s="54">
        <v>0</v>
      </c>
      <c r="G1473" s="56">
        <f t="shared" si="46"/>
        <v>0</v>
      </c>
      <c r="H1473" s="56">
        <f t="shared" si="45"/>
        <v>0</v>
      </c>
      <c r="I1473" s="57">
        <f>G1473*H1473</f>
        <v>0</v>
      </c>
      <c r="J1473" s="56">
        <f>IF(AND(Skriveni!C1473&lt;&gt;0,Skriveni!D1473&lt;&gt;0),1,0)</f>
        <v>0</v>
      </c>
      <c r="K1473" s="58"/>
      <c r="L1473" s="58"/>
      <c r="M1473" s="5"/>
      <c r="N1473" s="5"/>
      <c r="O1473" s="5"/>
      <c r="P1473" s="5"/>
      <c r="Q1473" s="5"/>
      <c r="R1473" s="5"/>
      <c r="S1473" s="5"/>
      <c r="T1473" s="5"/>
      <c r="U1473" s="5"/>
      <c r="V1473" s="5"/>
      <c r="W1473" s="5"/>
      <c r="X1473" s="5"/>
      <c r="Y1473" s="5"/>
      <c r="Z1473" s="5"/>
    </row>
    <row r="1474" spans="1:26" ht="12.75" customHeight="1" x14ac:dyDescent="0.25">
      <c r="A1474" s="55">
        <v>156</v>
      </c>
      <c r="B1474" s="54">
        <v>39</v>
      </c>
      <c r="C1474" s="54">
        <f>'P-VRIO'!D43</f>
        <v>0</v>
      </c>
      <c r="D1474" s="54">
        <f>'P-VRIO'!E43</f>
        <v>0</v>
      </c>
      <c r="E1474" s="54">
        <v>0</v>
      </c>
      <c r="F1474" s="54">
        <v>0</v>
      </c>
      <c r="G1474" s="56">
        <f t="shared" si="46"/>
        <v>0</v>
      </c>
      <c r="H1474" s="56">
        <f t="shared" ref="H1474:H1479" si="51">ABS(C1474-ROUND(C1474,0))+ABS(D1474-ROUND(D1474,0))</f>
        <v>0</v>
      </c>
      <c r="I1474" s="57">
        <f>G1474*H1474</f>
        <v>0</v>
      </c>
      <c r="J1474" s="56">
        <f>IF(AND(Skriveni!C1474&lt;&gt;0,Skriveni!D1474&lt;&gt;0),1,0)</f>
        <v>0</v>
      </c>
      <c r="K1474" s="58"/>
      <c r="L1474" s="58"/>
      <c r="M1474" s="5"/>
      <c r="N1474" s="5"/>
      <c r="O1474" s="5"/>
      <c r="P1474" s="5"/>
      <c r="Q1474" s="5"/>
      <c r="R1474" s="5"/>
      <c r="S1474" s="5"/>
      <c r="T1474" s="5"/>
      <c r="U1474" s="5"/>
      <c r="V1474" s="5"/>
      <c r="W1474" s="5"/>
      <c r="X1474" s="5"/>
      <c r="Y1474" s="5"/>
      <c r="Z1474" s="5"/>
    </row>
    <row r="1475" spans="1:26" ht="12.75" customHeight="1" x14ac:dyDescent="0.25">
      <c r="A1475" s="55">
        <v>156</v>
      </c>
      <c r="B1475" s="54">
        <v>40</v>
      </c>
      <c r="C1475" s="54">
        <f>'P-VRIO'!D44</f>
        <v>0</v>
      </c>
      <c r="D1475" s="54">
        <f>'P-VRIO'!E44</f>
        <v>0</v>
      </c>
      <c r="E1475" s="54">
        <v>0</v>
      </c>
      <c r="F1475" s="54">
        <v>0</v>
      </c>
      <c r="G1475" s="56">
        <f t="shared" si="46"/>
        <v>0</v>
      </c>
      <c r="H1475" s="56">
        <f t="shared" si="51"/>
        <v>0</v>
      </c>
      <c r="I1475" s="57">
        <v>0</v>
      </c>
      <c r="J1475" s="56"/>
      <c r="K1475" s="58"/>
      <c r="L1475" s="58"/>
      <c r="M1475" s="5"/>
      <c r="N1475" s="5"/>
      <c r="O1475" s="5"/>
      <c r="P1475" s="5"/>
      <c r="Q1475" s="5"/>
      <c r="R1475" s="5"/>
      <c r="S1475" s="5"/>
      <c r="T1475" s="5"/>
      <c r="U1475" s="5"/>
      <c r="V1475" s="5"/>
      <c r="W1475" s="5"/>
      <c r="X1475" s="5"/>
      <c r="Y1475" s="5"/>
      <c r="Z1475" s="5"/>
    </row>
    <row r="1476" spans="1:26" ht="12.75" customHeight="1" x14ac:dyDescent="0.25">
      <c r="A1476" s="55">
        <v>156</v>
      </c>
      <c r="B1476" s="54">
        <v>41</v>
      </c>
      <c r="C1476" s="54">
        <f>'P-VRIO'!D45</f>
        <v>0</v>
      </c>
      <c r="D1476" s="54">
        <f>'P-VRIO'!E45</f>
        <v>0</v>
      </c>
      <c r="E1476" s="54">
        <v>0</v>
      </c>
      <c r="F1476" s="54">
        <v>0</v>
      </c>
      <c r="G1476" s="56">
        <f t="shared" si="46"/>
        <v>0</v>
      </c>
      <c r="H1476" s="56">
        <f t="shared" si="51"/>
        <v>0</v>
      </c>
      <c r="I1476" s="57">
        <f>G1476*H1476</f>
        <v>0</v>
      </c>
      <c r="J1476" s="56">
        <f>IF(AND(Skriveni!C1476&lt;&gt;0,Skriveni!D1476&lt;&gt;0),1,0)</f>
        <v>0</v>
      </c>
      <c r="K1476" s="58"/>
      <c r="L1476" s="58"/>
      <c r="M1476" s="5"/>
      <c r="N1476" s="5"/>
      <c r="O1476" s="5"/>
      <c r="P1476" s="5"/>
      <c r="Q1476" s="5"/>
      <c r="R1476" s="5"/>
      <c r="S1476" s="5"/>
      <c r="T1476" s="5"/>
      <c r="U1476" s="5"/>
      <c r="V1476" s="5"/>
      <c r="W1476" s="5"/>
      <c r="X1476" s="5"/>
      <c r="Y1476" s="5"/>
      <c r="Z1476" s="5"/>
    </row>
    <row r="1477" spans="1:26" ht="12.75" customHeight="1" x14ac:dyDescent="0.25">
      <c r="A1477" s="55">
        <v>156</v>
      </c>
      <c r="B1477" s="54">
        <v>42</v>
      </c>
      <c r="C1477" s="54">
        <f>'P-VRIO'!D46</f>
        <v>0</v>
      </c>
      <c r="D1477" s="54">
        <f>'P-VRIO'!E46</f>
        <v>0</v>
      </c>
      <c r="E1477" s="54">
        <v>0</v>
      </c>
      <c r="F1477" s="54">
        <v>0</v>
      </c>
      <c r="G1477" s="56">
        <f t="shared" si="46"/>
        <v>0</v>
      </c>
      <c r="H1477" s="56">
        <f t="shared" si="51"/>
        <v>0</v>
      </c>
      <c r="I1477" s="57">
        <f>G1477*H1477</f>
        <v>0</v>
      </c>
      <c r="J1477" s="56">
        <f>IF(AND(Skriveni!C1477&lt;&gt;0,Skriveni!D1477&lt;&gt;0),1,0)</f>
        <v>0</v>
      </c>
      <c r="K1477" s="58"/>
      <c r="L1477" s="58"/>
      <c r="M1477" s="5"/>
      <c r="N1477" s="5"/>
      <c r="O1477" s="5"/>
      <c r="P1477" s="5"/>
      <c r="Q1477" s="5"/>
      <c r="R1477" s="5"/>
      <c r="S1477" s="5"/>
      <c r="T1477" s="5"/>
      <c r="U1477" s="5"/>
      <c r="V1477" s="5"/>
      <c r="W1477" s="5"/>
      <c r="X1477" s="5"/>
      <c r="Y1477" s="5"/>
      <c r="Z1477" s="5"/>
    </row>
    <row r="1478" spans="1:26" ht="12.75" customHeight="1" x14ac:dyDescent="0.25">
      <c r="A1478" s="55">
        <v>156</v>
      </c>
      <c r="B1478" s="54">
        <v>43</v>
      </c>
      <c r="C1478" s="54">
        <f>'P-VRIO'!D47</f>
        <v>0</v>
      </c>
      <c r="D1478" s="54">
        <f>'P-VRIO'!E47</f>
        <v>0</v>
      </c>
      <c r="E1478" s="54">
        <v>0</v>
      </c>
      <c r="F1478" s="54">
        <v>0</v>
      </c>
      <c r="G1478" s="56">
        <f t="shared" si="46"/>
        <v>0</v>
      </c>
      <c r="H1478" s="56">
        <f t="shared" si="51"/>
        <v>0</v>
      </c>
      <c r="I1478" s="57">
        <f>G1478*H1478</f>
        <v>0</v>
      </c>
      <c r="J1478" s="56">
        <f>IF(AND(Skriveni!C1478&lt;&gt;0,Skriveni!D1478&lt;&gt;0),1,0)</f>
        <v>0</v>
      </c>
      <c r="K1478" s="58"/>
      <c r="L1478" s="58"/>
      <c r="M1478" s="5"/>
      <c r="N1478" s="5"/>
      <c r="O1478" s="5"/>
      <c r="P1478" s="5"/>
      <c r="Q1478" s="5"/>
      <c r="R1478" s="5"/>
      <c r="S1478" s="5"/>
      <c r="T1478" s="5"/>
      <c r="U1478" s="5"/>
      <c r="V1478" s="5"/>
      <c r="W1478" s="5"/>
      <c r="X1478" s="5"/>
      <c r="Y1478" s="5"/>
      <c r="Z1478" s="5"/>
    </row>
    <row r="1479" spans="1:26" ht="12.75" customHeight="1" x14ac:dyDescent="0.25">
      <c r="A1479" s="69">
        <v>156</v>
      </c>
      <c r="B1479" s="70">
        <v>44</v>
      </c>
      <c r="C1479" s="70">
        <f>'P-VRIO'!D48</f>
        <v>0</v>
      </c>
      <c r="D1479" s="70">
        <f>'P-VRIO'!E48</f>
        <v>0</v>
      </c>
      <c r="E1479" s="70">
        <v>0</v>
      </c>
      <c r="F1479" s="70">
        <v>0</v>
      </c>
      <c r="G1479" s="71">
        <f t="shared" si="46"/>
        <v>0</v>
      </c>
      <c r="H1479" s="71">
        <f t="shared" si="51"/>
        <v>0</v>
      </c>
      <c r="I1479" s="72">
        <f>G1479*H1479</f>
        <v>0</v>
      </c>
      <c r="J1479" s="56">
        <f>IF(AND(Skriveni!C1479&lt;&gt;0,Skriveni!D1479&lt;&gt;0),1,0)</f>
        <v>0</v>
      </c>
      <c r="K1479" s="58"/>
      <c r="L1479" s="58"/>
      <c r="M1479" s="5"/>
      <c r="N1479" s="5"/>
      <c r="O1479" s="5"/>
      <c r="P1479" s="5"/>
      <c r="Q1479" s="5"/>
      <c r="R1479" s="5"/>
      <c r="S1479" s="5"/>
      <c r="T1479" s="5"/>
      <c r="U1479" s="5"/>
      <c r="V1479" s="5"/>
      <c r="W1479" s="5"/>
      <c r="X1479" s="5"/>
      <c r="Y1479" s="5"/>
      <c r="Z1479" s="5"/>
    </row>
    <row r="1480" spans="1:26" ht="12.75" customHeight="1" x14ac:dyDescent="0.25">
      <c r="A1480" s="60">
        <v>159</v>
      </c>
      <c r="B1480" s="61">
        <v>1</v>
      </c>
      <c r="C1480" s="61">
        <f>OBVEZE!D5</f>
        <v>21729.02</v>
      </c>
      <c r="D1480" s="61"/>
      <c r="E1480" s="61">
        <v>0</v>
      </c>
      <c r="F1480" s="61">
        <v>0</v>
      </c>
      <c r="G1480" s="62">
        <f t="shared" ref="G1480:G1511" si="52">B1480/1000*C1480</f>
        <v>21.729020000000002</v>
      </c>
      <c r="H1480" s="62">
        <f t="shared" ref="H1480:H1511" si="53">ABS(C1480-ROUND(C1480,0))</f>
        <v>2.0000000000436557E-2</v>
      </c>
      <c r="I1480" s="63"/>
      <c r="J1480" s="59"/>
      <c r="K1480" s="58"/>
      <c r="L1480" s="58"/>
      <c r="M1480" s="5"/>
      <c r="N1480" s="5"/>
      <c r="O1480" s="5"/>
      <c r="P1480" s="5"/>
      <c r="Q1480" s="5"/>
      <c r="R1480" s="5"/>
      <c r="S1480" s="5"/>
      <c r="T1480" s="5"/>
      <c r="U1480" s="5"/>
      <c r="V1480" s="5"/>
      <c r="W1480" s="5"/>
      <c r="X1480" s="5"/>
      <c r="Y1480" s="5"/>
      <c r="Z1480" s="5"/>
    </row>
    <row r="1481" spans="1:26" ht="12.75" customHeight="1" x14ac:dyDescent="0.25">
      <c r="A1481" s="55">
        <v>159</v>
      </c>
      <c r="B1481" s="54">
        <v>2</v>
      </c>
      <c r="C1481" s="54">
        <f>OBVEZE!D6</f>
        <v>373663.37999999995</v>
      </c>
      <c r="D1481" s="54">
        <v>0</v>
      </c>
      <c r="E1481" s="54">
        <v>0</v>
      </c>
      <c r="F1481" s="54">
        <v>0</v>
      </c>
      <c r="G1481" s="56">
        <f t="shared" si="52"/>
        <v>747.32675999999992</v>
      </c>
      <c r="H1481" s="56">
        <f t="shared" si="53"/>
        <v>0.37999999994644895</v>
      </c>
      <c r="I1481" s="57"/>
      <c r="J1481" s="59"/>
      <c r="K1481" s="58"/>
      <c r="L1481" s="58"/>
      <c r="M1481" s="5"/>
      <c r="N1481" s="5"/>
      <c r="O1481" s="5"/>
      <c r="P1481" s="5"/>
      <c r="Q1481" s="5"/>
      <c r="R1481" s="5"/>
      <c r="S1481" s="5"/>
      <c r="T1481" s="5"/>
      <c r="U1481" s="5"/>
      <c r="V1481" s="5"/>
      <c r="W1481" s="5"/>
      <c r="X1481" s="5"/>
      <c r="Y1481" s="5"/>
      <c r="Z1481" s="5"/>
    </row>
    <row r="1482" spans="1:26" ht="12.75" customHeight="1" x14ac:dyDescent="0.25">
      <c r="A1482" s="55">
        <v>159</v>
      </c>
      <c r="B1482" s="54">
        <v>3</v>
      </c>
      <c r="C1482" s="54">
        <f>OBVEZE!D7</f>
        <v>0</v>
      </c>
      <c r="D1482" s="54">
        <v>0</v>
      </c>
      <c r="E1482" s="54">
        <v>0</v>
      </c>
      <c r="F1482" s="54">
        <v>0</v>
      </c>
      <c r="G1482" s="56">
        <f t="shared" si="52"/>
        <v>0</v>
      </c>
      <c r="H1482" s="56">
        <f t="shared" si="53"/>
        <v>0</v>
      </c>
      <c r="I1482" s="57"/>
      <c r="J1482" s="59"/>
      <c r="K1482" s="58"/>
      <c r="L1482" s="58"/>
      <c r="M1482" s="5"/>
      <c r="N1482" s="5"/>
      <c r="O1482" s="5"/>
      <c r="P1482" s="5"/>
      <c r="Q1482" s="5"/>
      <c r="R1482" s="5"/>
      <c r="S1482" s="5"/>
      <c r="T1482" s="5"/>
      <c r="U1482" s="5"/>
      <c r="V1482" s="5"/>
      <c r="W1482" s="5"/>
      <c r="X1482" s="5"/>
      <c r="Y1482" s="5"/>
      <c r="Z1482" s="5"/>
    </row>
    <row r="1483" spans="1:26" ht="12.75" customHeight="1" x14ac:dyDescent="0.25">
      <c r="A1483" s="55">
        <v>159</v>
      </c>
      <c r="B1483" s="54">
        <v>4</v>
      </c>
      <c r="C1483" s="54">
        <f>OBVEZE!D8</f>
        <v>371165.72</v>
      </c>
      <c r="D1483" s="54">
        <v>0</v>
      </c>
      <c r="E1483" s="54">
        <v>0</v>
      </c>
      <c r="F1483" s="54">
        <v>0</v>
      </c>
      <c r="G1483" s="56">
        <f t="shared" si="52"/>
        <v>1484.6628799999999</v>
      </c>
      <c r="H1483" s="56">
        <f t="shared" si="53"/>
        <v>0.28000000002793968</v>
      </c>
      <c r="I1483" s="57"/>
      <c r="J1483" s="59"/>
      <c r="K1483" s="58"/>
      <c r="L1483" s="58"/>
      <c r="M1483" s="5"/>
      <c r="N1483" s="5"/>
      <c r="O1483" s="5"/>
      <c r="P1483" s="5"/>
      <c r="Q1483" s="5"/>
      <c r="R1483" s="5"/>
      <c r="S1483" s="5"/>
      <c r="T1483" s="5"/>
      <c r="U1483" s="5"/>
      <c r="V1483" s="5"/>
      <c r="W1483" s="5"/>
      <c r="X1483" s="5"/>
      <c r="Y1483" s="5"/>
      <c r="Z1483" s="5"/>
    </row>
    <row r="1484" spans="1:26" ht="12.75" customHeight="1" x14ac:dyDescent="0.25">
      <c r="A1484" s="55">
        <v>159</v>
      </c>
      <c r="B1484" s="54">
        <v>5</v>
      </c>
      <c r="C1484" s="54">
        <f>OBVEZE!D9</f>
        <v>268123</v>
      </c>
      <c r="D1484" s="54">
        <v>0</v>
      </c>
      <c r="E1484" s="54">
        <v>0</v>
      </c>
      <c r="F1484" s="54">
        <v>0</v>
      </c>
      <c r="G1484" s="56">
        <f t="shared" si="52"/>
        <v>1340.615</v>
      </c>
      <c r="H1484" s="56">
        <f t="shared" si="53"/>
        <v>0</v>
      </c>
      <c r="I1484" s="57"/>
      <c r="J1484" s="59"/>
      <c r="K1484" s="58"/>
      <c r="L1484" s="58"/>
      <c r="M1484" s="5"/>
      <c r="N1484" s="5"/>
      <c r="O1484" s="5"/>
      <c r="P1484" s="5"/>
      <c r="Q1484" s="5"/>
      <c r="R1484" s="5"/>
      <c r="S1484" s="5"/>
      <c r="T1484" s="5"/>
      <c r="U1484" s="5"/>
      <c r="V1484" s="5"/>
      <c r="W1484" s="5"/>
      <c r="X1484" s="5"/>
      <c r="Y1484" s="5"/>
      <c r="Z1484" s="5"/>
    </row>
    <row r="1485" spans="1:26" ht="12.75" customHeight="1" x14ac:dyDescent="0.25">
      <c r="A1485" s="55">
        <v>159</v>
      </c>
      <c r="B1485" s="54">
        <v>6</v>
      </c>
      <c r="C1485" s="54">
        <f>OBVEZE!D10</f>
        <v>101357.51</v>
      </c>
      <c r="D1485" s="54">
        <v>0</v>
      </c>
      <c r="E1485" s="54">
        <v>0</v>
      </c>
      <c r="F1485" s="54">
        <v>0</v>
      </c>
      <c r="G1485" s="56">
        <f t="shared" si="52"/>
        <v>608.14505999999994</v>
      </c>
      <c r="H1485" s="56">
        <f t="shared" si="53"/>
        <v>0.49000000000523869</v>
      </c>
      <c r="I1485" s="57"/>
      <c r="J1485" s="59"/>
      <c r="K1485" s="58"/>
      <c r="L1485" s="58"/>
      <c r="M1485" s="5"/>
      <c r="N1485" s="5"/>
      <c r="O1485" s="5"/>
      <c r="P1485" s="5"/>
      <c r="Q1485" s="5"/>
      <c r="R1485" s="5"/>
      <c r="S1485" s="5"/>
      <c r="T1485" s="5"/>
      <c r="U1485" s="5"/>
      <c r="V1485" s="5"/>
      <c r="W1485" s="5"/>
      <c r="X1485" s="5"/>
      <c r="Y1485" s="5"/>
      <c r="Z1485" s="5"/>
    </row>
    <row r="1486" spans="1:26" ht="12.75" customHeight="1" x14ac:dyDescent="0.25">
      <c r="A1486" s="55">
        <v>159</v>
      </c>
      <c r="B1486" s="54">
        <v>7</v>
      </c>
      <c r="C1486" s="54">
        <f>OBVEZE!D11</f>
        <v>1005.22</v>
      </c>
      <c r="D1486" s="54">
        <v>0</v>
      </c>
      <c r="E1486" s="54">
        <v>0</v>
      </c>
      <c r="F1486" s="54">
        <v>0</v>
      </c>
      <c r="G1486" s="56">
        <f t="shared" si="52"/>
        <v>7.0365400000000005</v>
      </c>
      <c r="H1486" s="56">
        <f t="shared" si="53"/>
        <v>0.22000000000002728</v>
      </c>
      <c r="I1486" s="57"/>
      <c r="J1486" s="59"/>
      <c r="K1486" s="58"/>
      <c r="L1486" s="58"/>
      <c r="M1486" s="5"/>
      <c r="N1486" s="5"/>
      <c r="O1486" s="5"/>
      <c r="P1486" s="5"/>
      <c r="Q1486" s="5"/>
      <c r="R1486" s="5"/>
      <c r="S1486" s="5"/>
      <c r="T1486" s="5"/>
      <c r="U1486" s="5"/>
      <c r="V1486" s="5"/>
      <c r="W1486" s="5"/>
      <c r="X1486" s="5"/>
      <c r="Y1486" s="5"/>
      <c r="Z1486" s="5"/>
    </row>
    <row r="1487" spans="1:26" ht="12.75" customHeight="1" x14ac:dyDescent="0.25">
      <c r="A1487" s="55">
        <v>159</v>
      </c>
      <c r="B1487" s="54">
        <v>8</v>
      </c>
      <c r="C1487" s="54">
        <f>OBVEZE!D12</f>
        <v>0</v>
      </c>
      <c r="D1487" s="54">
        <v>0</v>
      </c>
      <c r="E1487" s="54">
        <v>0</v>
      </c>
      <c r="F1487" s="54">
        <v>0</v>
      </c>
      <c r="G1487" s="56">
        <f t="shared" si="52"/>
        <v>0</v>
      </c>
      <c r="H1487" s="56">
        <f t="shared" si="53"/>
        <v>0</v>
      </c>
      <c r="I1487" s="57"/>
      <c r="J1487" s="59"/>
      <c r="K1487" s="58"/>
      <c r="L1487" s="58"/>
      <c r="M1487" s="5"/>
      <c r="N1487" s="5"/>
      <c r="O1487" s="5"/>
      <c r="P1487" s="5"/>
      <c r="Q1487" s="5"/>
      <c r="R1487" s="5"/>
      <c r="S1487" s="5"/>
      <c r="T1487" s="5"/>
      <c r="U1487" s="5"/>
      <c r="V1487" s="5"/>
      <c r="W1487" s="5"/>
      <c r="X1487" s="5"/>
      <c r="Y1487" s="5"/>
      <c r="Z1487" s="5"/>
    </row>
    <row r="1488" spans="1:26" ht="12.75" customHeight="1" x14ac:dyDescent="0.25">
      <c r="A1488" s="55">
        <v>159</v>
      </c>
      <c r="B1488" s="54">
        <v>9</v>
      </c>
      <c r="C1488" s="54">
        <f>OBVEZE!D13</f>
        <v>0</v>
      </c>
      <c r="D1488" s="54">
        <v>0</v>
      </c>
      <c r="E1488" s="54">
        <v>0</v>
      </c>
      <c r="F1488" s="54">
        <v>0</v>
      </c>
      <c r="G1488" s="56">
        <f t="shared" si="52"/>
        <v>0</v>
      </c>
      <c r="H1488" s="56">
        <f t="shared" si="53"/>
        <v>0</v>
      </c>
      <c r="I1488" s="57"/>
      <c r="J1488" s="59"/>
      <c r="K1488" s="58"/>
      <c r="L1488" s="58"/>
      <c r="M1488" s="5"/>
      <c r="N1488" s="5"/>
      <c r="O1488" s="5"/>
      <c r="P1488" s="5"/>
      <c r="Q1488" s="5"/>
      <c r="R1488" s="5"/>
      <c r="S1488" s="5"/>
      <c r="T1488" s="5"/>
      <c r="U1488" s="5"/>
      <c r="V1488" s="5"/>
      <c r="W1488" s="5"/>
      <c r="X1488" s="5"/>
      <c r="Y1488" s="5"/>
      <c r="Z1488" s="5"/>
    </row>
    <row r="1489" spans="1:26" ht="12.75" customHeight="1" x14ac:dyDescent="0.25">
      <c r="A1489" s="55">
        <v>159</v>
      </c>
      <c r="B1489" s="54">
        <v>10</v>
      </c>
      <c r="C1489" s="54">
        <f>OBVEZE!D14</f>
        <v>0</v>
      </c>
      <c r="D1489" s="54">
        <v>0</v>
      </c>
      <c r="E1489" s="54">
        <v>0</v>
      </c>
      <c r="F1489" s="54">
        <v>0</v>
      </c>
      <c r="G1489" s="56">
        <f t="shared" si="52"/>
        <v>0</v>
      </c>
      <c r="H1489" s="56">
        <f t="shared" si="53"/>
        <v>0</v>
      </c>
      <c r="I1489" s="57"/>
      <c r="J1489" s="59"/>
      <c r="K1489" s="58"/>
      <c r="L1489" s="58"/>
      <c r="M1489" s="5"/>
      <c r="N1489" s="5"/>
      <c r="O1489" s="5"/>
      <c r="P1489" s="5"/>
      <c r="Q1489" s="5"/>
      <c r="R1489" s="5"/>
      <c r="S1489" s="5"/>
      <c r="T1489" s="5"/>
      <c r="U1489" s="5"/>
      <c r="V1489" s="5"/>
      <c r="W1489" s="5"/>
      <c r="X1489" s="5"/>
      <c r="Y1489" s="5"/>
      <c r="Z1489" s="5"/>
    </row>
    <row r="1490" spans="1:26" ht="12.75" customHeight="1" x14ac:dyDescent="0.25">
      <c r="A1490" s="55">
        <v>159</v>
      </c>
      <c r="B1490" s="54">
        <v>11</v>
      </c>
      <c r="C1490" s="54">
        <f>OBVEZE!D15</f>
        <v>0</v>
      </c>
      <c r="D1490" s="54">
        <v>0</v>
      </c>
      <c r="E1490" s="54">
        <v>0</v>
      </c>
      <c r="F1490" s="54">
        <v>0</v>
      </c>
      <c r="G1490" s="56">
        <f t="shared" si="52"/>
        <v>0</v>
      </c>
      <c r="H1490" s="56">
        <f t="shared" si="53"/>
        <v>0</v>
      </c>
      <c r="I1490" s="57"/>
      <c r="J1490" s="59"/>
      <c r="K1490" s="58"/>
      <c r="L1490" s="58"/>
      <c r="M1490" s="5"/>
      <c r="N1490" s="5"/>
      <c r="O1490" s="5"/>
      <c r="P1490" s="5"/>
      <c r="Q1490" s="5"/>
      <c r="R1490" s="5"/>
      <c r="S1490" s="5"/>
      <c r="T1490" s="5"/>
      <c r="U1490" s="5"/>
      <c r="V1490" s="5"/>
      <c r="W1490" s="5"/>
      <c r="X1490" s="5"/>
      <c r="Y1490" s="5"/>
      <c r="Z1490" s="5"/>
    </row>
    <row r="1491" spans="1:26" ht="12.75" customHeight="1" x14ac:dyDescent="0.25">
      <c r="A1491" s="55">
        <v>159</v>
      </c>
      <c r="B1491" s="54">
        <v>12</v>
      </c>
      <c r="C1491" s="54">
        <f>OBVEZE!D16</f>
        <v>679.99</v>
      </c>
      <c r="D1491" s="54">
        <v>0</v>
      </c>
      <c r="E1491" s="54">
        <v>0</v>
      </c>
      <c r="F1491" s="54">
        <v>0</v>
      </c>
      <c r="G1491" s="56">
        <f t="shared" si="52"/>
        <v>8.1598800000000011</v>
      </c>
      <c r="H1491" s="56">
        <f t="shared" si="53"/>
        <v>9.9999999999909051E-3</v>
      </c>
      <c r="I1491" s="57"/>
      <c r="J1491" s="59"/>
      <c r="K1491" s="58"/>
      <c r="L1491" s="58"/>
      <c r="M1491" s="5"/>
      <c r="N1491" s="5"/>
      <c r="O1491" s="5"/>
      <c r="P1491" s="5"/>
      <c r="Q1491" s="5"/>
      <c r="R1491" s="5"/>
      <c r="S1491" s="5"/>
      <c r="T1491" s="5"/>
      <c r="U1491" s="5"/>
      <c r="V1491" s="5"/>
      <c r="W1491" s="5"/>
      <c r="X1491" s="5"/>
      <c r="Y1491" s="5"/>
      <c r="Z1491" s="5"/>
    </row>
    <row r="1492" spans="1:26" ht="12.75" customHeight="1" x14ac:dyDescent="0.25">
      <c r="A1492" s="55">
        <v>159</v>
      </c>
      <c r="B1492" s="54">
        <v>13</v>
      </c>
      <c r="C1492" s="54">
        <f>OBVEZE!D17</f>
        <v>2497.66</v>
      </c>
      <c r="D1492" s="54">
        <v>0</v>
      </c>
      <c r="E1492" s="54">
        <v>0</v>
      </c>
      <c r="F1492" s="54">
        <v>0</v>
      </c>
      <c r="G1492" s="56">
        <f t="shared" si="52"/>
        <v>32.469579999999993</v>
      </c>
      <c r="H1492" s="56">
        <f t="shared" si="53"/>
        <v>0.34000000000014552</v>
      </c>
      <c r="I1492" s="57"/>
      <c r="J1492" s="59"/>
      <c r="K1492" s="58"/>
      <c r="L1492" s="58"/>
      <c r="M1492" s="5"/>
      <c r="N1492" s="5"/>
      <c r="O1492" s="5"/>
      <c r="P1492" s="5"/>
      <c r="Q1492" s="5"/>
      <c r="R1492" s="5"/>
      <c r="S1492" s="5"/>
      <c r="T1492" s="5"/>
      <c r="U1492" s="5"/>
      <c r="V1492" s="5"/>
      <c r="W1492" s="5"/>
      <c r="X1492" s="5"/>
      <c r="Y1492" s="5"/>
      <c r="Z1492" s="5"/>
    </row>
    <row r="1493" spans="1:26" ht="12.75" customHeight="1" x14ac:dyDescent="0.25">
      <c r="A1493" s="55">
        <v>159</v>
      </c>
      <c r="B1493" s="54">
        <v>14</v>
      </c>
      <c r="C1493" s="54">
        <f>OBVEZE!D18</f>
        <v>0</v>
      </c>
      <c r="D1493" s="54">
        <v>0</v>
      </c>
      <c r="E1493" s="54">
        <v>0</v>
      </c>
      <c r="F1493" s="54">
        <v>0</v>
      </c>
      <c r="G1493" s="56">
        <f t="shared" si="52"/>
        <v>0</v>
      </c>
      <c r="H1493" s="56">
        <f t="shared" si="53"/>
        <v>0</v>
      </c>
      <c r="I1493" s="57"/>
      <c r="J1493" s="59"/>
      <c r="K1493" s="58"/>
      <c r="L1493" s="58"/>
      <c r="M1493" s="5"/>
      <c r="N1493" s="5"/>
      <c r="O1493" s="5"/>
      <c r="P1493" s="5"/>
      <c r="Q1493" s="5"/>
      <c r="R1493" s="5"/>
      <c r="S1493" s="5"/>
      <c r="T1493" s="5"/>
      <c r="U1493" s="5"/>
      <c r="V1493" s="5"/>
      <c r="W1493" s="5"/>
      <c r="X1493" s="5"/>
      <c r="Y1493" s="5"/>
      <c r="Z1493" s="5"/>
    </row>
    <row r="1494" spans="1:26" ht="12.75" customHeight="1" x14ac:dyDescent="0.25">
      <c r="A1494" s="55">
        <v>159</v>
      </c>
      <c r="B1494" s="54">
        <v>15</v>
      </c>
      <c r="C1494" s="54">
        <f>OBVEZE!D19</f>
        <v>0</v>
      </c>
      <c r="D1494" s="54">
        <v>0</v>
      </c>
      <c r="E1494" s="54">
        <v>0</v>
      </c>
      <c r="F1494" s="54">
        <v>0</v>
      </c>
      <c r="G1494" s="56">
        <f t="shared" si="52"/>
        <v>0</v>
      </c>
      <c r="H1494" s="56">
        <f t="shared" si="53"/>
        <v>0</v>
      </c>
      <c r="I1494" s="57"/>
      <c r="J1494" s="59"/>
      <c r="K1494" s="58"/>
      <c r="L1494" s="58"/>
      <c r="M1494" s="5"/>
      <c r="N1494" s="5"/>
      <c r="O1494" s="5"/>
      <c r="P1494" s="5"/>
      <c r="Q1494" s="5"/>
      <c r="R1494" s="5"/>
      <c r="S1494" s="5"/>
      <c r="T1494" s="5"/>
      <c r="U1494" s="5"/>
      <c r="V1494" s="5"/>
      <c r="W1494" s="5"/>
      <c r="X1494" s="5"/>
      <c r="Y1494" s="5"/>
      <c r="Z1494" s="5"/>
    </row>
    <row r="1495" spans="1:26" ht="12.75" customHeight="1" x14ac:dyDescent="0.25">
      <c r="A1495" s="55">
        <v>159</v>
      </c>
      <c r="B1495" s="54">
        <v>16</v>
      </c>
      <c r="C1495" s="54">
        <f>OBVEZE!D20</f>
        <v>0</v>
      </c>
      <c r="D1495" s="54">
        <v>0</v>
      </c>
      <c r="E1495" s="54">
        <v>0</v>
      </c>
      <c r="F1495" s="54">
        <v>0</v>
      </c>
      <c r="G1495" s="56">
        <f t="shared" si="52"/>
        <v>0</v>
      </c>
      <c r="H1495" s="56">
        <f t="shared" si="53"/>
        <v>0</v>
      </c>
      <c r="I1495" s="57"/>
      <c r="J1495" s="59"/>
      <c r="K1495" s="58"/>
      <c r="L1495" s="58"/>
      <c r="M1495" s="5"/>
      <c r="N1495" s="5"/>
      <c r="O1495" s="5"/>
      <c r="P1495" s="5"/>
      <c r="Q1495" s="5"/>
      <c r="R1495" s="5"/>
      <c r="S1495" s="5"/>
      <c r="T1495" s="5"/>
      <c r="U1495" s="5"/>
      <c r="V1495" s="5"/>
      <c r="W1495" s="5"/>
      <c r="X1495" s="5"/>
      <c r="Y1495" s="5"/>
      <c r="Z1495" s="5"/>
    </row>
    <row r="1496" spans="1:26" ht="12.75" customHeight="1" x14ac:dyDescent="0.25">
      <c r="A1496" s="55">
        <v>159</v>
      </c>
      <c r="B1496" s="54">
        <v>17</v>
      </c>
      <c r="C1496" s="54">
        <f>OBVEZE!D21</f>
        <v>0</v>
      </c>
      <c r="D1496" s="54">
        <v>0</v>
      </c>
      <c r="E1496" s="54">
        <v>0</v>
      </c>
      <c r="F1496" s="54">
        <v>0</v>
      </c>
      <c r="G1496" s="56">
        <f t="shared" si="52"/>
        <v>0</v>
      </c>
      <c r="H1496" s="56">
        <f t="shared" si="53"/>
        <v>0</v>
      </c>
      <c r="I1496" s="57"/>
      <c r="J1496" s="59"/>
      <c r="K1496" s="58"/>
      <c r="L1496" s="58"/>
      <c r="M1496" s="5"/>
      <c r="N1496" s="5"/>
      <c r="O1496" s="5"/>
      <c r="P1496" s="5"/>
      <c r="Q1496" s="5"/>
      <c r="R1496" s="5"/>
      <c r="S1496" s="5"/>
      <c r="T1496" s="5"/>
      <c r="U1496" s="5"/>
      <c r="V1496" s="5"/>
      <c r="W1496" s="5"/>
      <c r="X1496" s="5"/>
      <c r="Y1496" s="5"/>
      <c r="Z1496" s="5"/>
    </row>
    <row r="1497" spans="1:26" ht="12.75" customHeight="1" x14ac:dyDescent="0.25">
      <c r="A1497" s="55">
        <v>159</v>
      </c>
      <c r="B1497" s="54">
        <v>18</v>
      </c>
      <c r="C1497" s="54">
        <f>OBVEZE!D22</f>
        <v>0</v>
      </c>
      <c r="D1497" s="54">
        <v>0</v>
      </c>
      <c r="E1497" s="54">
        <v>0</v>
      </c>
      <c r="F1497" s="54">
        <v>0</v>
      </c>
      <c r="G1497" s="56">
        <f t="shared" si="52"/>
        <v>0</v>
      </c>
      <c r="H1497" s="56">
        <f t="shared" si="53"/>
        <v>0</v>
      </c>
      <c r="I1497" s="57"/>
      <c r="J1497" s="59"/>
      <c r="K1497" s="58"/>
      <c r="L1497" s="58"/>
      <c r="M1497" s="5"/>
      <c r="N1497" s="5"/>
      <c r="O1497" s="5"/>
      <c r="P1497" s="5"/>
      <c r="Q1497" s="5"/>
      <c r="R1497" s="5"/>
      <c r="S1497" s="5"/>
      <c r="T1497" s="5"/>
      <c r="U1497" s="5"/>
      <c r="V1497" s="5"/>
      <c r="W1497" s="5"/>
      <c r="X1497" s="5"/>
      <c r="Y1497" s="5"/>
      <c r="Z1497" s="5"/>
    </row>
    <row r="1498" spans="1:26" ht="12.75" customHeight="1" x14ac:dyDescent="0.25">
      <c r="A1498" s="55">
        <v>159</v>
      </c>
      <c r="B1498" s="54">
        <v>19</v>
      </c>
      <c r="C1498" s="54">
        <f>OBVEZE!D23</f>
        <v>0</v>
      </c>
      <c r="D1498" s="54">
        <v>0</v>
      </c>
      <c r="E1498" s="54">
        <v>0</v>
      </c>
      <c r="F1498" s="54">
        <v>0</v>
      </c>
      <c r="G1498" s="56">
        <f t="shared" si="52"/>
        <v>0</v>
      </c>
      <c r="H1498" s="56">
        <f t="shared" si="53"/>
        <v>0</v>
      </c>
      <c r="I1498" s="57"/>
      <c r="J1498" s="59"/>
      <c r="K1498" s="58"/>
      <c r="L1498" s="58"/>
      <c r="M1498" s="5"/>
      <c r="N1498" s="5"/>
      <c r="O1498" s="5"/>
      <c r="P1498" s="5"/>
      <c r="Q1498" s="5"/>
      <c r="R1498" s="5"/>
      <c r="S1498" s="5"/>
      <c r="T1498" s="5"/>
      <c r="U1498" s="5"/>
      <c r="V1498" s="5"/>
      <c r="W1498" s="5"/>
      <c r="X1498" s="5"/>
      <c r="Y1498" s="5"/>
      <c r="Z1498" s="5"/>
    </row>
    <row r="1499" spans="1:26" ht="12.75" customHeight="1" x14ac:dyDescent="0.25">
      <c r="A1499" s="55">
        <v>159</v>
      </c>
      <c r="B1499" s="54">
        <v>20</v>
      </c>
      <c r="C1499" s="54">
        <f>OBVEZE!D24</f>
        <v>368734.04</v>
      </c>
      <c r="D1499" s="54">
        <v>0</v>
      </c>
      <c r="E1499" s="54">
        <v>0</v>
      </c>
      <c r="F1499" s="54">
        <v>0</v>
      </c>
      <c r="G1499" s="56">
        <f t="shared" si="52"/>
        <v>7374.6808000000001</v>
      </c>
      <c r="H1499" s="56">
        <f t="shared" si="53"/>
        <v>3.9999999979045242E-2</v>
      </c>
      <c r="I1499" s="57"/>
      <c r="J1499" s="59"/>
      <c r="K1499" s="58"/>
      <c r="L1499" s="58"/>
      <c r="M1499" s="5"/>
      <c r="N1499" s="5"/>
      <c r="O1499" s="5"/>
      <c r="P1499" s="5"/>
      <c r="Q1499" s="5"/>
      <c r="R1499" s="5"/>
      <c r="S1499" s="5"/>
      <c r="T1499" s="5"/>
      <c r="U1499" s="5"/>
      <c r="V1499" s="5"/>
      <c r="W1499" s="5"/>
      <c r="X1499" s="5"/>
      <c r="Y1499" s="5"/>
      <c r="Z1499" s="5"/>
    </row>
    <row r="1500" spans="1:26" ht="12.75" customHeight="1" x14ac:dyDescent="0.25">
      <c r="A1500" s="55">
        <v>159</v>
      </c>
      <c r="B1500" s="54">
        <v>21</v>
      </c>
      <c r="C1500" s="54">
        <f>OBVEZE!D25</f>
        <v>0</v>
      </c>
      <c r="D1500" s="54">
        <v>0</v>
      </c>
      <c r="E1500" s="54">
        <v>0</v>
      </c>
      <c r="F1500" s="54">
        <v>0</v>
      </c>
      <c r="G1500" s="56">
        <f t="shared" si="52"/>
        <v>0</v>
      </c>
      <c r="H1500" s="56">
        <f t="shared" si="53"/>
        <v>0</v>
      </c>
      <c r="I1500" s="57"/>
      <c r="J1500" s="59"/>
      <c r="K1500" s="58"/>
      <c r="L1500" s="58"/>
      <c r="M1500" s="5"/>
      <c r="N1500" s="5"/>
      <c r="O1500" s="5"/>
      <c r="P1500" s="5"/>
      <c r="Q1500" s="5"/>
      <c r="R1500" s="5"/>
      <c r="S1500" s="5"/>
      <c r="T1500" s="5"/>
      <c r="U1500" s="5"/>
      <c r="V1500" s="5"/>
      <c r="W1500" s="5"/>
      <c r="X1500" s="5"/>
      <c r="Y1500" s="5"/>
      <c r="Z1500" s="5"/>
    </row>
    <row r="1501" spans="1:26" ht="12.75" customHeight="1" x14ac:dyDescent="0.25">
      <c r="A1501" s="55">
        <v>159</v>
      </c>
      <c r="B1501" s="54">
        <v>22</v>
      </c>
      <c r="C1501" s="54">
        <f>OBVEZE!D26</f>
        <v>366083.49</v>
      </c>
      <c r="D1501" s="54">
        <v>0</v>
      </c>
      <c r="E1501" s="54">
        <v>0</v>
      </c>
      <c r="F1501" s="54">
        <v>0</v>
      </c>
      <c r="G1501" s="56">
        <f t="shared" si="52"/>
        <v>8053.8367799999996</v>
      </c>
      <c r="H1501" s="56">
        <f t="shared" si="53"/>
        <v>0.48999999999068677</v>
      </c>
      <c r="I1501" s="57"/>
      <c r="J1501" s="59"/>
      <c r="K1501" s="58"/>
      <c r="L1501" s="58"/>
      <c r="M1501" s="5"/>
      <c r="N1501" s="5"/>
      <c r="O1501" s="5"/>
      <c r="P1501" s="5"/>
      <c r="Q1501" s="5"/>
      <c r="R1501" s="5"/>
      <c r="S1501" s="5"/>
      <c r="T1501" s="5"/>
      <c r="U1501" s="5"/>
      <c r="V1501" s="5"/>
      <c r="W1501" s="5"/>
      <c r="X1501" s="5"/>
      <c r="Y1501" s="5"/>
      <c r="Z1501" s="5"/>
    </row>
    <row r="1502" spans="1:26" ht="12.75" customHeight="1" x14ac:dyDescent="0.25">
      <c r="A1502" s="55">
        <v>159</v>
      </c>
      <c r="B1502" s="54">
        <v>23</v>
      </c>
      <c r="C1502" s="54">
        <f>OBVEZE!D27</f>
        <v>262372.15000000002</v>
      </c>
      <c r="D1502" s="54">
        <v>0</v>
      </c>
      <c r="E1502" s="54">
        <v>0</v>
      </c>
      <c r="F1502" s="54">
        <v>0</v>
      </c>
      <c r="G1502" s="56">
        <f t="shared" si="52"/>
        <v>6034.5594500000007</v>
      </c>
      <c r="H1502" s="56">
        <f t="shared" si="53"/>
        <v>0.15000000002328306</v>
      </c>
      <c r="I1502" s="57"/>
      <c r="J1502" s="59"/>
      <c r="K1502" s="58"/>
      <c r="L1502" s="58"/>
      <c r="M1502" s="5"/>
      <c r="N1502" s="5"/>
      <c r="O1502" s="5"/>
      <c r="P1502" s="5"/>
      <c r="Q1502" s="5"/>
      <c r="R1502" s="5"/>
      <c r="S1502" s="5"/>
      <c r="T1502" s="5"/>
      <c r="U1502" s="5"/>
      <c r="V1502" s="5"/>
      <c r="W1502" s="5"/>
      <c r="X1502" s="5"/>
      <c r="Y1502" s="5"/>
      <c r="Z1502" s="5"/>
    </row>
    <row r="1503" spans="1:26" ht="12.75" customHeight="1" x14ac:dyDescent="0.25">
      <c r="A1503" s="55">
        <v>159</v>
      </c>
      <c r="B1503" s="54">
        <v>24</v>
      </c>
      <c r="C1503" s="54">
        <f>OBVEZE!D28</f>
        <v>102039.69</v>
      </c>
      <c r="D1503" s="54">
        <v>0</v>
      </c>
      <c r="E1503" s="54">
        <v>0</v>
      </c>
      <c r="F1503" s="54">
        <v>0</v>
      </c>
      <c r="G1503" s="56">
        <f t="shared" si="52"/>
        <v>2448.9525600000002</v>
      </c>
      <c r="H1503" s="56">
        <f t="shared" si="53"/>
        <v>0.30999999999767169</v>
      </c>
      <c r="I1503" s="57"/>
      <c r="J1503" s="59"/>
      <c r="K1503" s="58"/>
      <c r="L1503" s="58"/>
      <c r="M1503" s="5"/>
      <c r="N1503" s="5"/>
      <c r="O1503" s="5"/>
      <c r="P1503" s="5"/>
      <c r="Q1503" s="5"/>
      <c r="R1503" s="5"/>
      <c r="S1503" s="5"/>
      <c r="T1503" s="5"/>
      <c r="U1503" s="5"/>
      <c r="V1503" s="5"/>
      <c r="W1503" s="5"/>
      <c r="X1503" s="5"/>
      <c r="Y1503" s="5"/>
      <c r="Z1503" s="5"/>
    </row>
    <row r="1504" spans="1:26" ht="12.75" customHeight="1" x14ac:dyDescent="0.25">
      <c r="A1504" s="55">
        <v>159</v>
      </c>
      <c r="B1504" s="54">
        <v>25</v>
      </c>
      <c r="C1504" s="54">
        <f>OBVEZE!D29</f>
        <v>991.66</v>
      </c>
      <c r="D1504" s="54">
        <v>0</v>
      </c>
      <c r="E1504" s="54">
        <v>0</v>
      </c>
      <c r="F1504" s="54">
        <v>0</v>
      </c>
      <c r="G1504" s="56">
        <f t="shared" si="52"/>
        <v>24.791499999999999</v>
      </c>
      <c r="H1504" s="56">
        <f t="shared" si="53"/>
        <v>0.34000000000003183</v>
      </c>
      <c r="I1504" s="57"/>
      <c r="J1504" s="59"/>
      <c r="K1504" s="58"/>
      <c r="L1504" s="58"/>
      <c r="M1504" s="5"/>
      <c r="N1504" s="5"/>
      <c r="O1504" s="5"/>
      <c r="P1504" s="5"/>
      <c r="Q1504" s="5"/>
      <c r="R1504" s="5"/>
      <c r="S1504" s="5"/>
      <c r="T1504" s="5"/>
      <c r="U1504" s="5"/>
      <c r="V1504" s="5"/>
      <c r="W1504" s="5"/>
      <c r="X1504" s="5"/>
      <c r="Y1504" s="5"/>
      <c r="Z1504" s="5"/>
    </row>
    <row r="1505" spans="1:26" ht="12.75" customHeight="1" x14ac:dyDescent="0.25">
      <c r="A1505" s="55">
        <v>159</v>
      </c>
      <c r="B1505" s="54">
        <v>26</v>
      </c>
      <c r="C1505" s="54">
        <f>OBVEZE!D30</f>
        <v>0</v>
      </c>
      <c r="D1505" s="54">
        <v>0</v>
      </c>
      <c r="E1505" s="54">
        <v>0</v>
      </c>
      <c r="F1505" s="54">
        <v>0</v>
      </c>
      <c r="G1505" s="56">
        <f t="shared" si="52"/>
        <v>0</v>
      </c>
      <c r="H1505" s="56">
        <f t="shared" si="53"/>
        <v>0</v>
      </c>
      <c r="I1505" s="57"/>
      <c r="J1505" s="59"/>
      <c r="K1505" s="58"/>
      <c r="L1505" s="58"/>
      <c r="M1505" s="5"/>
      <c r="N1505" s="5"/>
      <c r="O1505" s="5"/>
      <c r="P1505" s="5"/>
      <c r="Q1505" s="5"/>
      <c r="R1505" s="5"/>
      <c r="S1505" s="5"/>
      <c r="T1505" s="5"/>
      <c r="U1505" s="5"/>
      <c r="V1505" s="5"/>
      <c r="W1505" s="5"/>
      <c r="X1505" s="5"/>
      <c r="Y1505" s="5"/>
      <c r="Z1505" s="5"/>
    </row>
    <row r="1506" spans="1:26" ht="12.75" customHeight="1" x14ac:dyDescent="0.25">
      <c r="A1506" s="55">
        <v>159</v>
      </c>
      <c r="B1506" s="54">
        <v>27</v>
      </c>
      <c r="C1506" s="54">
        <f>OBVEZE!D31</f>
        <v>0</v>
      </c>
      <c r="D1506" s="54">
        <v>0</v>
      </c>
      <c r="E1506" s="54">
        <v>0</v>
      </c>
      <c r="F1506" s="54">
        <v>0</v>
      </c>
      <c r="G1506" s="56">
        <f t="shared" si="52"/>
        <v>0</v>
      </c>
      <c r="H1506" s="56">
        <f t="shared" si="53"/>
        <v>0</v>
      </c>
      <c r="I1506" s="57"/>
      <c r="J1506" s="59"/>
      <c r="K1506" s="58"/>
      <c r="L1506" s="58"/>
      <c r="M1506" s="5"/>
      <c r="N1506" s="5"/>
      <c r="O1506" s="5"/>
      <c r="P1506" s="5"/>
      <c r="Q1506" s="5"/>
      <c r="R1506" s="5"/>
      <c r="S1506" s="5"/>
      <c r="T1506" s="5"/>
      <c r="U1506" s="5"/>
      <c r="V1506" s="5"/>
      <c r="W1506" s="5"/>
      <c r="X1506" s="5"/>
      <c r="Y1506" s="5"/>
      <c r="Z1506" s="5"/>
    </row>
    <row r="1507" spans="1:26" ht="12.75" customHeight="1" x14ac:dyDescent="0.25">
      <c r="A1507" s="55">
        <v>159</v>
      </c>
      <c r="B1507" s="54">
        <v>28</v>
      </c>
      <c r="C1507" s="54">
        <f>OBVEZE!D32</f>
        <v>0</v>
      </c>
      <c r="D1507" s="54">
        <v>0</v>
      </c>
      <c r="E1507" s="54">
        <v>0</v>
      </c>
      <c r="F1507" s="54">
        <v>0</v>
      </c>
      <c r="G1507" s="56">
        <f t="shared" si="52"/>
        <v>0</v>
      </c>
      <c r="H1507" s="56">
        <f t="shared" si="53"/>
        <v>0</v>
      </c>
      <c r="I1507" s="57"/>
      <c r="J1507" s="59"/>
      <c r="K1507" s="58"/>
      <c r="L1507" s="58"/>
      <c r="M1507" s="5"/>
      <c r="N1507" s="5"/>
      <c r="O1507" s="5"/>
      <c r="P1507" s="5"/>
      <c r="Q1507" s="5"/>
      <c r="R1507" s="5"/>
      <c r="S1507" s="5"/>
      <c r="T1507" s="5"/>
      <c r="U1507" s="5"/>
      <c r="V1507" s="5"/>
      <c r="W1507" s="5"/>
      <c r="X1507" s="5"/>
      <c r="Y1507" s="5"/>
      <c r="Z1507" s="5"/>
    </row>
    <row r="1508" spans="1:26" ht="12.75" customHeight="1" x14ac:dyDescent="0.25">
      <c r="A1508" s="55">
        <v>159</v>
      </c>
      <c r="B1508" s="54">
        <v>29</v>
      </c>
      <c r="C1508" s="54">
        <f>OBVEZE!D33</f>
        <v>0</v>
      </c>
      <c r="D1508" s="54">
        <v>0</v>
      </c>
      <c r="E1508" s="54">
        <v>0</v>
      </c>
      <c r="F1508" s="54">
        <v>0</v>
      </c>
      <c r="G1508" s="56">
        <f t="shared" si="52"/>
        <v>0</v>
      </c>
      <c r="H1508" s="56">
        <f t="shared" si="53"/>
        <v>0</v>
      </c>
      <c r="I1508" s="57"/>
      <c r="J1508" s="59"/>
      <c r="K1508" s="58"/>
      <c r="L1508" s="58"/>
      <c r="M1508" s="5"/>
      <c r="N1508" s="5"/>
      <c r="O1508" s="5"/>
      <c r="P1508" s="5"/>
      <c r="Q1508" s="5"/>
      <c r="R1508" s="5"/>
      <c r="S1508" s="5"/>
      <c r="T1508" s="5"/>
      <c r="U1508" s="5"/>
      <c r="V1508" s="5"/>
      <c r="W1508" s="5"/>
      <c r="X1508" s="5"/>
      <c r="Y1508" s="5"/>
      <c r="Z1508" s="5"/>
    </row>
    <row r="1509" spans="1:26" ht="12.75" customHeight="1" x14ac:dyDescent="0.25">
      <c r="A1509" s="55">
        <v>159</v>
      </c>
      <c r="B1509" s="54">
        <v>30</v>
      </c>
      <c r="C1509" s="54">
        <f>OBVEZE!D34</f>
        <v>679.99</v>
      </c>
      <c r="D1509" s="54">
        <v>0</v>
      </c>
      <c r="E1509" s="54">
        <v>0</v>
      </c>
      <c r="F1509" s="54">
        <v>0</v>
      </c>
      <c r="G1509" s="56">
        <f t="shared" si="52"/>
        <v>20.399699999999999</v>
      </c>
      <c r="H1509" s="56">
        <f t="shared" si="53"/>
        <v>9.9999999999909051E-3</v>
      </c>
      <c r="I1509" s="57"/>
      <c r="J1509" s="59"/>
      <c r="K1509" s="58"/>
      <c r="L1509" s="58"/>
      <c r="M1509" s="5"/>
      <c r="N1509" s="5"/>
      <c r="O1509" s="5"/>
      <c r="P1509" s="5"/>
      <c r="Q1509" s="5"/>
      <c r="R1509" s="5"/>
      <c r="S1509" s="5"/>
      <c r="T1509" s="5"/>
      <c r="U1509" s="5"/>
      <c r="V1509" s="5"/>
      <c r="W1509" s="5"/>
      <c r="X1509" s="5"/>
      <c r="Y1509" s="5"/>
      <c r="Z1509" s="5"/>
    </row>
    <row r="1510" spans="1:26" ht="12.75" customHeight="1" x14ac:dyDescent="0.25">
      <c r="A1510" s="55">
        <v>159</v>
      </c>
      <c r="B1510" s="54">
        <v>31</v>
      </c>
      <c r="C1510" s="54">
        <f>OBVEZE!D35</f>
        <v>2650.55</v>
      </c>
      <c r="D1510" s="54">
        <v>0</v>
      </c>
      <c r="E1510" s="54">
        <v>0</v>
      </c>
      <c r="F1510" s="54">
        <v>0</v>
      </c>
      <c r="G1510" s="56">
        <f t="shared" si="52"/>
        <v>82.167050000000003</v>
      </c>
      <c r="H1510" s="56">
        <f t="shared" si="53"/>
        <v>0.4499999999998181</v>
      </c>
      <c r="I1510" s="57"/>
      <c r="J1510" s="59"/>
      <c r="K1510" s="58"/>
      <c r="L1510" s="58"/>
      <c r="M1510" s="5"/>
      <c r="N1510" s="5"/>
      <c r="O1510" s="5"/>
      <c r="P1510" s="5"/>
      <c r="Q1510" s="5"/>
      <c r="R1510" s="5"/>
      <c r="S1510" s="5"/>
      <c r="T1510" s="5"/>
      <c r="U1510" s="5"/>
      <c r="V1510" s="5"/>
      <c r="W1510" s="5"/>
      <c r="X1510" s="5"/>
      <c r="Y1510" s="5"/>
      <c r="Z1510" s="5"/>
    </row>
    <row r="1511" spans="1:26" ht="12.75" customHeight="1" x14ac:dyDescent="0.25">
      <c r="A1511" s="55">
        <v>159</v>
      </c>
      <c r="B1511" s="54">
        <v>32</v>
      </c>
      <c r="C1511" s="54">
        <f>OBVEZE!D36</f>
        <v>0</v>
      </c>
      <c r="D1511" s="54">
        <v>0</v>
      </c>
      <c r="E1511" s="54">
        <v>0</v>
      </c>
      <c r="F1511" s="54">
        <v>0</v>
      </c>
      <c r="G1511" s="56">
        <f t="shared" si="52"/>
        <v>0</v>
      </c>
      <c r="H1511" s="56">
        <f t="shared" si="53"/>
        <v>0</v>
      </c>
      <c r="I1511" s="57"/>
      <c r="J1511" s="59"/>
      <c r="K1511" s="58"/>
      <c r="L1511" s="58"/>
      <c r="M1511" s="5"/>
      <c r="N1511" s="5"/>
      <c r="O1511" s="5"/>
      <c r="P1511" s="5"/>
      <c r="Q1511" s="5"/>
      <c r="R1511" s="5"/>
      <c r="S1511" s="5"/>
      <c r="T1511" s="5"/>
      <c r="U1511" s="5"/>
      <c r="V1511" s="5"/>
      <c r="W1511" s="5"/>
      <c r="X1511" s="5"/>
      <c r="Y1511" s="5"/>
      <c r="Z1511" s="5"/>
    </row>
    <row r="1512" spans="1:26" ht="12.75" customHeight="1" x14ac:dyDescent="0.25">
      <c r="A1512" s="55">
        <v>159</v>
      </c>
      <c r="B1512" s="54">
        <v>33</v>
      </c>
      <c r="C1512" s="54">
        <f>OBVEZE!D37</f>
        <v>0</v>
      </c>
      <c r="D1512" s="54">
        <v>0</v>
      </c>
      <c r="E1512" s="54">
        <v>0</v>
      </c>
      <c r="F1512" s="54">
        <v>0</v>
      </c>
      <c r="G1512" s="56">
        <f t="shared" ref="G1512:G1543" si="54">B1512/1000*C1512</f>
        <v>0</v>
      </c>
      <c r="H1512" s="56">
        <f t="shared" ref="H1512:H1543" si="55">ABS(C1512-ROUND(C1512,0))</f>
        <v>0</v>
      </c>
      <c r="I1512" s="57"/>
      <c r="J1512" s="59"/>
      <c r="K1512" s="58"/>
      <c r="L1512" s="58"/>
      <c r="M1512" s="5"/>
      <c r="N1512" s="5"/>
      <c r="O1512" s="5"/>
      <c r="P1512" s="5"/>
      <c r="Q1512" s="5"/>
      <c r="R1512" s="5"/>
      <c r="S1512" s="5"/>
      <c r="T1512" s="5"/>
      <c r="U1512" s="5"/>
      <c r="V1512" s="5"/>
      <c r="W1512" s="5"/>
      <c r="X1512" s="5"/>
      <c r="Y1512" s="5"/>
      <c r="Z1512" s="5"/>
    </row>
    <row r="1513" spans="1:26" ht="12.75" customHeight="1" x14ac:dyDescent="0.25">
      <c r="A1513" s="55">
        <v>159</v>
      </c>
      <c r="B1513" s="54">
        <v>34</v>
      </c>
      <c r="C1513" s="54">
        <f>OBVEZE!D38</f>
        <v>0</v>
      </c>
      <c r="D1513" s="54">
        <v>0</v>
      </c>
      <c r="E1513" s="54">
        <v>0</v>
      </c>
      <c r="F1513" s="54">
        <v>0</v>
      </c>
      <c r="G1513" s="56">
        <f t="shared" si="54"/>
        <v>0</v>
      </c>
      <c r="H1513" s="56">
        <f t="shared" si="55"/>
        <v>0</v>
      </c>
      <c r="I1513" s="57"/>
      <c r="J1513" s="59"/>
      <c r="K1513" s="58"/>
      <c r="L1513" s="58"/>
      <c r="M1513" s="5"/>
      <c r="N1513" s="5"/>
      <c r="O1513" s="5"/>
      <c r="P1513" s="5"/>
      <c r="Q1513" s="5"/>
      <c r="R1513" s="5"/>
      <c r="S1513" s="5"/>
      <c r="T1513" s="5"/>
      <c r="U1513" s="5"/>
      <c r="V1513" s="5"/>
      <c r="W1513" s="5"/>
      <c r="X1513" s="5"/>
      <c r="Y1513" s="5"/>
      <c r="Z1513" s="5"/>
    </row>
    <row r="1514" spans="1:26" ht="12.75" customHeight="1" x14ac:dyDescent="0.25">
      <c r="A1514" s="55">
        <v>159</v>
      </c>
      <c r="B1514" s="54">
        <v>35</v>
      </c>
      <c r="C1514" s="54">
        <f>OBVEZE!D39</f>
        <v>0</v>
      </c>
      <c r="D1514" s="54">
        <v>0</v>
      </c>
      <c r="E1514" s="54">
        <v>0</v>
      </c>
      <c r="F1514" s="54">
        <v>0</v>
      </c>
      <c r="G1514" s="56">
        <f t="shared" si="54"/>
        <v>0</v>
      </c>
      <c r="H1514" s="56">
        <f t="shared" si="55"/>
        <v>0</v>
      </c>
      <c r="I1514" s="57"/>
      <c r="J1514" s="59"/>
      <c r="K1514" s="58"/>
      <c r="L1514" s="58"/>
      <c r="M1514" s="5"/>
      <c r="N1514" s="5"/>
      <c r="O1514" s="5"/>
      <c r="P1514" s="5"/>
      <c r="Q1514" s="5"/>
      <c r="R1514" s="5"/>
      <c r="S1514" s="5"/>
      <c r="T1514" s="5"/>
      <c r="U1514" s="5"/>
      <c r="V1514" s="5"/>
      <c r="W1514" s="5"/>
      <c r="X1514" s="5"/>
      <c r="Y1514" s="5"/>
      <c r="Z1514" s="5"/>
    </row>
    <row r="1515" spans="1:26" ht="12.75" customHeight="1" x14ac:dyDescent="0.25">
      <c r="A1515" s="55">
        <v>159</v>
      </c>
      <c r="B1515" s="54">
        <v>36</v>
      </c>
      <c r="C1515" s="54">
        <f>OBVEZE!D40</f>
        <v>0</v>
      </c>
      <c r="D1515" s="54">
        <v>0</v>
      </c>
      <c r="E1515" s="54">
        <v>0</v>
      </c>
      <c r="F1515" s="54">
        <v>0</v>
      </c>
      <c r="G1515" s="56">
        <f t="shared" si="54"/>
        <v>0</v>
      </c>
      <c r="H1515" s="56">
        <f t="shared" si="55"/>
        <v>0</v>
      </c>
      <c r="I1515" s="57"/>
      <c r="J1515" s="59"/>
      <c r="K1515" s="58"/>
      <c r="L1515" s="58"/>
      <c r="M1515" s="5"/>
      <c r="N1515" s="5"/>
      <c r="O1515" s="5"/>
      <c r="P1515" s="5"/>
      <c r="Q1515" s="5"/>
      <c r="R1515" s="5"/>
      <c r="S1515" s="5"/>
      <c r="T1515" s="5"/>
      <c r="U1515" s="5"/>
      <c r="V1515" s="5"/>
      <c r="W1515" s="5"/>
      <c r="X1515" s="5"/>
      <c r="Y1515" s="5"/>
      <c r="Z1515" s="5"/>
    </row>
    <row r="1516" spans="1:26" ht="12.75" customHeight="1" x14ac:dyDescent="0.25">
      <c r="A1516" s="55">
        <v>159</v>
      </c>
      <c r="B1516" s="54">
        <v>37</v>
      </c>
      <c r="C1516" s="54">
        <f>OBVEZE!D41</f>
        <v>0</v>
      </c>
      <c r="D1516" s="54">
        <v>0</v>
      </c>
      <c r="E1516" s="54">
        <v>0</v>
      </c>
      <c r="F1516" s="54">
        <v>0</v>
      </c>
      <c r="G1516" s="56">
        <f t="shared" si="54"/>
        <v>0</v>
      </c>
      <c r="H1516" s="56">
        <f t="shared" si="55"/>
        <v>0</v>
      </c>
      <c r="I1516" s="57"/>
      <c r="J1516" s="59"/>
      <c r="K1516" s="58"/>
      <c r="L1516" s="58"/>
      <c r="M1516" s="5"/>
      <c r="N1516" s="5"/>
      <c r="O1516" s="5"/>
      <c r="P1516" s="5"/>
      <c r="Q1516" s="5"/>
      <c r="R1516" s="5"/>
      <c r="S1516" s="5"/>
      <c r="T1516" s="5"/>
      <c r="U1516" s="5"/>
      <c r="V1516" s="5"/>
      <c r="W1516" s="5"/>
      <c r="X1516" s="5"/>
      <c r="Y1516" s="5"/>
      <c r="Z1516" s="5"/>
    </row>
    <row r="1517" spans="1:26" ht="12.75" customHeight="1" x14ac:dyDescent="0.25">
      <c r="A1517" s="55">
        <v>159</v>
      </c>
      <c r="B1517" s="54">
        <v>38</v>
      </c>
      <c r="C1517" s="54">
        <f>OBVEZE!D42</f>
        <v>26658.359999999986</v>
      </c>
      <c r="D1517" s="54">
        <v>0</v>
      </c>
      <c r="E1517" s="54">
        <v>0</v>
      </c>
      <c r="F1517" s="54">
        <v>0</v>
      </c>
      <c r="G1517" s="56">
        <f t="shared" si="54"/>
        <v>1013.0176799999995</v>
      </c>
      <c r="H1517" s="56">
        <f t="shared" si="55"/>
        <v>0.35999999998603016</v>
      </c>
      <c r="I1517" s="57"/>
      <c r="J1517" s="59"/>
      <c r="K1517" s="58"/>
      <c r="L1517" s="58"/>
      <c r="M1517" s="5"/>
      <c r="N1517" s="5"/>
      <c r="O1517" s="5"/>
      <c r="P1517" s="5"/>
      <c r="Q1517" s="5"/>
      <c r="R1517" s="5"/>
      <c r="S1517" s="5"/>
      <c r="T1517" s="5"/>
      <c r="U1517" s="5"/>
      <c r="V1517" s="5"/>
      <c r="W1517" s="5"/>
      <c r="X1517" s="5"/>
      <c r="Y1517" s="5"/>
      <c r="Z1517" s="5"/>
    </row>
    <row r="1518" spans="1:26" ht="12.75" customHeight="1" x14ac:dyDescent="0.25">
      <c r="A1518" s="55">
        <v>159</v>
      </c>
      <c r="B1518" s="54">
        <v>39</v>
      </c>
      <c r="C1518" s="54">
        <f>OBVEZE!D43</f>
        <v>0</v>
      </c>
      <c r="D1518" s="54">
        <v>0</v>
      </c>
      <c r="E1518" s="54">
        <v>0</v>
      </c>
      <c r="F1518" s="54">
        <v>0</v>
      </c>
      <c r="G1518" s="56">
        <f t="shared" si="54"/>
        <v>0</v>
      </c>
      <c r="H1518" s="56">
        <f t="shared" si="55"/>
        <v>0</v>
      </c>
      <c r="I1518" s="57"/>
      <c r="J1518" s="59"/>
      <c r="K1518" s="58"/>
      <c r="L1518" s="58"/>
      <c r="M1518" s="5"/>
      <c r="N1518" s="5"/>
      <c r="O1518" s="5"/>
      <c r="P1518" s="5"/>
      <c r="Q1518" s="5"/>
      <c r="R1518" s="5"/>
      <c r="S1518" s="5"/>
      <c r="T1518" s="5"/>
      <c r="U1518" s="5"/>
      <c r="V1518" s="5"/>
      <c r="W1518" s="5"/>
      <c r="X1518" s="5"/>
      <c r="Y1518" s="5"/>
      <c r="Z1518" s="5"/>
    </row>
    <row r="1519" spans="1:26" ht="12.75" customHeight="1" x14ac:dyDescent="0.25">
      <c r="A1519" s="55">
        <v>159</v>
      </c>
      <c r="B1519" s="54">
        <v>40</v>
      </c>
      <c r="C1519" s="54">
        <f>OBVEZE!D44</f>
        <v>0</v>
      </c>
      <c r="D1519" s="54">
        <v>0</v>
      </c>
      <c r="E1519" s="54">
        <v>0</v>
      </c>
      <c r="F1519" s="54">
        <v>0</v>
      </c>
      <c r="G1519" s="56">
        <f t="shared" si="54"/>
        <v>0</v>
      </c>
      <c r="H1519" s="56">
        <f t="shared" si="55"/>
        <v>0</v>
      </c>
      <c r="I1519" s="57"/>
      <c r="J1519" s="59"/>
      <c r="K1519" s="58"/>
      <c r="L1519" s="58"/>
      <c r="M1519" s="5"/>
      <c r="N1519" s="5"/>
      <c r="O1519" s="5"/>
      <c r="P1519" s="5"/>
      <c r="Q1519" s="5"/>
      <c r="R1519" s="5"/>
      <c r="S1519" s="5"/>
      <c r="T1519" s="5"/>
      <c r="U1519" s="5"/>
      <c r="V1519" s="5"/>
      <c r="W1519" s="5"/>
      <c r="X1519" s="5"/>
      <c r="Y1519" s="5"/>
      <c r="Z1519" s="5"/>
    </row>
    <row r="1520" spans="1:26" ht="12.75" customHeight="1" x14ac:dyDescent="0.25">
      <c r="A1520" s="55">
        <v>159</v>
      </c>
      <c r="B1520" s="54">
        <v>41</v>
      </c>
      <c r="C1520" s="54">
        <f>OBVEZE!D45</f>
        <v>0</v>
      </c>
      <c r="D1520" s="54">
        <v>0</v>
      </c>
      <c r="E1520" s="54">
        <v>0</v>
      </c>
      <c r="F1520" s="54">
        <v>0</v>
      </c>
      <c r="G1520" s="56">
        <f t="shared" si="54"/>
        <v>0</v>
      </c>
      <c r="H1520" s="56">
        <f t="shared" si="55"/>
        <v>0</v>
      </c>
      <c r="I1520" s="57"/>
      <c r="J1520" s="59"/>
      <c r="K1520" s="58"/>
      <c r="L1520" s="58"/>
      <c r="M1520" s="5"/>
      <c r="N1520" s="5"/>
      <c r="O1520" s="5"/>
      <c r="P1520" s="5"/>
      <c r="Q1520" s="5"/>
      <c r="R1520" s="5"/>
      <c r="S1520" s="5"/>
      <c r="T1520" s="5"/>
      <c r="U1520" s="5"/>
      <c r="V1520" s="5"/>
      <c r="W1520" s="5"/>
      <c r="X1520" s="5"/>
      <c r="Y1520" s="5"/>
      <c r="Z1520" s="5"/>
    </row>
    <row r="1521" spans="1:26" ht="12.75" customHeight="1" x14ac:dyDescent="0.25">
      <c r="A1521" s="55">
        <v>159</v>
      </c>
      <c r="B1521" s="54">
        <v>42</v>
      </c>
      <c r="C1521" s="54">
        <f>OBVEZE!D46</f>
        <v>0</v>
      </c>
      <c r="D1521" s="54">
        <v>0</v>
      </c>
      <c r="E1521" s="54">
        <v>0</v>
      </c>
      <c r="F1521" s="54">
        <v>0</v>
      </c>
      <c r="G1521" s="56">
        <f t="shared" si="54"/>
        <v>0</v>
      </c>
      <c r="H1521" s="56">
        <f t="shared" si="55"/>
        <v>0</v>
      </c>
      <c r="I1521" s="57"/>
      <c r="J1521" s="59"/>
      <c r="K1521" s="58"/>
      <c r="L1521" s="58"/>
      <c r="M1521" s="5"/>
      <c r="N1521" s="5"/>
      <c r="O1521" s="5"/>
      <c r="P1521" s="5"/>
      <c r="Q1521" s="5"/>
      <c r="R1521" s="5"/>
      <c r="S1521" s="5"/>
      <c r="T1521" s="5"/>
      <c r="U1521" s="5"/>
      <c r="V1521" s="5"/>
      <c r="W1521" s="5"/>
      <c r="X1521" s="5"/>
      <c r="Y1521" s="5"/>
      <c r="Z1521" s="5"/>
    </row>
    <row r="1522" spans="1:26" ht="12.75" customHeight="1" x14ac:dyDescent="0.25">
      <c r="A1522" s="55">
        <v>159</v>
      </c>
      <c r="B1522" s="54">
        <v>43</v>
      </c>
      <c r="C1522" s="54">
        <f>OBVEZE!D47</f>
        <v>0</v>
      </c>
      <c r="D1522" s="54">
        <v>0</v>
      </c>
      <c r="E1522" s="54">
        <v>0</v>
      </c>
      <c r="F1522" s="54">
        <v>0</v>
      </c>
      <c r="G1522" s="56">
        <f t="shared" si="54"/>
        <v>0</v>
      </c>
      <c r="H1522" s="56">
        <f t="shared" si="55"/>
        <v>0</v>
      </c>
      <c r="I1522" s="57"/>
      <c r="J1522" s="59"/>
      <c r="K1522" s="58"/>
      <c r="L1522" s="58"/>
      <c r="M1522" s="5"/>
      <c r="N1522" s="5"/>
      <c r="O1522" s="5"/>
      <c r="P1522" s="5"/>
      <c r="Q1522" s="5"/>
      <c r="R1522" s="5"/>
      <c r="S1522" s="5"/>
      <c r="T1522" s="5"/>
      <c r="U1522" s="5"/>
      <c r="V1522" s="5"/>
      <c r="W1522" s="5"/>
      <c r="X1522" s="5"/>
      <c r="Y1522" s="5"/>
      <c r="Z1522" s="5"/>
    </row>
    <row r="1523" spans="1:26" ht="12.75" customHeight="1" x14ac:dyDescent="0.25">
      <c r="A1523" s="55">
        <v>159</v>
      </c>
      <c r="B1523" s="54">
        <v>44</v>
      </c>
      <c r="C1523" s="54">
        <f>OBVEZE!D48</f>
        <v>0</v>
      </c>
      <c r="D1523" s="54">
        <v>0</v>
      </c>
      <c r="E1523" s="54">
        <v>0</v>
      </c>
      <c r="F1523" s="54">
        <v>0</v>
      </c>
      <c r="G1523" s="56">
        <f t="shared" si="54"/>
        <v>0</v>
      </c>
      <c r="H1523" s="56">
        <f t="shared" si="55"/>
        <v>0</v>
      </c>
      <c r="I1523" s="57"/>
      <c r="J1523" s="59"/>
      <c r="K1523" s="58"/>
      <c r="L1523" s="58"/>
      <c r="M1523" s="5"/>
      <c r="N1523" s="5"/>
      <c r="O1523" s="5"/>
      <c r="P1523" s="5"/>
      <c r="Q1523" s="5"/>
      <c r="R1523" s="5"/>
      <c r="S1523" s="5"/>
      <c r="T1523" s="5"/>
      <c r="U1523" s="5"/>
      <c r="V1523" s="5"/>
      <c r="W1523" s="5"/>
      <c r="X1523" s="5"/>
      <c r="Y1523" s="5"/>
      <c r="Z1523" s="5"/>
    </row>
    <row r="1524" spans="1:26" ht="12.75" customHeight="1" x14ac:dyDescent="0.25">
      <c r="A1524" s="55">
        <v>159</v>
      </c>
      <c r="B1524" s="54">
        <v>45</v>
      </c>
      <c r="C1524" s="54">
        <f>OBVEZE!D49</f>
        <v>0</v>
      </c>
      <c r="D1524" s="54">
        <v>0</v>
      </c>
      <c r="E1524" s="54">
        <v>0</v>
      </c>
      <c r="F1524" s="54">
        <v>0</v>
      </c>
      <c r="G1524" s="56">
        <f t="shared" si="54"/>
        <v>0</v>
      </c>
      <c r="H1524" s="56">
        <f t="shared" si="55"/>
        <v>0</v>
      </c>
      <c r="I1524" s="57"/>
      <c r="J1524" s="59"/>
      <c r="K1524" s="58"/>
      <c r="L1524" s="58"/>
      <c r="M1524" s="5"/>
      <c r="N1524" s="5"/>
      <c r="O1524" s="5"/>
      <c r="P1524" s="5"/>
      <c r="Q1524" s="5"/>
      <c r="R1524" s="5"/>
      <c r="S1524" s="5"/>
      <c r="T1524" s="5"/>
      <c r="U1524" s="5"/>
      <c r="V1524" s="5"/>
      <c r="W1524" s="5"/>
      <c r="X1524" s="5"/>
      <c r="Y1524" s="5"/>
      <c r="Z1524" s="5"/>
    </row>
    <row r="1525" spans="1:26" ht="12.75" customHeight="1" x14ac:dyDescent="0.25">
      <c r="A1525" s="55">
        <v>159</v>
      </c>
      <c r="B1525" s="54">
        <v>46</v>
      </c>
      <c r="C1525" s="54">
        <f>OBVEZE!D50</f>
        <v>0</v>
      </c>
      <c r="D1525" s="54">
        <v>0</v>
      </c>
      <c r="E1525" s="54">
        <v>0</v>
      </c>
      <c r="F1525" s="54">
        <v>0</v>
      </c>
      <c r="G1525" s="56">
        <f t="shared" si="54"/>
        <v>0</v>
      </c>
      <c r="H1525" s="56">
        <f t="shared" si="55"/>
        <v>0</v>
      </c>
      <c r="I1525" s="57"/>
      <c r="J1525" s="59"/>
      <c r="K1525" s="58"/>
      <c r="L1525" s="58"/>
      <c r="M1525" s="5"/>
      <c r="N1525" s="5"/>
      <c r="O1525" s="5"/>
      <c r="P1525" s="5"/>
      <c r="Q1525" s="5"/>
      <c r="R1525" s="5"/>
      <c r="S1525" s="5"/>
      <c r="T1525" s="5"/>
      <c r="U1525" s="5"/>
      <c r="V1525" s="5"/>
      <c r="W1525" s="5"/>
      <c r="X1525" s="5"/>
      <c r="Y1525" s="5"/>
      <c r="Z1525" s="5"/>
    </row>
    <row r="1526" spans="1:26" ht="12.75" customHeight="1" x14ac:dyDescent="0.25">
      <c r="A1526" s="55">
        <v>159</v>
      </c>
      <c r="B1526" s="54">
        <v>47</v>
      </c>
      <c r="C1526" s="54">
        <f>OBVEZE!D51</f>
        <v>0</v>
      </c>
      <c r="D1526" s="54">
        <v>0</v>
      </c>
      <c r="E1526" s="54">
        <v>0</v>
      </c>
      <c r="F1526" s="54">
        <v>0</v>
      </c>
      <c r="G1526" s="56">
        <f t="shared" si="54"/>
        <v>0</v>
      </c>
      <c r="H1526" s="56">
        <f t="shared" si="55"/>
        <v>0</v>
      </c>
      <c r="I1526" s="57"/>
      <c r="J1526" s="59"/>
      <c r="K1526" s="58"/>
      <c r="L1526" s="58"/>
      <c r="M1526" s="5"/>
      <c r="N1526" s="5"/>
      <c r="O1526" s="5"/>
      <c r="P1526" s="5"/>
      <c r="Q1526" s="5"/>
      <c r="R1526" s="5"/>
      <c r="S1526" s="5"/>
      <c r="T1526" s="5"/>
      <c r="U1526" s="5"/>
      <c r="V1526" s="5"/>
      <c r="W1526" s="5"/>
      <c r="X1526" s="5"/>
      <c r="Y1526" s="5"/>
      <c r="Z1526" s="5"/>
    </row>
    <row r="1527" spans="1:26" ht="12.75" customHeight="1" x14ac:dyDescent="0.25">
      <c r="A1527" s="55">
        <v>159</v>
      </c>
      <c r="B1527" s="54">
        <v>48</v>
      </c>
      <c r="C1527" s="54">
        <f>OBVEZE!D52</f>
        <v>0</v>
      </c>
      <c r="D1527" s="54">
        <v>0</v>
      </c>
      <c r="E1527" s="54">
        <v>0</v>
      </c>
      <c r="F1527" s="54">
        <v>0</v>
      </c>
      <c r="G1527" s="56">
        <f t="shared" si="54"/>
        <v>0</v>
      </c>
      <c r="H1527" s="56">
        <f t="shared" si="55"/>
        <v>0</v>
      </c>
      <c r="I1527" s="57"/>
      <c r="J1527" s="59"/>
      <c r="K1527" s="58"/>
      <c r="L1527" s="58"/>
      <c r="M1527" s="5"/>
      <c r="N1527" s="5"/>
      <c r="O1527" s="5"/>
      <c r="P1527" s="5"/>
      <c r="Q1527" s="5"/>
      <c r="R1527" s="5"/>
      <c r="S1527" s="5"/>
      <c r="T1527" s="5"/>
      <c r="U1527" s="5"/>
      <c r="V1527" s="5"/>
      <c r="W1527" s="5"/>
      <c r="X1527" s="5"/>
      <c r="Y1527" s="5"/>
      <c r="Z1527" s="5"/>
    </row>
    <row r="1528" spans="1:26" ht="12.75" customHeight="1" x14ac:dyDescent="0.25">
      <c r="A1528" s="55">
        <v>159</v>
      </c>
      <c r="B1528" s="54">
        <v>49</v>
      </c>
      <c r="C1528" s="54">
        <f>OBVEZE!D53</f>
        <v>0</v>
      </c>
      <c r="D1528" s="54">
        <v>0</v>
      </c>
      <c r="E1528" s="54">
        <v>0</v>
      </c>
      <c r="F1528" s="54">
        <v>0</v>
      </c>
      <c r="G1528" s="56">
        <f t="shared" si="54"/>
        <v>0</v>
      </c>
      <c r="H1528" s="56">
        <f t="shared" si="55"/>
        <v>0</v>
      </c>
      <c r="I1528" s="57"/>
      <c r="J1528" s="59"/>
      <c r="K1528" s="58"/>
      <c r="L1528" s="58"/>
      <c r="M1528" s="5"/>
      <c r="N1528" s="5"/>
      <c r="O1528" s="5"/>
      <c r="P1528" s="5"/>
      <c r="Q1528" s="5"/>
      <c r="R1528" s="5"/>
      <c r="S1528" s="5"/>
      <c r="T1528" s="5"/>
      <c r="U1528" s="5"/>
      <c r="V1528" s="5"/>
      <c r="W1528" s="5"/>
      <c r="X1528" s="5"/>
      <c r="Y1528" s="5"/>
      <c r="Z1528" s="5"/>
    </row>
    <row r="1529" spans="1:26" ht="12.75" customHeight="1" x14ac:dyDescent="0.25">
      <c r="A1529" s="55">
        <v>159</v>
      </c>
      <c r="B1529" s="54">
        <v>50</v>
      </c>
      <c r="C1529" s="54">
        <f>OBVEZE!D54</f>
        <v>0</v>
      </c>
      <c r="D1529" s="54">
        <v>0</v>
      </c>
      <c r="E1529" s="54">
        <v>0</v>
      </c>
      <c r="F1529" s="54">
        <v>0</v>
      </c>
      <c r="G1529" s="56">
        <f t="shared" si="54"/>
        <v>0</v>
      </c>
      <c r="H1529" s="56">
        <f t="shared" si="55"/>
        <v>0</v>
      </c>
      <c r="I1529" s="57"/>
      <c r="J1529" s="59"/>
      <c r="K1529" s="58"/>
      <c r="L1529" s="58"/>
      <c r="M1529" s="5"/>
      <c r="N1529" s="5"/>
      <c r="O1529" s="5"/>
      <c r="P1529" s="5"/>
      <c r="Q1529" s="5"/>
      <c r="R1529" s="5"/>
      <c r="S1529" s="5"/>
      <c r="T1529" s="5"/>
      <c r="U1529" s="5"/>
      <c r="V1529" s="5"/>
      <c r="W1529" s="5"/>
      <c r="X1529" s="5"/>
      <c r="Y1529" s="5"/>
      <c r="Z1529" s="5"/>
    </row>
    <row r="1530" spans="1:26" ht="12.75" customHeight="1" x14ac:dyDescent="0.25">
      <c r="A1530" s="55">
        <v>159</v>
      </c>
      <c r="B1530" s="54">
        <v>51</v>
      </c>
      <c r="C1530" s="54">
        <f>OBVEZE!D55</f>
        <v>0</v>
      </c>
      <c r="D1530" s="54">
        <v>0</v>
      </c>
      <c r="E1530" s="54">
        <v>0</v>
      </c>
      <c r="F1530" s="54">
        <v>0</v>
      </c>
      <c r="G1530" s="56">
        <f t="shared" si="54"/>
        <v>0</v>
      </c>
      <c r="H1530" s="56">
        <f t="shared" si="55"/>
        <v>0</v>
      </c>
      <c r="I1530" s="57"/>
      <c r="J1530" s="59"/>
      <c r="K1530" s="58"/>
      <c r="L1530" s="58"/>
      <c r="M1530" s="5"/>
      <c r="N1530" s="5"/>
      <c r="O1530" s="5"/>
      <c r="P1530" s="5"/>
      <c r="Q1530" s="5"/>
      <c r="R1530" s="5"/>
      <c r="S1530" s="5"/>
      <c r="T1530" s="5"/>
      <c r="U1530" s="5"/>
      <c r="V1530" s="5"/>
      <c r="W1530" s="5"/>
      <c r="X1530" s="5"/>
      <c r="Y1530" s="5"/>
      <c r="Z1530" s="5"/>
    </row>
    <row r="1531" spans="1:26" ht="12.75" customHeight="1" x14ac:dyDescent="0.25">
      <c r="A1531" s="55">
        <v>159</v>
      </c>
      <c r="B1531" s="54">
        <v>52</v>
      </c>
      <c r="C1531" s="54">
        <f>OBVEZE!D56</f>
        <v>0</v>
      </c>
      <c r="D1531" s="54">
        <v>0</v>
      </c>
      <c r="E1531" s="54">
        <v>0</v>
      </c>
      <c r="F1531" s="54">
        <v>0</v>
      </c>
      <c r="G1531" s="56">
        <f t="shared" si="54"/>
        <v>0</v>
      </c>
      <c r="H1531" s="56">
        <f t="shared" si="55"/>
        <v>0</v>
      </c>
      <c r="I1531" s="57"/>
      <c r="J1531" s="59"/>
      <c r="K1531" s="58"/>
      <c r="L1531" s="58"/>
      <c r="M1531" s="5"/>
      <c r="N1531" s="5"/>
      <c r="O1531" s="5"/>
      <c r="P1531" s="5"/>
      <c r="Q1531" s="5"/>
      <c r="R1531" s="5"/>
      <c r="S1531" s="5"/>
      <c r="T1531" s="5"/>
      <c r="U1531" s="5"/>
      <c r="V1531" s="5"/>
      <c r="W1531" s="5"/>
      <c r="X1531" s="5"/>
      <c r="Y1531" s="5"/>
      <c r="Z1531" s="5"/>
    </row>
    <row r="1532" spans="1:26" ht="12.75" customHeight="1" x14ac:dyDescent="0.25">
      <c r="A1532" s="55">
        <v>159</v>
      </c>
      <c r="B1532" s="54">
        <v>53</v>
      </c>
      <c r="C1532" s="54">
        <f>OBVEZE!D57</f>
        <v>0</v>
      </c>
      <c r="D1532" s="54">
        <v>0</v>
      </c>
      <c r="E1532" s="54">
        <v>0</v>
      </c>
      <c r="F1532" s="54">
        <v>0</v>
      </c>
      <c r="G1532" s="56">
        <f t="shared" si="54"/>
        <v>0</v>
      </c>
      <c r="H1532" s="56">
        <f t="shared" si="55"/>
        <v>0</v>
      </c>
      <c r="I1532" s="57"/>
      <c r="J1532" s="59"/>
      <c r="K1532" s="58"/>
      <c r="L1532" s="58"/>
      <c r="M1532" s="5"/>
      <c r="N1532" s="5"/>
      <c r="O1532" s="5"/>
      <c r="P1532" s="5"/>
      <c r="Q1532" s="5"/>
      <c r="R1532" s="5"/>
      <c r="S1532" s="5"/>
      <c r="T1532" s="5"/>
      <c r="U1532" s="5"/>
      <c r="V1532" s="5"/>
      <c r="W1532" s="5"/>
      <c r="X1532" s="5"/>
      <c r="Y1532" s="5"/>
      <c r="Z1532" s="5"/>
    </row>
    <row r="1533" spans="1:26" ht="12.75" customHeight="1" x14ac:dyDescent="0.25">
      <c r="A1533" s="55">
        <v>159</v>
      </c>
      <c r="B1533" s="54">
        <v>54</v>
      </c>
      <c r="C1533" s="54">
        <f>OBVEZE!D58</f>
        <v>0</v>
      </c>
      <c r="D1533" s="54">
        <v>0</v>
      </c>
      <c r="E1533" s="54">
        <v>0</v>
      </c>
      <c r="F1533" s="54">
        <v>0</v>
      </c>
      <c r="G1533" s="56">
        <f t="shared" si="54"/>
        <v>0</v>
      </c>
      <c r="H1533" s="56">
        <f t="shared" si="55"/>
        <v>0</v>
      </c>
      <c r="I1533" s="57"/>
      <c r="J1533" s="59"/>
      <c r="K1533" s="58"/>
      <c r="L1533" s="58"/>
      <c r="M1533" s="5"/>
      <c r="N1533" s="5"/>
      <c r="O1533" s="5"/>
      <c r="P1533" s="5"/>
      <c r="Q1533" s="5"/>
      <c r="R1533" s="5"/>
      <c r="S1533" s="5"/>
      <c r="T1533" s="5"/>
      <c r="U1533" s="5"/>
      <c r="V1533" s="5"/>
      <c r="W1533" s="5"/>
      <c r="X1533" s="5"/>
      <c r="Y1533" s="5"/>
      <c r="Z1533" s="5"/>
    </row>
    <row r="1534" spans="1:26" ht="12.75" customHeight="1" x14ac:dyDescent="0.25">
      <c r="A1534" s="55">
        <v>159</v>
      </c>
      <c r="B1534" s="54">
        <v>55</v>
      </c>
      <c r="C1534" s="54">
        <f>OBVEZE!D59</f>
        <v>0</v>
      </c>
      <c r="D1534" s="54">
        <v>0</v>
      </c>
      <c r="E1534" s="54">
        <v>0</v>
      </c>
      <c r="F1534" s="54">
        <v>0</v>
      </c>
      <c r="G1534" s="56">
        <f t="shared" si="54"/>
        <v>0</v>
      </c>
      <c r="H1534" s="56">
        <f t="shared" si="55"/>
        <v>0</v>
      </c>
      <c r="I1534" s="57"/>
      <c r="J1534" s="59"/>
      <c r="K1534" s="58"/>
      <c r="L1534" s="58"/>
      <c r="M1534" s="5"/>
      <c r="N1534" s="5"/>
      <c r="O1534" s="5"/>
      <c r="P1534" s="5"/>
      <c r="Q1534" s="5"/>
      <c r="R1534" s="5"/>
      <c r="S1534" s="5"/>
      <c r="T1534" s="5"/>
      <c r="U1534" s="5"/>
      <c r="V1534" s="5"/>
      <c r="W1534" s="5"/>
      <c r="X1534" s="5"/>
      <c r="Y1534" s="5"/>
      <c r="Z1534" s="5"/>
    </row>
    <row r="1535" spans="1:26" ht="12.75" customHeight="1" x14ac:dyDescent="0.25">
      <c r="A1535" s="55">
        <v>159</v>
      </c>
      <c r="B1535" s="54">
        <v>56</v>
      </c>
      <c r="C1535" s="54">
        <f>OBVEZE!D60</f>
        <v>0</v>
      </c>
      <c r="D1535" s="54">
        <v>0</v>
      </c>
      <c r="E1535" s="54">
        <v>0</v>
      </c>
      <c r="F1535" s="54">
        <v>0</v>
      </c>
      <c r="G1535" s="56">
        <f t="shared" si="54"/>
        <v>0</v>
      </c>
      <c r="H1535" s="56">
        <f t="shared" si="55"/>
        <v>0</v>
      </c>
      <c r="I1535" s="57"/>
      <c r="J1535" s="59"/>
      <c r="K1535" s="58"/>
      <c r="L1535" s="58"/>
      <c r="M1535" s="5"/>
      <c r="N1535" s="5"/>
      <c r="O1535" s="5"/>
      <c r="P1535" s="5"/>
      <c r="Q1535" s="5"/>
      <c r="R1535" s="5"/>
      <c r="S1535" s="5"/>
      <c r="T1535" s="5"/>
      <c r="U1535" s="5"/>
      <c r="V1535" s="5"/>
      <c r="W1535" s="5"/>
      <c r="X1535" s="5"/>
      <c r="Y1535" s="5"/>
      <c r="Z1535" s="5"/>
    </row>
    <row r="1536" spans="1:26" ht="12.75" customHeight="1" x14ac:dyDescent="0.25">
      <c r="A1536" s="55">
        <v>159</v>
      </c>
      <c r="B1536" s="54">
        <v>57</v>
      </c>
      <c r="C1536" s="54">
        <f>OBVEZE!D61</f>
        <v>0</v>
      </c>
      <c r="D1536" s="54">
        <v>0</v>
      </c>
      <c r="E1536" s="54">
        <v>0</v>
      </c>
      <c r="F1536" s="54">
        <v>0</v>
      </c>
      <c r="G1536" s="56">
        <f t="shared" si="54"/>
        <v>0</v>
      </c>
      <c r="H1536" s="56">
        <f t="shared" si="55"/>
        <v>0</v>
      </c>
      <c r="I1536" s="57"/>
      <c r="J1536" s="59"/>
      <c r="K1536" s="58"/>
      <c r="L1536" s="58"/>
      <c r="M1536" s="5"/>
      <c r="N1536" s="5"/>
      <c r="O1536" s="5"/>
      <c r="P1536" s="5"/>
      <c r="Q1536" s="5"/>
      <c r="R1536" s="5"/>
      <c r="S1536" s="5"/>
      <c r="T1536" s="5"/>
      <c r="U1536" s="5"/>
      <c r="V1536" s="5"/>
      <c r="W1536" s="5"/>
      <c r="X1536" s="5"/>
      <c r="Y1536" s="5"/>
      <c r="Z1536" s="5"/>
    </row>
    <row r="1537" spans="1:26" ht="12.75" customHeight="1" x14ac:dyDescent="0.25">
      <c r="A1537" s="55">
        <v>159</v>
      </c>
      <c r="B1537" s="54">
        <v>58</v>
      </c>
      <c r="C1537" s="54">
        <f>OBVEZE!D62</f>
        <v>0</v>
      </c>
      <c r="D1537" s="54">
        <v>0</v>
      </c>
      <c r="E1537" s="54">
        <v>0</v>
      </c>
      <c r="F1537" s="54">
        <v>0</v>
      </c>
      <c r="G1537" s="56">
        <f t="shared" si="54"/>
        <v>0</v>
      </c>
      <c r="H1537" s="56">
        <f t="shared" si="55"/>
        <v>0</v>
      </c>
      <c r="I1537" s="57"/>
      <c r="J1537" s="59"/>
      <c r="K1537" s="58"/>
      <c r="L1537" s="58"/>
      <c r="M1537" s="5"/>
      <c r="N1537" s="5"/>
      <c r="O1537" s="5"/>
      <c r="P1537" s="5"/>
      <c r="Q1537" s="5"/>
      <c r="R1537" s="5"/>
      <c r="S1537" s="5"/>
      <c r="T1537" s="5"/>
      <c r="U1537" s="5"/>
      <c r="V1537" s="5"/>
      <c r="W1537" s="5"/>
      <c r="X1537" s="5"/>
      <c r="Y1537" s="5"/>
      <c r="Z1537" s="5"/>
    </row>
    <row r="1538" spans="1:26" ht="12.75" customHeight="1" x14ac:dyDescent="0.25">
      <c r="A1538" s="55">
        <v>159</v>
      </c>
      <c r="B1538" s="54">
        <v>59</v>
      </c>
      <c r="C1538" s="54">
        <f>OBVEZE!D63</f>
        <v>0</v>
      </c>
      <c r="D1538" s="54">
        <v>0</v>
      </c>
      <c r="E1538" s="54">
        <v>0</v>
      </c>
      <c r="F1538" s="54">
        <v>0</v>
      </c>
      <c r="G1538" s="56">
        <f t="shared" si="54"/>
        <v>0</v>
      </c>
      <c r="H1538" s="56">
        <f t="shared" si="55"/>
        <v>0</v>
      </c>
      <c r="I1538" s="57"/>
      <c r="J1538" s="59"/>
      <c r="K1538" s="58"/>
      <c r="L1538" s="58"/>
      <c r="M1538" s="5"/>
      <c r="N1538" s="5"/>
      <c r="O1538" s="5"/>
      <c r="P1538" s="5"/>
      <c r="Q1538" s="5"/>
      <c r="R1538" s="5"/>
      <c r="S1538" s="5"/>
      <c r="T1538" s="5"/>
      <c r="U1538" s="5"/>
      <c r="V1538" s="5"/>
      <c r="W1538" s="5"/>
      <c r="X1538" s="5"/>
      <c r="Y1538" s="5"/>
      <c r="Z1538" s="5"/>
    </row>
    <row r="1539" spans="1:26" ht="12.75" customHeight="1" x14ac:dyDescent="0.25">
      <c r="A1539" s="55">
        <v>159</v>
      </c>
      <c r="B1539" s="54">
        <v>60</v>
      </c>
      <c r="C1539" s="54">
        <f>OBVEZE!D64</f>
        <v>0</v>
      </c>
      <c r="D1539" s="54">
        <v>0</v>
      </c>
      <c r="E1539" s="54">
        <v>0</v>
      </c>
      <c r="F1539" s="54">
        <v>0</v>
      </c>
      <c r="G1539" s="56">
        <f t="shared" si="54"/>
        <v>0</v>
      </c>
      <c r="H1539" s="56">
        <f t="shared" si="55"/>
        <v>0</v>
      </c>
      <c r="I1539" s="57"/>
      <c r="J1539" s="59"/>
      <c r="K1539" s="58"/>
      <c r="L1539" s="58"/>
      <c r="M1539" s="5"/>
      <c r="N1539" s="5"/>
      <c r="O1539" s="5"/>
      <c r="P1539" s="5"/>
      <c r="Q1539" s="5"/>
      <c r="R1539" s="5"/>
      <c r="S1539" s="5"/>
      <c r="T1539" s="5"/>
      <c r="U1539" s="5"/>
      <c r="V1539" s="5"/>
      <c r="W1539" s="5"/>
      <c r="X1539" s="5"/>
      <c r="Y1539" s="5"/>
      <c r="Z1539" s="5"/>
    </row>
    <row r="1540" spans="1:26" ht="12.75" customHeight="1" x14ac:dyDescent="0.25">
      <c r="A1540" s="55">
        <v>159</v>
      </c>
      <c r="B1540" s="54">
        <v>61</v>
      </c>
      <c r="C1540" s="54">
        <f>OBVEZE!D65</f>
        <v>0</v>
      </c>
      <c r="D1540" s="54">
        <v>0</v>
      </c>
      <c r="E1540" s="54">
        <v>0</v>
      </c>
      <c r="F1540" s="54">
        <v>0</v>
      </c>
      <c r="G1540" s="56">
        <f t="shared" si="54"/>
        <v>0</v>
      </c>
      <c r="H1540" s="56">
        <f t="shared" si="55"/>
        <v>0</v>
      </c>
      <c r="I1540" s="57"/>
      <c r="J1540" s="59"/>
      <c r="K1540" s="58"/>
      <c r="L1540" s="58"/>
      <c r="M1540" s="5"/>
      <c r="N1540" s="5"/>
      <c r="O1540" s="5"/>
      <c r="P1540" s="5"/>
      <c r="Q1540" s="5"/>
      <c r="R1540" s="5"/>
      <c r="S1540" s="5"/>
      <c r="T1540" s="5"/>
      <c r="U1540" s="5"/>
      <c r="V1540" s="5"/>
      <c r="W1540" s="5"/>
      <c r="X1540" s="5"/>
      <c r="Y1540" s="5"/>
      <c r="Z1540" s="5"/>
    </row>
    <row r="1541" spans="1:26" ht="12.75" customHeight="1" x14ac:dyDescent="0.25">
      <c r="A1541" s="55">
        <v>159</v>
      </c>
      <c r="B1541" s="54">
        <v>62</v>
      </c>
      <c r="C1541" s="54">
        <f>OBVEZE!D66</f>
        <v>0</v>
      </c>
      <c r="D1541" s="54">
        <v>0</v>
      </c>
      <c r="E1541" s="54">
        <v>0</v>
      </c>
      <c r="F1541" s="54">
        <v>0</v>
      </c>
      <c r="G1541" s="56">
        <f t="shared" si="54"/>
        <v>0</v>
      </c>
      <c r="H1541" s="56">
        <f t="shared" si="55"/>
        <v>0</v>
      </c>
      <c r="I1541" s="57"/>
      <c r="J1541" s="59"/>
      <c r="K1541" s="58"/>
      <c r="L1541" s="58"/>
      <c r="M1541" s="5"/>
      <c r="N1541" s="5"/>
      <c r="O1541" s="5"/>
      <c r="P1541" s="5"/>
      <c r="Q1541" s="5"/>
      <c r="R1541" s="5"/>
      <c r="S1541" s="5"/>
      <c r="T1541" s="5"/>
      <c r="U1541" s="5"/>
      <c r="V1541" s="5"/>
      <c r="W1541" s="5"/>
      <c r="X1541" s="5"/>
      <c r="Y1541" s="5"/>
      <c r="Z1541" s="5"/>
    </row>
    <row r="1542" spans="1:26" ht="12.75" customHeight="1" x14ac:dyDescent="0.25">
      <c r="A1542" s="55">
        <v>159</v>
      </c>
      <c r="B1542" s="54">
        <v>63</v>
      </c>
      <c r="C1542" s="54">
        <f>OBVEZE!D67</f>
        <v>0</v>
      </c>
      <c r="D1542" s="54">
        <v>0</v>
      </c>
      <c r="E1542" s="54">
        <v>0</v>
      </c>
      <c r="F1542" s="54">
        <v>0</v>
      </c>
      <c r="G1542" s="56">
        <f t="shared" si="54"/>
        <v>0</v>
      </c>
      <c r="H1542" s="56">
        <f t="shared" si="55"/>
        <v>0</v>
      </c>
      <c r="I1542" s="57"/>
      <c r="J1542" s="59"/>
      <c r="K1542" s="58"/>
      <c r="L1542" s="58"/>
      <c r="M1542" s="5"/>
      <c r="N1542" s="5"/>
      <c r="O1542" s="5"/>
      <c r="P1542" s="5"/>
      <c r="Q1542" s="5"/>
      <c r="R1542" s="5"/>
      <c r="S1542" s="5"/>
      <c r="T1542" s="5"/>
      <c r="U1542" s="5"/>
      <c r="V1542" s="5"/>
      <c r="W1542" s="5"/>
      <c r="X1542" s="5"/>
      <c r="Y1542" s="5"/>
      <c r="Z1542" s="5"/>
    </row>
    <row r="1543" spans="1:26" ht="12.75" customHeight="1" x14ac:dyDescent="0.25">
      <c r="A1543" s="55">
        <v>159</v>
      </c>
      <c r="B1543" s="54">
        <v>64</v>
      </c>
      <c r="C1543" s="54">
        <f>OBVEZE!D68</f>
        <v>0</v>
      </c>
      <c r="D1543" s="54">
        <v>0</v>
      </c>
      <c r="E1543" s="54">
        <v>0</v>
      </c>
      <c r="F1543" s="54">
        <v>0</v>
      </c>
      <c r="G1543" s="56">
        <f t="shared" si="54"/>
        <v>0</v>
      </c>
      <c r="H1543" s="56">
        <f t="shared" si="55"/>
        <v>0</v>
      </c>
      <c r="I1543" s="57"/>
      <c r="J1543" s="59"/>
      <c r="K1543" s="58"/>
      <c r="L1543" s="58"/>
      <c r="M1543" s="5"/>
      <c r="N1543" s="5"/>
      <c r="O1543" s="5"/>
      <c r="P1543" s="5"/>
      <c r="Q1543" s="5"/>
      <c r="R1543" s="5"/>
      <c r="S1543" s="5"/>
      <c r="T1543" s="5"/>
      <c r="U1543" s="5"/>
      <c r="V1543" s="5"/>
      <c r="W1543" s="5"/>
      <c r="X1543" s="5"/>
      <c r="Y1543" s="5"/>
      <c r="Z1543" s="5"/>
    </row>
    <row r="1544" spans="1:26" ht="12.75" customHeight="1" x14ac:dyDescent="0.25">
      <c r="A1544" s="55">
        <v>159</v>
      </c>
      <c r="B1544" s="54">
        <v>65</v>
      </c>
      <c r="C1544" s="54">
        <f>OBVEZE!D69</f>
        <v>0</v>
      </c>
      <c r="D1544" s="54">
        <v>0</v>
      </c>
      <c r="E1544" s="54">
        <v>0</v>
      </c>
      <c r="F1544" s="54">
        <v>0</v>
      </c>
      <c r="G1544" s="56">
        <f t="shared" ref="G1544:G1580" si="56">B1544/1000*C1544</f>
        <v>0</v>
      </c>
      <c r="H1544" s="56">
        <f t="shared" ref="H1544:H1580" si="57">ABS(C1544-ROUND(C1544,0))</f>
        <v>0</v>
      </c>
      <c r="I1544" s="57"/>
      <c r="J1544" s="59"/>
      <c r="K1544" s="58"/>
      <c r="L1544" s="58"/>
      <c r="M1544" s="5"/>
      <c r="N1544" s="5"/>
      <c r="O1544" s="5"/>
      <c r="P1544" s="5"/>
      <c r="Q1544" s="5"/>
      <c r="R1544" s="5"/>
      <c r="S1544" s="5"/>
      <c r="T1544" s="5"/>
      <c r="U1544" s="5"/>
      <c r="V1544" s="5"/>
      <c r="W1544" s="5"/>
      <c r="X1544" s="5"/>
      <c r="Y1544" s="5"/>
      <c r="Z1544" s="5"/>
    </row>
    <row r="1545" spans="1:26" ht="12.75" customHeight="1" x14ac:dyDescent="0.25">
      <c r="A1545" s="55">
        <v>159</v>
      </c>
      <c r="B1545" s="54">
        <v>66</v>
      </c>
      <c r="C1545" s="54">
        <f>OBVEZE!D70</f>
        <v>0</v>
      </c>
      <c r="D1545" s="54">
        <v>0</v>
      </c>
      <c r="E1545" s="54">
        <v>0</v>
      </c>
      <c r="F1545" s="54">
        <v>0</v>
      </c>
      <c r="G1545" s="56">
        <f t="shared" si="56"/>
        <v>0</v>
      </c>
      <c r="H1545" s="56">
        <f t="shared" si="57"/>
        <v>0</v>
      </c>
      <c r="I1545" s="57"/>
      <c r="J1545" s="59"/>
      <c r="K1545" s="58"/>
      <c r="L1545" s="58"/>
      <c r="M1545" s="5"/>
      <c r="N1545" s="5"/>
      <c r="O1545" s="5"/>
      <c r="P1545" s="5"/>
      <c r="Q1545" s="5"/>
      <c r="R1545" s="5"/>
      <c r="S1545" s="5"/>
      <c r="T1545" s="5"/>
      <c r="U1545" s="5"/>
      <c r="V1545" s="5"/>
      <c r="W1545" s="5"/>
      <c r="X1545" s="5"/>
      <c r="Y1545" s="5"/>
      <c r="Z1545" s="5"/>
    </row>
    <row r="1546" spans="1:26" ht="12.75" customHeight="1" x14ac:dyDescent="0.25">
      <c r="A1546" s="55">
        <v>159</v>
      </c>
      <c r="B1546" s="54">
        <v>67</v>
      </c>
      <c r="C1546" s="54">
        <f>OBVEZE!D71</f>
        <v>0</v>
      </c>
      <c r="D1546" s="54">
        <v>0</v>
      </c>
      <c r="E1546" s="54">
        <v>0</v>
      </c>
      <c r="F1546" s="54">
        <v>0</v>
      </c>
      <c r="G1546" s="56">
        <f t="shared" si="56"/>
        <v>0</v>
      </c>
      <c r="H1546" s="56">
        <f t="shared" si="57"/>
        <v>0</v>
      </c>
      <c r="I1546" s="57"/>
      <c r="J1546" s="59"/>
      <c r="K1546" s="58"/>
      <c r="L1546" s="58"/>
      <c r="M1546" s="5"/>
      <c r="N1546" s="5"/>
      <c r="O1546" s="5"/>
      <c r="P1546" s="5"/>
      <c r="Q1546" s="5"/>
      <c r="R1546" s="5"/>
      <c r="S1546" s="5"/>
      <c r="T1546" s="5"/>
      <c r="U1546" s="5"/>
      <c r="V1546" s="5"/>
      <c r="W1546" s="5"/>
      <c r="X1546" s="5"/>
      <c r="Y1546" s="5"/>
      <c r="Z1546" s="5"/>
    </row>
    <row r="1547" spans="1:26" ht="12.75" customHeight="1" x14ac:dyDescent="0.25">
      <c r="A1547" s="55">
        <v>159</v>
      </c>
      <c r="B1547" s="54">
        <v>68</v>
      </c>
      <c r="C1547" s="54">
        <f>OBVEZE!D72</f>
        <v>0</v>
      </c>
      <c r="D1547" s="54">
        <v>0</v>
      </c>
      <c r="E1547" s="54">
        <v>0</v>
      </c>
      <c r="F1547" s="54">
        <v>0</v>
      </c>
      <c r="G1547" s="56">
        <f t="shared" si="56"/>
        <v>0</v>
      </c>
      <c r="H1547" s="56">
        <f t="shared" si="57"/>
        <v>0</v>
      </c>
      <c r="I1547" s="57"/>
      <c r="J1547" s="59"/>
      <c r="K1547" s="58"/>
      <c r="L1547" s="58"/>
      <c r="M1547" s="5"/>
      <c r="N1547" s="5"/>
      <c r="O1547" s="5"/>
      <c r="P1547" s="5"/>
      <c r="Q1547" s="5"/>
      <c r="R1547" s="5"/>
      <c r="S1547" s="5"/>
      <c r="T1547" s="5"/>
      <c r="U1547" s="5"/>
      <c r="V1547" s="5"/>
      <c r="W1547" s="5"/>
      <c r="X1547" s="5"/>
      <c r="Y1547" s="5"/>
      <c r="Z1547" s="5"/>
    </row>
    <row r="1548" spans="1:26" ht="12.75" customHeight="1" x14ac:dyDescent="0.25">
      <c r="A1548" s="55">
        <v>159</v>
      </c>
      <c r="B1548" s="54">
        <v>69</v>
      </c>
      <c r="C1548" s="54">
        <f>OBVEZE!D73</f>
        <v>0</v>
      </c>
      <c r="D1548" s="54">
        <v>0</v>
      </c>
      <c r="E1548" s="54">
        <v>0</v>
      </c>
      <c r="F1548" s="54">
        <v>0</v>
      </c>
      <c r="G1548" s="56">
        <f t="shared" si="56"/>
        <v>0</v>
      </c>
      <c r="H1548" s="56">
        <f t="shared" si="57"/>
        <v>0</v>
      </c>
      <c r="I1548" s="57"/>
      <c r="J1548" s="59"/>
      <c r="K1548" s="58"/>
      <c r="L1548" s="58"/>
      <c r="M1548" s="5"/>
      <c r="N1548" s="5"/>
      <c r="O1548" s="5"/>
      <c r="P1548" s="5"/>
      <c r="Q1548" s="5"/>
      <c r="R1548" s="5"/>
      <c r="S1548" s="5"/>
      <c r="T1548" s="5"/>
      <c r="U1548" s="5"/>
      <c r="V1548" s="5"/>
      <c r="W1548" s="5"/>
      <c r="X1548" s="5"/>
      <c r="Y1548" s="5"/>
      <c r="Z1548" s="5"/>
    </row>
    <row r="1549" spans="1:26" ht="12.75" customHeight="1" x14ac:dyDescent="0.25">
      <c r="A1549" s="55">
        <v>159</v>
      </c>
      <c r="B1549" s="54">
        <v>70</v>
      </c>
      <c r="C1549" s="54">
        <f>OBVEZE!D74</f>
        <v>0</v>
      </c>
      <c r="D1549" s="54">
        <v>0</v>
      </c>
      <c r="E1549" s="54">
        <v>0</v>
      </c>
      <c r="F1549" s="54">
        <v>0</v>
      </c>
      <c r="G1549" s="56">
        <f t="shared" si="56"/>
        <v>0</v>
      </c>
      <c r="H1549" s="56">
        <f t="shared" si="57"/>
        <v>0</v>
      </c>
      <c r="I1549" s="57"/>
      <c r="J1549" s="59"/>
      <c r="K1549" s="58"/>
      <c r="L1549" s="58"/>
      <c r="M1549" s="5"/>
      <c r="N1549" s="5"/>
      <c r="O1549" s="5"/>
      <c r="P1549" s="5"/>
      <c r="Q1549" s="5"/>
      <c r="R1549" s="5"/>
      <c r="S1549" s="5"/>
      <c r="T1549" s="5"/>
      <c r="U1549" s="5"/>
      <c r="V1549" s="5"/>
      <c r="W1549" s="5"/>
      <c r="X1549" s="5"/>
      <c r="Y1549" s="5"/>
      <c r="Z1549" s="5"/>
    </row>
    <row r="1550" spans="1:26" ht="12.75" customHeight="1" x14ac:dyDescent="0.25">
      <c r="A1550" s="55">
        <v>159</v>
      </c>
      <c r="B1550" s="54">
        <v>71</v>
      </c>
      <c r="C1550" s="54">
        <f>OBVEZE!D75</f>
        <v>0</v>
      </c>
      <c r="D1550" s="54">
        <v>0</v>
      </c>
      <c r="E1550" s="54">
        <v>0</v>
      </c>
      <c r="F1550" s="54">
        <v>0</v>
      </c>
      <c r="G1550" s="56">
        <f t="shared" si="56"/>
        <v>0</v>
      </c>
      <c r="H1550" s="56">
        <f t="shared" si="57"/>
        <v>0</v>
      </c>
      <c r="I1550" s="57"/>
      <c r="J1550" s="59"/>
      <c r="K1550" s="58"/>
      <c r="L1550" s="58"/>
      <c r="M1550" s="5"/>
      <c r="N1550" s="5"/>
      <c r="O1550" s="5"/>
      <c r="P1550" s="5"/>
      <c r="Q1550" s="5"/>
      <c r="R1550" s="5"/>
      <c r="S1550" s="5"/>
      <c r="T1550" s="5"/>
      <c r="U1550" s="5"/>
      <c r="V1550" s="5"/>
      <c r="W1550" s="5"/>
      <c r="X1550" s="5"/>
      <c r="Y1550" s="5"/>
      <c r="Z1550" s="5"/>
    </row>
    <row r="1551" spans="1:26" ht="12.75" customHeight="1" x14ac:dyDescent="0.25">
      <c r="A1551" s="55">
        <v>159</v>
      </c>
      <c r="B1551" s="54">
        <v>72</v>
      </c>
      <c r="C1551" s="54">
        <f>OBVEZE!D76</f>
        <v>0</v>
      </c>
      <c r="D1551" s="54">
        <v>0</v>
      </c>
      <c r="E1551" s="54">
        <v>0</v>
      </c>
      <c r="F1551" s="54">
        <v>0</v>
      </c>
      <c r="G1551" s="56">
        <f t="shared" si="56"/>
        <v>0</v>
      </c>
      <c r="H1551" s="56">
        <f t="shared" si="57"/>
        <v>0</v>
      </c>
      <c r="I1551" s="57"/>
      <c r="J1551" s="59"/>
      <c r="K1551" s="58"/>
      <c r="L1551" s="58"/>
      <c r="M1551" s="5"/>
      <c r="N1551" s="5"/>
      <c r="O1551" s="5"/>
      <c r="P1551" s="5"/>
      <c r="Q1551" s="5"/>
      <c r="R1551" s="5"/>
      <c r="S1551" s="5"/>
      <c r="T1551" s="5"/>
      <c r="U1551" s="5"/>
      <c r="V1551" s="5"/>
      <c r="W1551" s="5"/>
      <c r="X1551" s="5"/>
      <c r="Y1551" s="5"/>
      <c r="Z1551" s="5"/>
    </row>
    <row r="1552" spans="1:26" ht="12.75" customHeight="1" x14ac:dyDescent="0.25">
      <c r="A1552" s="55">
        <v>159</v>
      </c>
      <c r="B1552" s="54">
        <v>73</v>
      </c>
      <c r="C1552" s="54">
        <f>OBVEZE!D77</f>
        <v>0</v>
      </c>
      <c r="D1552" s="54">
        <v>0</v>
      </c>
      <c r="E1552" s="54">
        <v>0</v>
      </c>
      <c r="F1552" s="54">
        <v>0</v>
      </c>
      <c r="G1552" s="56">
        <f t="shared" si="56"/>
        <v>0</v>
      </c>
      <c r="H1552" s="56">
        <f t="shared" si="57"/>
        <v>0</v>
      </c>
      <c r="I1552" s="57"/>
      <c r="J1552" s="59"/>
      <c r="K1552" s="58"/>
      <c r="L1552" s="58"/>
      <c r="M1552" s="5"/>
      <c r="N1552" s="5"/>
      <c r="O1552" s="5"/>
      <c r="P1552" s="5"/>
      <c r="Q1552" s="5"/>
      <c r="R1552" s="5"/>
      <c r="S1552" s="5"/>
      <c r="T1552" s="5"/>
      <c r="U1552" s="5"/>
      <c r="V1552" s="5"/>
      <c r="W1552" s="5"/>
      <c r="X1552" s="5"/>
      <c r="Y1552" s="5"/>
      <c r="Z1552" s="5"/>
    </row>
    <row r="1553" spans="1:26" ht="12.75" customHeight="1" x14ac:dyDescent="0.25">
      <c r="A1553" s="55">
        <v>159</v>
      </c>
      <c r="B1553" s="54">
        <v>74</v>
      </c>
      <c r="C1553" s="54">
        <f>OBVEZE!D78</f>
        <v>0</v>
      </c>
      <c r="D1553" s="54">
        <v>0</v>
      </c>
      <c r="E1553" s="54">
        <v>0</v>
      </c>
      <c r="F1553" s="54">
        <v>0</v>
      </c>
      <c r="G1553" s="56">
        <f t="shared" si="56"/>
        <v>0</v>
      </c>
      <c r="H1553" s="56">
        <f t="shared" si="57"/>
        <v>0</v>
      </c>
      <c r="I1553" s="57"/>
      <c r="J1553" s="59"/>
      <c r="K1553" s="58"/>
      <c r="L1553" s="58"/>
      <c r="M1553" s="5"/>
      <c r="N1553" s="5"/>
      <c r="O1553" s="5"/>
      <c r="P1553" s="5"/>
      <c r="Q1553" s="5"/>
      <c r="R1553" s="5"/>
      <c r="S1553" s="5"/>
      <c r="T1553" s="5"/>
      <c r="U1553" s="5"/>
      <c r="V1553" s="5"/>
      <c r="W1553" s="5"/>
      <c r="X1553" s="5"/>
      <c r="Y1553" s="5"/>
      <c r="Z1553" s="5"/>
    </row>
    <row r="1554" spans="1:26" ht="12.75" customHeight="1" x14ac:dyDescent="0.25">
      <c r="A1554" s="55">
        <v>159</v>
      </c>
      <c r="B1554" s="54">
        <v>75</v>
      </c>
      <c r="C1554" s="54">
        <f>OBVEZE!D79</f>
        <v>0</v>
      </c>
      <c r="D1554" s="54">
        <v>0</v>
      </c>
      <c r="E1554" s="54">
        <v>0</v>
      </c>
      <c r="F1554" s="54">
        <v>0</v>
      </c>
      <c r="G1554" s="56">
        <f t="shared" si="56"/>
        <v>0</v>
      </c>
      <c r="H1554" s="56">
        <f t="shared" si="57"/>
        <v>0</v>
      </c>
      <c r="I1554" s="57"/>
      <c r="J1554" s="59"/>
      <c r="K1554" s="58"/>
      <c r="L1554" s="58"/>
      <c r="M1554" s="5"/>
      <c r="N1554" s="5"/>
      <c r="O1554" s="5"/>
      <c r="P1554" s="5"/>
      <c r="Q1554" s="5"/>
      <c r="R1554" s="5"/>
      <c r="S1554" s="5"/>
      <c r="T1554" s="5"/>
      <c r="U1554" s="5"/>
      <c r="V1554" s="5"/>
      <c r="W1554" s="5"/>
      <c r="X1554" s="5"/>
      <c r="Y1554" s="5"/>
      <c r="Z1554" s="5"/>
    </row>
    <row r="1555" spans="1:26" ht="12.75" customHeight="1" x14ac:dyDescent="0.25">
      <c r="A1555" s="55">
        <v>159</v>
      </c>
      <c r="B1555" s="54">
        <v>76</v>
      </c>
      <c r="C1555" s="54">
        <f>OBVEZE!D80</f>
        <v>0</v>
      </c>
      <c r="D1555" s="54">
        <v>0</v>
      </c>
      <c r="E1555" s="54">
        <v>0</v>
      </c>
      <c r="F1555" s="54">
        <v>0</v>
      </c>
      <c r="G1555" s="56">
        <f t="shared" si="56"/>
        <v>0</v>
      </c>
      <c r="H1555" s="56">
        <f t="shared" si="57"/>
        <v>0</v>
      </c>
      <c r="I1555" s="57"/>
      <c r="J1555" s="59"/>
      <c r="K1555" s="58"/>
      <c r="L1555" s="58"/>
      <c r="M1555" s="5"/>
      <c r="N1555" s="5"/>
      <c r="O1555" s="5"/>
      <c r="P1555" s="5"/>
      <c r="Q1555" s="5"/>
      <c r="R1555" s="5"/>
      <c r="S1555" s="5"/>
      <c r="T1555" s="5"/>
      <c r="U1555" s="5"/>
      <c r="V1555" s="5"/>
      <c r="W1555" s="5"/>
      <c r="X1555" s="5"/>
      <c r="Y1555" s="5"/>
      <c r="Z1555" s="5"/>
    </row>
    <row r="1556" spans="1:26" ht="12.75" customHeight="1" x14ac:dyDescent="0.25">
      <c r="A1556" s="55">
        <v>159</v>
      </c>
      <c r="B1556" s="54">
        <v>77</v>
      </c>
      <c r="C1556" s="54">
        <f>OBVEZE!D81</f>
        <v>0</v>
      </c>
      <c r="D1556" s="54">
        <v>0</v>
      </c>
      <c r="E1556" s="54">
        <v>0</v>
      </c>
      <c r="F1556" s="54">
        <v>0</v>
      </c>
      <c r="G1556" s="56">
        <f t="shared" si="56"/>
        <v>0</v>
      </c>
      <c r="H1556" s="56">
        <f t="shared" si="57"/>
        <v>0</v>
      </c>
      <c r="I1556" s="57"/>
      <c r="J1556" s="59"/>
      <c r="K1556" s="58"/>
      <c r="L1556" s="58"/>
      <c r="M1556" s="5"/>
      <c r="N1556" s="5"/>
      <c r="O1556" s="5"/>
      <c r="P1556" s="5"/>
      <c r="Q1556" s="5"/>
      <c r="R1556" s="5"/>
      <c r="S1556" s="5"/>
      <c r="T1556" s="5"/>
      <c r="U1556" s="5"/>
      <c r="V1556" s="5"/>
      <c r="W1556" s="5"/>
      <c r="X1556" s="5"/>
      <c r="Y1556" s="5"/>
      <c r="Z1556" s="5"/>
    </row>
    <row r="1557" spans="1:26" ht="12.75" customHeight="1" x14ac:dyDescent="0.25">
      <c r="A1557" s="55">
        <v>159</v>
      </c>
      <c r="B1557" s="54">
        <v>78</v>
      </c>
      <c r="C1557" s="54">
        <f>OBVEZE!D82</f>
        <v>0</v>
      </c>
      <c r="D1557" s="54">
        <v>0</v>
      </c>
      <c r="E1557" s="54">
        <v>0</v>
      </c>
      <c r="F1557" s="54">
        <v>0</v>
      </c>
      <c r="G1557" s="56">
        <f t="shared" si="56"/>
        <v>0</v>
      </c>
      <c r="H1557" s="56">
        <f t="shared" si="57"/>
        <v>0</v>
      </c>
      <c r="I1557" s="57"/>
      <c r="J1557" s="59"/>
      <c r="K1557" s="58"/>
      <c r="L1557" s="58"/>
      <c r="M1557" s="5"/>
      <c r="N1557" s="5"/>
      <c r="O1557" s="5"/>
      <c r="P1557" s="5"/>
      <c r="Q1557" s="5"/>
      <c r="R1557" s="5"/>
      <c r="S1557" s="5"/>
      <c r="T1557" s="5"/>
      <c r="U1557" s="5"/>
      <c r="V1557" s="5"/>
      <c r="W1557" s="5"/>
      <c r="X1557" s="5"/>
      <c r="Y1557" s="5"/>
      <c r="Z1557" s="5"/>
    </row>
    <row r="1558" spans="1:26" ht="12.75" customHeight="1" x14ac:dyDescent="0.25">
      <c r="A1558" s="55">
        <v>159</v>
      </c>
      <c r="B1558" s="54">
        <v>79</v>
      </c>
      <c r="C1558" s="54">
        <f>OBVEZE!D83</f>
        <v>0</v>
      </c>
      <c r="D1558" s="54">
        <v>0</v>
      </c>
      <c r="E1558" s="54">
        <v>0</v>
      </c>
      <c r="F1558" s="54">
        <v>0</v>
      </c>
      <c r="G1558" s="56">
        <f t="shared" si="56"/>
        <v>0</v>
      </c>
      <c r="H1558" s="56">
        <f t="shared" si="57"/>
        <v>0</v>
      </c>
      <c r="I1558" s="57"/>
      <c r="J1558" s="59"/>
      <c r="K1558" s="58"/>
      <c r="L1558" s="58"/>
      <c r="M1558" s="5"/>
      <c r="N1558" s="5"/>
      <c r="O1558" s="5"/>
      <c r="P1558" s="5"/>
      <c r="Q1558" s="5"/>
      <c r="R1558" s="5"/>
      <c r="S1558" s="5"/>
      <c r="T1558" s="5"/>
      <c r="U1558" s="5"/>
      <c r="V1558" s="5"/>
      <c r="W1558" s="5"/>
      <c r="X1558" s="5"/>
      <c r="Y1558" s="5"/>
      <c r="Z1558" s="5"/>
    </row>
    <row r="1559" spans="1:26" ht="12.75" customHeight="1" x14ac:dyDescent="0.25">
      <c r="A1559" s="55">
        <v>159</v>
      </c>
      <c r="B1559" s="54">
        <v>80</v>
      </c>
      <c r="C1559" s="54">
        <f>OBVEZE!D84</f>
        <v>0</v>
      </c>
      <c r="D1559" s="54">
        <v>0</v>
      </c>
      <c r="E1559" s="54">
        <v>0</v>
      </c>
      <c r="F1559" s="54">
        <v>0</v>
      </c>
      <c r="G1559" s="56">
        <f t="shared" si="56"/>
        <v>0</v>
      </c>
      <c r="H1559" s="56">
        <f t="shared" si="57"/>
        <v>0</v>
      </c>
      <c r="I1559" s="57"/>
      <c r="J1559" s="59"/>
      <c r="K1559" s="58"/>
      <c r="L1559" s="58"/>
      <c r="M1559" s="5"/>
      <c r="N1559" s="5"/>
      <c r="O1559" s="5"/>
      <c r="P1559" s="5"/>
      <c r="Q1559" s="5"/>
      <c r="R1559" s="5"/>
      <c r="S1559" s="5"/>
      <c r="T1559" s="5"/>
      <c r="U1559" s="5"/>
      <c r="V1559" s="5"/>
      <c r="W1559" s="5"/>
      <c r="X1559" s="5"/>
      <c r="Y1559" s="5"/>
      <c r="Z1559" s="5"/>
    </row>
    <row r="1560" spans="1:26" ht="12.75" customHeight="1" x14ac:dyDescent="0.25">
      <c r="A1560" s="55">
        <v>159</v>
      </c>
      <c r="B1560" s="54">
        <v>81</v>
      </c>
      <c r="C1560" s="54">
        <f>OBVEZE!D85</f>
        <v>0</v>
      </c>
      <c r="D1560" s="54">
        <v>0</v>
      </c>
      <c r="E1560" s="54">
        <v>0</v>
      </c>
      <c r="F1560" s="54">
        <v>0</v>
      </c>
      <c r="G1560" s="56">
        <f t="shared" si="56"/>
        <v>0</v>
      </c>
      <c r="H1560" s="56">
        <f t="shared" si="57"/>
        <v>0</v>
      </c>
      <c r="I1560" s="57"/>
      <c r="J1560" s="59"/>
      <c r="K1560" s="58"/>
      <c r="L1560" s="58"/>
      <c r="M1560" s="5"/>
      <c r="N1560" s="5"/>
      <c r="O1560" s="5"/>
      <c r="P1560" s="5"/>
      <c r="Q1560" s="5"/>
      <c r="R1560" s="5"/>
      <c r="S1560" s="5"/>
      <c r="T1560" s="5"/>
      <c r="U1560" s="5"/>
      <c r="V1560" s="5"/>
      <c r="W1560" s="5"/>
      <c r="X1560" s="5"/>
      <c r="Y1560" s="5"/>
      <c r="Z1560" s="5"/>
    </row>
    <row r="1561" spans="1:26" ht="12.75" customHeight="1" x14ac:dyDescent="0.25">
      <c r="A1561" s="55">
        <v>159</v>
      </c>
      <c r="B1561" s="54">
        <v>82</v>
      </c>
      <c r="C1561" s="54">
        <f>OBVEZE!D86</f>
        <v>0</v>
      </c>
      <c r="D1561" s="54">
        <v>0</v>
      </c>
      <c r="E1561" s="54">
        <v>0</v>
      </c>
      <c r="F1561" s="54">
        <v>0</v>
      </c>
      <c r="G1561" s="56">
        <f t="shared" si="56"/>
        <v>0</v>
      </c>
      <c r="H1561" s="56">
        <f t="shared" si="57"/>
        <v>0</v>
      </c>
      <c r="I1561" s="57"/>
      <c r="J1561" s="59"/>
      <c r="K1561" s="58"/>
      <c r="L1561" s="58"/>
      <c r="M1561" s="5"/>
      <c r="N1561" s="5"/>
      <c r="O1561" s="5"/>
      <c r="P1561" s="5"/>
      <c r="Q1561" s="5"/>
      <c r="R1561" s="5"/>
      <c r="S1561" s="5"/>
      <c r="T1561" s="5"/>
      <c r="U1561" s="5"/>
      <c r="V1561" s="5"/>
      <c r="W1561" s="5"/>
      <c r="X1561" s="5"/>
      <c r="Y1561" s="5"/>
      <c r="Z1561" s="5"/>
    </row>
    <row r="1562" spans="1:26" ht="12.75" customHeight="1" x14ac:dyDescent="0.25">
      <c r="A1562" s="55">
        <v>159</v>
      </c>
      <c r="B1562" s="54">
        <v>83</v>
      </c>
      <c r="C1562" s="54">
        <f>OBVEZE!D87</f>
        <v>0</v>
      </c>
      <c r="D1562" s="54">
        <v>0</v>
      </c>
      <c r="E1562" s="54">
        <v>0</v>
      </c>
      <c r="F1562" s="54">
        <v>0</v>
      </c>
      <c r="G1562" s="56">
        <f t="shared" si="56"/>
        <v>0</v>
      </c>
      <c r="H1562" s="56">
        <f t="shared" si="57"/>
        <v>0</v>
      </c>
      <c r="I1562" s="57"/>
      <c r="J1562" s="59"/>
      <c r="K1562" s="58"/>
      <c r="L1562" s="58"/>
      <c r="M1562" s="5"/>
      <c r="N1562" s="5"/>
      <c r="O1562" s="5"/>
      <c r="P1562" s="5"/>
      <c r="Q1562" s="5"/>
      <c r="R1562" s="5"/>
      <c r="S1562" s="5"/>
      <c r="T1562" s="5"/>
      <c r="U1562" s="5"/>
      <c r="V1562" s="5"/>
      <c r="W1562" s="5"/>
      <c r="X1562" s="5"/>
      <c r="Y1562" s="5"/>
      <c r="Z1562" s="5"/>
    </row>
    <row r="1563" spans="1:26" ht="12.75" customHeight="1" x14ac:dyDescent="0.25">
      <c r="A1563" s="55">
        <v>159</v>
      </c>
      <c r="B1563" s="54">
        <v>84</v>
      </c>
      <c r="C1563" s="54">
        <f>OBVEZE!D88</f>
        <v>0</v>
      </c>
      <c r="D1563" s="54">
        <v>0</v>
      </c>
      <c r="E1563" s="54">
        <v>0</v>
      </c>
      <c r="F1563" s="54">
        <v>0</v>
      </c>
      <c r="G1563" s="56">
        <f t="shared" si="56"/>
        <v>0</v>
      </c>
      <c r="H1563" s="56">
        <f t="shared" si="57"/>
        <v>0</v>
      </c>
      <c r="I1563" s="57"/>
      <c r="J1563" s="59"/>
      <c r="K1563" s="58"/>
      <c r="L1563" s="58"/>
      <c r="M1563" s="5"/>
      <c r="N1563" s="5"/>
      <c r="O1563" s="5"/>
      <c r="P1563" s="5"/>
      <c r="Q1563" s="5"/>
      <c r="R1563" s="5"/>
      <c r="S1563" s="5"/>
      <c r="T1563" s="5"/>
      <c r="U1563" s="5"/>
      <c r="V1563" s="5"/>
      <c r="W1563" s="5"/>
      <c r="X1563" s="5"/>
      <c r="Y1563" s="5"/>
      <c r="Z1563" s="5"/>
    </row>
    <row r="1564" spans="1:26" ht="12.75" customHeight="1" x14ac:dyDescent="0.25">
      <c r="A1564" s="55">
        <v>159</v>
      </c>
      <c r="B1564" s="54">
        <v>85</v>
      </c>
      <c r="C1564" s="54">
        <f>OBVEZE!D89</f>
        <v>0</v>
      </c>
      <c r="D1564" s="54">
        <v>0</v>
      </c>
      <c r="E1564" s="54">
        <v>0</v>
      </c>
      <c r="F1564" s="54">
        <v>0</v>
      </c>
      <c r="G1564" s="56">
        <f t="shared" si="56"/>
        <v>0</v>
      </c>
      <c r="H1564" s="56">
        <f t="shared" si="57"/>
        <v>0</v>
      </c>
      <c r="I1564" s="57"/>
      <c r="J1564" s="59"/>
      <c r="K1564" s="58"/>
      <c r="L1564" s="58"/>
      <c r="M1564" s="5"/>
      <c r="N1564" s="5"/>
      <c r="O1564" s="5"/>
      <c r="P1564" s="5"/>
      <c r="Q1564" s="5"/>
      <c r="R1564" s="5"/>
      <c r="S1564" s="5"/>
      <c r="T1564" s="5"/>
      <c r="U1564" s="5"/>
      <c r="V1564" s="5"/>
      <c r="W1564" s="5"/>
      <c r="X1564" s="5"/>
      <c r="Y1564" s="5"/>
      <c r="Z1564" s="5"/>
    </row>
    <row r="1565" spans="1:26" ht="12.75" customHeight="1" x14ac:dyDescent="0.25">
      <c r="A1565" s="55">
        <v>159</v>
      </c>
      <c r="B1565" s="54">
        <v>86</v>
      </c>
      <c r="C1565" s="54">
        <f>OBVEZE!D90</f>
        <v>0</v>
      </c>
      <c r="D1565" s="54">
        <v>0</v>
      </c>
      <c r="E1565" s="54">
        <v>0</v>
      </c>
      <c r="F1565" s="54">
        <v>0</v>
      </c>
      <c r="G1565" s="56">
        <f t="shared" si="56"/>
        <v>0</v>
      </c>
      <c r="H1565" s="56">
        <f t="shared" si="57"/>
        <v>0</v>
      </c>
      <c r="I1565" s="57"/>
      <c r="J1565" s="59"/>
      <c r="K1565" s="58"/>
      <c r="L1565" s="58"/>
      <c r="M1565" s="5"/>
      <c r="N1565" s="5"/>
      <c r="O1565" s="5"/>
      <c r="P1565" s="5"/>
      <c r="Q1565" s="5"/>
      <c r="R1565" s="5"/>
      <c r="S1565" s="5"/>
      <c r="T1565" s="5"/>
      <c r="U1565" s="5"/>
      <c r="V1565" s="5"/>
      <c r="W1565" s="5"/>
      <c r="X1565" s="5"/>
      <c r="Y1565" s="5"/>
      <c r="Z1565" s="5"/>
    </row>
    <row r="1566" spans="1:26" ht="12.75" customHeight="1" x14ac:dyDescent="0.25">
      <c r="A1566" s="55">
        <v>159</v>
      </c>
      <c r="B1566" s="54">
        <v>87</v>
      </c>
      <c r="C1566" s="54">
        <f>OBVEZE!D91</f>
        <v>0</v>
      </c>
      <c r="D1566" s="54">
        <v>0</v>
      </c>
      <c r="E1566" s="54">
        <v>0</v>
      </c>
      <c r="F1566" s="54">
        <v>0</v>
      </c>
      <c r="G1566" s="56">
        <f t="shared" si="56"/>
        <v>0</v>
      </c>
      <c r="H1566" s="56">
        <f t="shared" si="57"/>
        <v>0</v>
      </c>
      <c r="I1566" s="57"/>
      <c r="J1566" s="59"/>
      <c r="K1566" s="58"/>
      <c r="L1566" s="58"/>
      <c r="M1566" s="5"/>
      <c r="N1566" s="5"/>
      <c r="O1566" s="5"/>
      <c r="P1566" s="5"/>
      <c r="Q1566" s="5"/>
      <c r="R1566" s="5"/>
      <c r="S1566" s="5"/>
      <c r="T1566" s="5"/>
      <c r="U1566" s="5"/>
      <c r="V1566" s="5"/>
      <c r="W1566" s="5"/>
      <c r="X1566" s="5"/>
      <c r="Y1566" s="5"/>
      <c r="Z1566" s="5"/>
    </row>
    <row r="1567" spans="1:26" ht="12.75" customHeight="1" x14ac:dyDescent="0.25">
      <c r="A1567" s="55">
        <v>159</v>
      </c>
      <c r="B1567" s="54">
        <v>88</v>
      </c>
      <c r="C1567" s="54">
        <f>OBVEZE!D92</f>
        <v>0</v>
      </c>
      <c r="D1567" s="54">
        <v>0</v>
      </c>
      <c r="E1567" s="54">
        <v>0</v>
      </c>
      <c r="F1567" s="54">
        <v>0</v>
      </c>
      <c r="G1567" s="56">
        <f t="shared" si="56"/>
        <v>0</v>
      </c>
      <c r="H1567" s="56">
        <f t="shared" si="57"/>
        <v>0</v>
      </c>
      <c r="I1567" s="57"/>
      <c r="J1567" s="59"/>
      <c r="K1567" s="58"/>
      <c r="L1567" s="58"/>
      <c r="M1567" s="5"/>
      <c r="N1567" s="5"/>
      <c r="O1567" s="5"/>
      <c r="P1567" s="5"/>
      <c r="Q1567" s="5"/>
      <c r="R1567" s="5"/>
      <c r="S1567" s="5"/>
      <c r="T1567" s="5"/>
      <c r="U1567" s="5"/>
      <c r="V1567" s="5"/>
      <c r="W1567" s="5"/>
      <c r="X1567" s="5"/>
      <c r="Y1567" s="5"/>
      <c r="Z1567" s="5"/>
    </row>
    <row r="1568" spans="1:26" ht="12.75" customHeight="1" x14ac:dyDescent="0.25">
      <c r="A1568" s="55">
        <v>159</v>
      </c>
      <c r="B1568" s="54">
        <v>89</v>
      </c>
      <c r="C1568" s="54">
        <f>OBVEZE!D93</f>
        <v>0</v>
      </c>
      <c r="D1568" s="54">
        <v>0</v>
      </c>
      <c r="E1568" s="54">
        <v>0</v>
      </c>
      <c r="F1568" s="54">
        <v>0</v>
      </c>
      <c r="G1568" s="56">
        <f t="shared" si="56"/>
        <v>0</v>
      </c>
      <c r="H1568" s="56">
        <f t="shared" si="57"/>
        <v>0</v>
      </c>
      <c r="I1568" s="57"/>
      <c r="J1568" s="59"/>
      <c r="K1568" s="58"/>
      <c r="L1568" s="58"/>
      <c r="M1568" s="5"/>
      <c r="N1568" s="5"/>
      <c r="O1568" s="5"/>
      <c r="P1568" s="5"/>
      <c r="Q1568" s="5"/>
      <c r="R1568" s="5"/>
      <c r="S1568" s="5"/>
      <c r="T1568" s="5"/>
      <c r="U1568" s="5"/>
      <c r="V1568" s="5"/>
      <c r="W1568" s="5"/>
      <c r="X1568" s="5"/>
      <c r="Y1568" s="5"/>
      <c r="Z1568" s="5"/>
    </row>
    <row r="1569" spans="1:26" ht="12.75" customHeight="1" x14ac:dyDescent="0.25">
      <c r="A1569" s="55">
        <v>159</v>
      </c>
      <c r="B1569" s="54">
        <v>90</v>
      </c>
      <c r="C1569" s="54">
        <f>OBVEZE!D94</f>
        <v>0</v>
      </c>
      <c r="D1569" s="54">
        <v>0</v>
      </c>
      <c r="E1569" s="54">
        <v>0</v>
      </c>
      <c r="F1569" s="54">
        <v>0</v>
      </c>
      <c r="G1569" s="56">
        <f t="shared" si="56"/>
        <v>0</v>
      </c>
      <c r="H1569" s="56">
        <f t="shared" si="57"/>
        <v>0</v>
      </c>
      <c r="I1569" s="57"/>
      <c r="J1569" s="59"/>
      <c r="K1569" s="58"/>
      <c r="L1569" s="58"/>
      <c r="M1569" s="5"/>
      <c r="N1569" s="5"/>
      <c r="O1569" s="5"/>
      <c r="P1569" s="5"/>
      <c r="Q1569" s="5"/>
      <c r="R1569" s="5"/>
      <c r="S1569" s="5"/>
      <c r="T1569" s="5"/>
      <c r="U1569" s="5"/>
      <c r="V1569" s="5"/>
      <c r="W1569" s="5"/>
      <c r="X1569" s="5"/>
      <c r="Y1569" s="5"/>
      <c r="Z1569" s="5"/>
    </row>
    <row r="1570" spans="1:26" ht="12.75" customHeight="1" x14ac:dyDescent="0.25">
      <c r="A1570" s="55">
        <v>159</v>
      </c>
      <c r="B1570" s="54">
        <v>91</v>
      </c>
      <c r="C1570" s="54">
        <f>OBVEZE!D95</f>
        <v>0</v>
      </c>
      <c r="D1570" s="54">
        <v>0</v>
      </c>
      <c r="E1570" s="54">
        <v>0</v>
      </c>
      <c r="F1570" s="54">
        <v>0</v>
      </c>
      <c r="G1570" s="56">
        <f t="shared" si="56"/>
        <v>0</v>
      </c>
      <c r="H1570" s="56">
        <f t="shared" si="57"/>
        <v>0</v>
      </c>
      <c r="I1570" s="57"/>
      <c r="J1570" s="59"/>
      <c r="K1570" s="58"/>
      <c r="L1570" s="58"/>
      <c r="M1570" s="5"/>
      <c r="N1570" s="5"/>
      <c r="O1570" s="5"/>
      <c r="P1570" s="5"/>
      <c r="Q1570" s="5"/>
      <c r="R1570" s="5"/>
      <c r="S1570" s="5"/>
      <c r="T1570" s="5"/>
      <c r="U1570" s="5"/>
      <c r="V1570" s="5"/>
      <c r="W1570" s="5"/>
      <c r="X1570" s="5"/>
      <c r="Y1570" s="5"/>
      <c r="Z1570" s="5"/>
    </row>
    <row r="1571" spans="1:26" ht="12.75" customHeight="1" x14ac:dyDescent="0.25">
      <c r="A1571" s="55">
        <v>159</v>
      </c>
      <c r="B1571" s="54">
        <v>92</v>
      </c>
      <c r="C1571" s="54">
        <f>OBVEZE!D96</f>
        <v>0</v>
      </c>
      <c r="D1571" s="54">
        <v>0</v>
      </c>
      <c r="E1571" s="54">
        <v>0</v>
      </c>
      <c r="F1571" s="54">
        <v>0</v>
      </c>
      <c r="G1571" s="56">
        <f t="shared" si="56"/>
        <v>0</v>
      </c>
      <c r="H1571" s="56">
        <f t="shared" si="57"/>
        <v>0</v>
      </c>
      <c r="I1571" s="57"/>
      <c r="J1571" s="59"/>
      <c r="K1571" s="58"/>
      <c r="L1571" s="58"/>
      <c r="M1571" s="5"/>
      <c r="N1571" s="5"/>
      <c r="O1571" s="5"/>
      <c r="P1571" s="5"/>
      <c r="Q1571" s="5"/>
      <c r="R1571" s="5"/>
      <c r="S1571" s="5"/>
      <c r="T1571" s="5"/>
      <c r="U1571" s="5"/>
      <c r="V1571" s="5"/>
      <c r="W1571" s="5"/>
      <c r="X1571" s="5"/>
      <c r="Y1571" s="5"/>
      <c r="Z1571" s="5"/>
    </row>
    <row r="1572" spans="1:26" ht="12.75" customHeight="1" x14ac:dyDescent="0.25">
      <c r="A1572" s="55">
        <v>159</v>
      </c>
      <c r="B1572" s="54">
        <v>93</v>
      </c>
      <c r="C1572" s="54">
        <f>OBVEZE!D97</f>
        <v>0</v>
      </c>
      <c r="D1572" s="54">
        <v>0</v>
      </c>
      <c r="E1572" s="54">
        <v>0</v>
      </c>
      <c r="F1572" s="54">
        <v>0</v>
      </c>
      <c r="G1572" s="56">
        <f t="shared" si="56"/>
        <v>0</v>
      </c>
      <c r="H1572" s="56">
        <f t="shared" si="57"/>
        <v>0</v>
      </c>
      <c r="I1572" s="57"/>
      <c r="J1572" s="59"/>
      <c r="K1572" s="58"/>
      <c r="L1572" s="58"/>
      <c r="M1572" s="5"/>
      <c r="N1572" s="5"/>
      <c r="O1572" s="5"/>
      <c r="P1572" s="5"/>
      <c r="Q1572" s="5"/>
      <c r="R1572" s="5"/>
      <c r="S1572" s="5"/>
      <c r="T1572" s="5"/>
      <c r="U1572" s="5"/>
      <c r="V1572" s="5"/>
      <c r="W1572" s="5"/>
      <c r="X1572" s="5"/>
      <c r="Y1572" s="5"/>
      <c r="Z1572" s="5"/>
    </row>
    <row r="1573" spans="1:26" ht="12.75" customHeight="1" x14ac:dyDescent="0.25">
      <c r="A1573" s="55">
        <v>159</v>
      </c>
      <c r="B1573" s="54">
        <v>94</v>
      </c>
      <c r="C1573" s="54">
        <f>OBVEZE!D98</f>
        <v>0</v>
      </c>
      <c r="D1573" s="54">
        <v>0</v>
      </c>
      <c r="E1573" s="54">
        <v>0</v>
      </c>
      <c r="F1573" s="54">
        <v>0</v>
      </c>
      <c r="G1573" s="56">
        <f t="shared" si="56"/>
        <v>0</v>
      </c>
      <c r="H1573" s="56">
        <f t="shared" si="57"/>
        <v>0</v>
      </c>
      <c r="I1573" s="57"/>
      <c r="J1573" s="59"/>
      <c r="K1573" s="58"/>
      <c r="L1573" s="58"/>
      <c r="M1573" s="5"/>
      <c r="N1573" s="5"/>
      <c r="O1573" s="5"/>
      <c r="P1573" s="5"/>
      <c r="Q1573" s="5"/>
      <c r="R1573" s="5"/>
      <c r="S1573" s="5"/>
      <c r="T1573" s="5"/>
      <c r="U1573" s="5"/>
      <c r="V1573" s="5"/>
      <c r="W1573" s="5"/>
      <c r="X1573" s="5"/>
      <c r="Y1573" s="5"/>
      <c r="Z1573" s="5"/>
    </row>
    <row r="1574" spans="1:26" ht="12.75" customHeight="1" x14ac:dyDescent="0.25">
      <c r="A1574" s="55">
        <v>159</v>
      </c>
      <c r="B1574" s="54">
        <v>95</v>
      </c>
      <c r="C1574" s="54">
        <f>OBVEZE!D99</f>
        <v>0</v>
      </c>
      <c r="D1574" s="54">
        <v>0</v>
      </c>
      <c r="E1574" s="54">
        <v>0</v>
      </c>
      <c r="F1574" s="54">
        <v>0</v>
      </c>
      <c r="G1574" s="56">
        <f t="shared" si="56"/>
        <v>0</v>
      </c>
      <c r="H1574" s="56">
        <f t="shared" si="57"/>
        <v>0</v>
      </c>
      <c r="I1574" s="57"/>
      <c r="J1574" s="59"/>
      <c r="K1574" s="58"/>
      <c r="L1574" s="58"/>
      <c r="M1574" s="5"/>
      <c r="N1574" s="5"/>
      <c r="O1574" s="5"/>
      <c r="P1574" s="5"/>
      <c r="Q1574" s="5"/>
      <c r="R1574" s="5"/>
      <c r="S1574" s="5"/>
      <c r="T1574" s="5"/>
      <c r="U1574" s="5"/>
      <c r="V1574" s="5"/>
      <c r="W1574" s="5"/>
      <c r="X1574" s="5"/>
      <c r="Y1574" s="5"/>
      <c r="Z1574" s="5"/>
    </row>
    <row r="1575" spans="1:26" ht="12.75" customHeight="1" x14ac:dyDescent="0.25">
      <c r="A1575" s="55">
        <v>159</v>
      </c>
      <c r="B1575" s="54">
        <v>96</v>
      </c>
      <c r="C1575" s="54">
        <f>OBVEZE!D100</f>
        <v>0</v>
      </c>
      <c r="D1575" s="54">
        <v>0</v>
      </c>
      <c r="E1575" s="54">
        <v>0</v>
      </c>
      <c r="F1575" s="54">
        <v>0</v>
      </c>
      <c r="G1575" s="56">
        <f t="shared" si="56"/>
        <v>0</v>
      </c>
      <c r="H1575" s="56">
        <f t="shared" si="57"/>
        <v>0</v>
      </c>
      <c r="I1575" s="57"/>
      <c r="J1575" s="59"/>
      <c r="K1575" s="58"/>
      <c r="L1575" s="58"/>
      <c r="M1575" s="5"/>
      <c r="N1575" s="5"/>
      <c r="O1575" s="5"/>
      <c r="P1575" s="5"/>
      <c r="Q1575" s="5"/>
      <c r="R1575" s="5"/>
      <c r="S1575" s="5"/>
      <c r="T1575" s="5"/>
      <c r="U1575" s="5"/>
      <c r="V1575" s="5"/>
      <c r="W1575" s="5"/>
      <c r="X1575" s="5"/>
      <c r="Y1575" s="5"/>
      <c r="Z1575" s="5"/>
    </row>
    <row r="1576" spans="1:26" ht="12.75" customHeight="1" x14ac:dyDescent="0.25">
      <c r="A1576" s="55">
        <v>159</v>
      </c>
      <c r="B1576" s="54">
        <v>97</v>
      </c>
      <c r="C1576" s="54">
        <f>OBVEZE!D101</f>
        <v>26658.36</v>
      </c>
      <c r="D1576" s="54">
        <v>0</v>
      </c>
      <c r="E1576" s="54">
        <v>0</v>
      </c>
      <c r="F1576" s="54">
        <v>0</v>
      </c>
      <c r="G1576" s="56">
        <f t="shared" si="56"/>
        <v>2585.8609200000001</v>
      </c>
      <c r="H1576" s="56">
        <f t="shared" si="57"/>
        <v>0.36000000000058208</v>
      </c>
      <c r="I1576" s="57"/>
      <c r="J1576" s="59"/>
      <c r="K1576" s="58"/>
      <c r="L1576" s="58"/>
      <c r="M1576" s="5"/>
      <c r="N1576" s="5"/>
      <c r="O1576" s="5"/>
      <c r="P1576" s="5"/>
      <c r="Q1576" s="5"/>
      <c r="R1576" s="5"/>
      <c r="S1576" s="5"/>
      <c r="T1576" s="5"/>
      <c r="U1576" s="5"/>
      <c r="V1576" s="5"/>
      <c r="W1576" s="5"/>
      <c r="X1576" s="5"/>
      <c r="Y1576" s="5"/>
      <c r="Z1576" s="5"/>
    </row>
    <row r="1577" spans="1:26" ht="12.75" customHeight="1" x14ac:dyDescent="0.25">
      <c r="A1577" s="55">
        <v>159</v>
      </c>
      <c r="B1577" s="54">
        <v>98</v>
      </c>
      <c r="C1577" s="54">
        <f>OBVEZE!D102</f>
        <v>285.52999999999997</v>
      </c>
      <c r="D1577" s="54">
        <v>0</v>
      </c>
      <c r="E1577" s="54">
        <v>0</v>
      </c>
      <c r="F1577" s="54">
        <v>0</v>
      </c>
      <c r="G1577" s="56">
        <f t="shared" si="56"/>
        <v>27.981939999999998</v>
      </c>
      <c r="H1577" s="56">
        <f t="shared" si="57"/>
        <v>0.47000000000002728</v>
      </c>
      <c r="I1577" s="57"/>
      <c r="J1577" s="59"/>
      <c r="K1577" s="58"/>
      <c r="L1577" s="58"/>
      <c r="M1577" s="5"/>
      <c r="N1577" s="5"/>
      <c r="O1577" s="5"/>
      <c r="P1577" s="5"/>
      <c r="Q1577" s="5"/>
      <c r="R1577" s="5"/>
      <c r="S1577" s="5"/>
      <c r="T1577" s="5"/>
      <c r="U1577" s="5"/>
      <c r="V1577" s="5"/>
      <c r="W1577" s="5"/>
      <c r="X1577" s="5"/>
      <c r="Y1577" s="5"/>
      <c r="Z1577" s="5"/>
    </row>
    <row r="1578" spans="1:26" ht="12.75" customHeight="1" x14ac:dyDescent="0.25">
      <c r="A1578" s="55">
        <v>159</v>
      </c>
      <c r="B1578" s="54">
        <v>99</v>
      </c>
      <c r="C1578" s="54">
        <f>OBVEZE!D103</f>
        <v>26372.83</v>
      </c>
      <c r="D1578" s="54">
        <v>0</v>
      </c>
      <c r="E1578" s="54">
        <v>0</v>
      </c>
      <c r="F1578" s="54">
        <v>0</v>
      </c>
      <c r="G1578" s="56">
        <f t="shared" si="56"/>
        <v>2610.9101700000001</v>
      </c>
      <c r="H1578" s="56">
        <f t="shared" si="57"/>
        <v>0.16999999999825377</v>
      </c>
      <c r="I1578" s="57"/>
      <c r="J1578" s="59"/>
      <c r="K1578" s="58"/>
      <c r="L1578" s="58"/>
      <c r="M1578" s="5"/>
      <c r="N1578" s="5"/>
      <c r="O1578" s="5"/>
      <c r="P1578" s="5"/>
      <c r="Q1578" s="5"/>
      <c r="R1578" s="5"/>
      <c r="S1578" s="5"/>
      <c r="T1578" s="5"/>
      <c r="U1578" s="5"/>
      <c r="V1578" s="5"/>
      <c r="W1578" s="5"/>
      <c r="X1578" s="5"/>
      <c r="Y1578" s="5"/>
      <c r="Z1578" s="5"/>
    </row>
    <row r="1579" spans="1:26" ht="12.75" customHeight="1" x14ac:dyDescent="0.25">
      <c r="A1579" s="55">
        <v>159</v>
      </c>
      <c r="B1579" s="54">
        <v>100</v>
      </c>
      <c r="C1579" s="54">
        <f>OBVEZE!D104</f>
        <v>0</v>
      </c>
      <c r="D1579" s="54">
        <v>0</v>
      </c>
      <c r="E1579" s="54">
        <v>0</v>
      </c>
      <c r="F1579" s="54">
        <v>0</v>
      </c>
      <c r="G1579" s="56">
        <f t="shared" si="56"/>
        <v>0</v>
      </c>
      <c r="H1579" s="56">
        <f t="shared" si="57"/>
        <v>0</v>
      </c>
      <c r="I1579" s="57"/>
      <c r="J1579" s="59"/>
      <c r="K1579" s="58"/>
      <c r="L1579" s="58"/>
      <c r="M1579" s="5"/>
      <c r="N1579" s="5"/>
      <c r="O1579" s="5"/>
      <c r="P1579" s="5"/>
      <c r="Q1579" s="5"/>
      <c r="R1579" s="5"/>
      <c r="S1579" s="5"/>
      <c r="T1579" s="5"/>
      <c r="U1579" s="5"/>
      <c r="V1579" s="5"/>
      <c r="W1579" s="5"/>
      <c r="X1579" s="5"/>
      <c r="Y1579" s="5"/>
      <c r="Z1579" s="5"/>
    </row>
    <row r="1580" spans="1:26" ht="12.75" customHeight="1" x14ac:dyDescent="0.25">
      <c r="A1580" s="69">
        <v>159</v>
      </c>
      <c r="B1580" s="70">
        <v>101</v>
      </c>
      <c r="C1580" s="70">
        <f>OBVEZE!D105</f>
        <v>0</v>
      </c>
      <c r="D1580" s="70">
        <v>0</v>
      </c>
      <c r="E1580" s="70">
        <v>0</v>
      </c>
      <c r="F1580" s="70">
        <v>0</v>
      </c>
      <c r="G1580" s="71">
        <f t="shared" si="56"/>
        <v>0</v>
      </c>
      <c r="H1580" s="71">
        <f t="shared" si="57"/>
        <v>0</v>
      </c>
      <c r="I1580" s="72"/>
      <c r="J1580" s="59"/>
      <c r="K1580" s="58"/>
      <c r="L1580" s="58"/>
      <c r="M1580" s="5"/>
      <c r="N1580" s="5"/>
      <c r="O1580" s="5"/>
      <c r="P1580" s="5"/>
      <c r="Q1580" s="5"/>
      <c r="R1580" s="5"/>
      <c r="S1580" s="5"/>
      <c r="T1580" s="5"/>
      <c r="U1580" s="5"/>
      <c r="V1580" s="5"/>
      <c r="W1580" s="5"/>
      <c r="X1580" s="5"/>
      <c r="Y1580" s="5"/>
      <c r="Z1580" s="5"/>
    </row>
  </sheetData>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999"/>
  <sheetViews>
    <sheetView showGridLines="0" zoomScaleNormal="100" workbookViewId="0">
      <selection sqref="A1:C1 A1:C1 A1:C1"/>
    </sheetView>
  </sheetViews>
  <sheetFormatPr defaultColWidth="17.33203125" defaultRowHeight="15" customHeight="1" x14ac:dyDescent="0.25"/>
  <cols>
    <col min="1" max="1" width="10.6640625" customWidth="1"/>
    <col min="2" max="3" width="45.6640625" customWidth="1"/>
    <col min="4" max="17" width="8" customWidth="1"/>
  </cols>
  <sheetData>
    <row r="1" spans="1:17" ht="37.5" customHeight="1" x14ac:dyDescent="0.25">
      <c r="A1" s="348" t="s">
        <v>3346</v>
      </c>
      <c r="B1" s="348"/>
      <c r="C1" s="349"/>
    </row>
    <row r="2" spans="1:17" ht="33" customHeight="1" x14ac:dyDescent="0.25">
      <c r="A2" s="350" t="s">
        <v>3347</v>
      </c>
      <c r="B2" s="351"/>
      <c r="C2" s="347"/>
      <c r="D2" s="5"/>
      <c r="E2" s="5"/>
      <c r="F2" s="5"/>
      <c r="G2" s="5"/>
      <c r="H2" s="5"/>
      <c r="I2" s="5"/>
      <c r="J2" s="5"/>
      <c r="K2" s="5"/>
      <c r="L2" s="5"/>
      <c r="M2" s="5"/>
      <c r="N2" s="5"/>
      <c r="O2" s="5"/>
      <c r="P2" s="5"/>
      <c r="Q2" s="5"/>
    </row>
    <row r="3" spans="1:17" ht="18.75" customHeight="1" x14ac:dyDescent="0.25">
      <c r="A3" s="262" t="s">
        <v>3348</v>
      </c>
      <c r="B3" s="352" t="s">
        <v>3349</v>
      </c>
      <c r="C3" s="347"/>
      <c r="D3" s="5"/>
      <c r="E3" s="5"/>
      <c r="F3" s="5"/>
      <c r="G3" s="5"/>
      <c r="H3" s="5"/>
      <c r="I3" s="5"/>
      <c r="J3" s="5"/>
      <c r="K3" s="5"/>
      <c r="L3" s="5"/>
      <c r="M3" s="5"/>
      <c r="N3" s="5"/>
      <c r="O3" s="5"/>
      <c r="P3" s="5"/>
      <c r="Q3" s="5"/>
    </row>
    <row r="4" spans="1:17" ht="37.5" hidden="1" customHeight="1" x14ac:dyDescent="0.25">
      <c r="A4" s="263" t="s">
        <v>3350</v>
      </c>
      <c r="B4" s="346" t="s">
        <v>3351</v>
      </c>
      <c r="C4" s="347"/>
      <c r="D4" s="5"/>
      <c r="E4" s="5"/>
      <c r="F4" s="5"/>
      <c r="G4" s="5"/>
      <c r="H4" s="5"/>
      <c r="I4" s="5"/>
      <c r="J4" s="5"/>
      <c r="K4" s="5"/>
      <c r="L4" s="5"/>
      <c r="M4" s="5"/>
      <c r="N4" s="5"/>
      <c r="O4" s="5"/>
      <c r="P4" s="5"/>
      <c r="Q4" s="5"/>
    </row>
    <row r="5" spans="1:17" ht="48" hidden="1" customHeight="1" x14ac:dyDescent="0.25">
      <c r="A5" s="263" t="s">
        <v>3350</v>
      </c>
      <c r="B5" s="346" t="s">
        <v>3352</v>
      </c>
      <c r="C5" s="347"/>
      <c r="D5" s="5"/>
      <c r="E5" s="5"/>
      <c r="F5" s="5"/>
      <c r="G5" s="5"/>
      <c r="H5" s="5"/>
      <c r="I5" s="5"/>
      <c r="J5" s="5"/>
      <c r="K5" s="5"/>
      <c r="L5" s="5"/>
      <c r="M5" s="5"/>
      <c r="N5" s="5"/>
      <c r="O5" s="5"/>
      <c r="P5" s="5"/>
      <c r="Q5" s="5"/>
    </row>
    <row r="6" spans="1:17" ht="59.25" hidden="1" customHeight="1" x14ac:dyDescent="0.25">
      <c r="A6" s="263" t="s">
        <v>3350</v>
      </c>
      <c r="B6" s="346" t="s">
        <v>3353</v>
      </c>
      <c r="C6" s="347"/>
      <c r="D6" s="5"/>
      <c r="E6" s="5"/>
      <c r="F6" s="5"/>
      <c r="G6" s="5"/>
      <c r="H6" s="5"/>
      <c r="I6" s="5"/>
      <c r="J6" s="5"/>
      <c r="K6" s="5"/>
      <c r="L6" s="5"/>
      <c r="M6" s="5"/>
      <c r="N6" s="5"/>
      <c r="O6" s="5"/>
      <c r="P6" s="5"/>
      <c r="Q6" s="5"/>
    </row>
    <row r="7" spans="1:17" ht="48" hidden="1" customHeight="1" x14ac:dyDescent="0.25">
      <c r="A7" s="263" t="s">
        <v>3354</v>
      </c>
      <c r="B7" s="346" t="s">
        <v>3355</v>
      </c>
      <c r="C7" s="347"/>
      <c r="D7" s="5"/>
      <c r="E7" s="5"/>
      <c r="F7" s="5"/>
      <c r="G7" s="5"/>
      <c r="H7" s="5"/>
      <c r="I7" s="5"/>
      <c r="J7" s="5"/>
      <c r="K7" s="5"/>
      <c r="L7" s="5"/>
      <c r="M7" s="5"/>
      <c r="N7" s="5"/>
      <c r="O7" s="5"/>
      <c r="P7" s="5"/>
      <c r="Q7" s="5"/>
    </row>
    <row r="8" spans="1:17" ht="41.25" hidden="1" customHeight="1" x14ac:dyDescent="0.25">
      <c r="A8" s="263" t="s">
        <v>3356</v>
      </c>
      <c r="B8" s="346" t="s">
        <v>3357</v>
      </c>
      <c r="C8" s="347"/>
      <c r="D8" s="5"/>
      <c r="E8" s="5"/>
      <c r="F8" s="5"/>
      <c r="G8" s="5"/>
      <c r="H8" s="5"/>
      <c r="I8" s="5"/>
      <c r="J8" s="5"/>
      <c r="K8" s="5"/>
      <c r="L8" s="5"/>
      <c r="M8" s="5"/>
      <c r="N8" s="5"/>
      <c r="O8" s="5"/>
      <c r="P8" s="5"/>
      <c r="Q8" s="5"/>
    </row>
    <row r="9" spans="1:17" ht="59.25" hidden="1" customHeight="1" x14ac:dyDescent="0.25">
      <c r="A9" s="263" t="s">
        <v>3358</v>
      </c>
      <c r="B9" s="346" t="s">
        <v>3359</v>
      </c>
      <c r="C9" s="347"/>
      <c r="D9" s="5"/>
      <c r="E9" s="5"/>
      <c r="F9" s="5"/>
      <c r="G9" s="5"/>
      <c r="H9" s="5"/>
      <c r="I9" s="5"/>
      <c r="J9" s="5"/>
      <c r="K9" s="5"/>
      <c r="L9" s="5"/>
      <c r="M9" s="5"/>
      <c r="N9" s="5"/>
      <c r="O9" s="5"/>
      <c r="P9" s="5"/>
      <c r="Q9" s="5"/>
    </row>
    <row r="10" spans="1:17" ht="61.5" hidden="1" customHeight="1" x14ac:dyDescent="0.25">
      <c r="A10" s="263" t="s">
        <v>3358</v>
      </c>
      <c r="B10" s="346" t="s">
        <v>3360</v>
      </c>
      <c r="C10" s="347"/>
      <c r="D10" s="5"/>
      <c r="E10" s="5"/>
      <c r="F10" s="5"/>
      <c r="G10" s="5"/>
      <c r="H10" s="5"/>
      <c r="I10" s="5"/>
      <c r="J10" s="5"/>
      <c r="K10" s="5"/>
      <c r="L10" s="5"/>
      <c r="M10" s="5"/>
      <c r="N10" s="5"/>
      <c r="O10" s="5"/>
      <c r="P10" s="5"/>
      <c r="Q10" s="5"/>
    </row>
    <row r="11" spans="1:17" ht="43.5" hidden="1" customHeight="1" x14ac:dyDescent="0.25">
      <c r="A11" s="263" t="s">
        <v>3358</v>
      </c>
      <c r="B11" s="346" t="s">
        <v>3361</v>
      </c>
      <c r="C11" s="347"/>
      <c r="D11" s="5"/>
      <c r="E11" s="5"/>
      <c r="F11" s="5"/>
      <c r="G11" s="5"/>
      <c r="H11" s="5"/>
      <c r="I11" s="5"/>
      <c r="J11" s="5"/>
      <c r="K11" s="5"/>
      <c r="L11" s="5"/>
      <c r="M11" s="5"/>
      <c r="N11" s="5"/>
      <c r="O11" s="5"/>
      <c r="P11" s="5"/>
      <c r="Q11" s="5"/>
    </row>
    <row r="12" spans="1:17" ht="27.75" hidden="1" customHeight="1" x14ac:dyDescent="0.25">
      <c r="A12" s="263" t="s">
        <v>3362</v>
      </c>
      <c r="B12" s="346" t="s">
        <v>3363</v>
      </c>
      <c r="C12" s="347"/>
      <c r="D12" s="5"/>
      <c r="E12" s="5"/>
      <c r="F12" s="5"/>
      <c r="G12" s="5"/>
      <c r="H12" s="5"/>
      <c r="I12" s="5"/>
      <c r="J12" s="5"/>
      <c r="K12" s="5"/>
      <c r="L12" s="5"/>
      <c r="M12" s="5"/>
      <c r="N12" s="5"/>
      <c r="O12" s="5"/>
      <c r="P12" s="5"/>
      <c r="Q12" s="5"/>
    </row>
    <row r="13" spans="1:17" ht="27.75" hidden="1" customHeight="1" x14ac:dyDescent="0.25">
      <c r="A13" s="263" t="s">
        <v>3364</v>
      </c>
      <c r="B13" s="346" t="s">
        <v>3365</v>
      </c>
      <c r="C13" s="347"/>
      <c r="D13" s="5"/>
      <c r="E13" s="5"/>
      <c r="F13" s="5"/>
      <c r="G13" s="5"/>
      <c r="H13" s="5"/>
      <c r="I13" s="5"/>
      <c r="J13" s="5"/>
      <c r="K13" s="5"/>
      <c r="L13" s="5"/>
      <c r="M13" s="5"/>
      <c r="N13" s="5"/>
      <c r="O13" s="5"/>
      <c r="P13" s="5"/>
      <c r="Q13" s="5"/>
    </row>
    <row r="14" spans="1:17" ht="45.75" hidden="1" customHeight="1" x14ac:dyDescent="0.25">
      <c r="A14" s="263" t="s">
        <v>3366</v>
      </c>
      <c r="B14" s="346" t="s">
        <v>3367</v>
      </c>
      <c r="C14" s="347"/>
      <c r="D14" s="5"/>
      <c r="E14" s="5"/>
      <c r="F14" s="5"/>
      <c r="G14" s="5"/>
      <c r="H14" s="5"/>
      <c r="I14" s="5"/>
      <c r="J14" s="5"/>
      <c r="K14" s="5"/>
      <c r="L14" s="5"/>
      <c r="M14" s="5"/>
      <c r="N14" s="5"/>
      <c r="O14" s="5"/>
      <c r="P14" s="5"/>
      <c r="Q14" s="5"/>
    </row>
    <row r="15" spans="1:17" ht="45.75" hidden="1" customHeight="1" x14ac:dyDescent="0.25">
      <c r="A15" s="263" t="s">
        <v>3368</v>
      </c>
      <c r="B15" s="346" t="s">
        <v>3369</v>
      </c>
      <c r="C15" s="347"/>
      <c r="D15" s="5"/>
      <c r="E15" s="5"/>
      <c r="F15" s="5"/>
      <c r="G15" s="5"/>
      <c r="H15" s="5"/>
      <c r="I15" s="5"/>
      <c r="J15" s="5"/>
      <c r="K15" s="5"/>
      <c r="L15" s="5"/>
      <c r="M15" s="5"/>
      <c r="N15" s="5"/>
      <c r="O15" s="5"/>
      <c r="P15" s="5"/>
      <c r="Q15" s="5"/>
    </row>
    <row r="16" spans="1:17" ht="51" hidden="1" customHeight="1" x14ac:dyDescent="0.25">
      <c r="A16" s="263" t="s">
        <v>3370</v>
      </c>
      <c r="B16" s="346" t="s">
        <v>3371</v>
      </c>
      <c r="C16" s="347"/>
      <c r="D16" s="5"/>
      <c r="E16" s="5"/>
      <c r="F16" s="5"/>
      <c r="G16" s="5"/>
      <c r="H16" s="5"/>
      <c r="I16" s="5"/>
      <c r="J16" s="5"/>
      <c r="K16" s="5"/>
      <c r="L16" s="5"/>
      <c r="M16" s="5"/>
      <c r="N16" s="5"/>
      <c r="O16" s="5"/>
      <c r="P16" s="5"/>
      <c r="Q16" s="5"/>
    </row>
    <row r="17" spans="1:17" ht="27.75" hidden="1" customHeight="1" x14ac:dyDescent="0.25">
      <c r="A17" s="263" t="s">
        <v>3372</v>
      </c>
      <c r="B17" s="346" t="s">
        <v>3373</v>
      </c>
      <c r="C17" s="347"/>
      <c r="D17" s="5"/>
      <c r="E17" s="5"/>
      <c r="F17" s="5"/>
      <c r="G17" s="5"/>
      <c r="H17" s="5"/>
      <c r="I17" s="5"/>
      <c r="J17" s="5"/>
      <c r="K17" s="5"/>
      <c r="L17" s="5"/>
      <c r="M17" s="5"/>
      <c r="N17" s="5"/>
      <c r="O17" s="5"/>
      <c r="P17" s="5"/>
      <c r="Q17" s="5"/>
    </row>
    <row r="18" spans="1:17" ht="27.75" hidden="1" customHeight="1" x14ac:dyDescent="0.25">
      <c r="A18" s="263" t="s">
        <v>3374</v>
      </c>
      <c r="B18" s="346" t="s">
        <v>3375</v>
      </c>
      <c r="C18" s="347"/>
      <c r="D18" s="5"/>
      <c r="E18" s="5"/>
      <c r="F18" s="5"/>
      <c r="G18" s="5"/>
      <c r="H18" s="5"/>
      <c r="I18" s="5"/>
      <c r="J18" s="5"/>
      <c r="K18" s="5"/>
      <c r="L18" s="5"/>
      <c r="M18" s="5"/>
      <c r="N18" s="5"/>
      <c r="O18" s="5"/>
      <c r="P18" s="5"/>
      <c r="Q18" s="5"/>
    </row>
    <row r="19" spans="1:17" ht="45" hidden="1" customHeight="1" x14ac:dyDescent="0.25">
      <c r="A19" s="263" t="s">
        <v>3374</v>
      </c>
      <c r="B19" s="346" t="s">
        <v>3376</v>
      </c>
      <c r="C19" s="347"/>
      <c r="D19" s="5"/>
      <c r="E19" s="5"/>
      <c r="F19" s="5"/>
      <c r="G19" s="5"/>
      <c r="H19" s="5"/>
      <c r="I19" s="5"/>
      <c r="J19" s="5"/>
      <c r="K19" s="5"/>
      <c r="L19" s="5"/>
      <c r="M19" s="5"/>
      <c r="N19" s="5"/>
      <c r="O19" s="5"/>
      <c r="P19" s="5"/>
      <c r="Q19" s="5"/>
    </row>
    <row r="20" spans="1:17" ht="45" hidden="1" customHeight="1" x14ac:dyDescent="0.25">
      <c r="A20" s="263" t="s">
        <v>3377</v>
      </c>
      <c r="B20" s="346" t="s">
        <v>3378</v>
      </c>
      <c r="C20" s="347"/>
      <c r="D20" s="5"/>
      <c r="E20" s="5"/>
      <c r="F20" s="5"/>
      <c r="G20" s="5"/>
      <c r="H20" s="5"/>
      <c r="I20" s="5"/>
      <c r="J20" s="5"/>
      <c r="K20" s="5"/>
      <c r="L20" s="5"/>
      <c r="M20" s="5"/>
      <c r="N20" s="5"/>
      <c r="O20" s="5"/>
      <c r="P20" s="5"/>
      <c r="Q20" s="5"/>
    </row>
    <row r="21" spans="1:17" ht="30" hidden="1" customHeight="1" x14ac:dyDescent="0.25">
      <c r="A21" s="263" t="s">
        <v>3379</v>
      </c>
      <c r="B21" s="346" t="s">
        <v>3380</v>
      </c>
      <c r="C21" s="347"/>
      <c r="D21" s="5"/>
      <c r="E21" s="5"/>
      <c r="F21" s="5"/>
      <c r="G21" s="5"/>
      <c r="H21" s="5"/>
      <c r="I21" s="5"/>
      <c r="J21" s="5"/>
      <c r="K21" s="5"/>
      <c r="L21" s="5"/>
      <c r="M21" s="5"/>
      <c r="N21" s="5"/>
      <c r="O21" s="5"/>
      <c r="P21" s="5"/>
      <c r="Q21" s="5"/>
    </row>
    <row r="22" spans="1:17" ht="30" hidden="1" customHeight="1" x14ac:dyDescent="0.25">
      <c r="A22" s="263" t="s">
        <v>3381</v>
      </c>
      <c r="B22" s="346" t="s">
        <v>3382</v>
      </c>
      <c r="C22" s="347"/>
      <c r="D22" s="5"/>
      <c r="E22" s="5"/>
      <c r="F22" s="5"/>
      <c r="G22" s="5"/>
      <c r="H22" s="5"/>
      <c r="I22" s="5"/>
      <c r="J22" s="5"/>
      <c r="K22" s="5"/>
      <c r="L22" s="5"/>
      <c r="M22" s="5"/>
      <c r="N22" s="5"/>
      <c r="O22" s="5"/>
      <c r="P22" s="5"/>
      <c r="Q22" s="5"/>
    </row>
    <row r="23" spans="1:17" ht="30" hidden="1" customHeight="1" x14ac:dyDescent="0.25">
      <c r="A23" s="263" t="s">
        <v>3383</v>
      </c>
      <c r="B23" s="346" t="s">
        <v>3384</v>
      </c>
      <c r="C23" s="347"/>
      <c r="D23" s="5"/>
      <c r="E23" s="5"/>
      <c r="F23" s="5"/>
      <c r="G23" s="5"/>
      <c r="H23" s="5"/>
      <c r="I23" s="5"/>
      <c r="J23" s="5"/>
      <c r="K23" s="5"/>
      <c r="L23" s="5"/>
      <c r="M23" s="5"/>
      <c r="N23" s="5"/>
      <c r="O23" s="5"/>
      <c r="P23" s="5"/>
      <c r="Q23" s="5"/>
    </row>
    <row r="24" spans="1:17" ht="30" hidden="1" customHeight="1" x14ac:dyDescent="0.25">
      <c r="A24" s="263" t="s">
        <v>3385</v>
      </c>
      <c r="B24" s="346" t="s">
        <v>3386</v>
      </c>
      <c r="C24" s="347"/>
      <c r="D24" s="5"/>
      <c r="E24" s="5"/>
      <c r="F24" s="5"/>
      <c r="G24" s="5"/>
      <c r="H24" s="5"/>
      <c r="I24" s="5"/>
      <c r="J24" s="5"/>
      <c r="K24" s="5"/>
      <c r="L24" s="5"/>
      <c r="M24" s="5"/>
      <c r="N24" s="5"/>
      <c r="O24" s="5"/>
      <c r="P24" s="5"/>
      <c r="Q24" s="5"/>
    </row>
    <row r="25" spans="1:17" ht="30" hidden="1" customHeight="1" x14ac:dyDescent="0.25">
      <c r="A25" s="263" t="s">
        <v>3387</v>
      </c>
      <c r="B25" s="346" t="s">
        <v>3388</v>
      </c>
      <c r="C25" s="347"/>
      <c r="D25" s="5"/>
      <c r="E25" s="5"/>
      <c r="F25" s="5"/>
      <c r="G25" s="5"/>
      <c r="H25" s="5"/>
      <c r="I25" s="5"/>
      <c r="J25" s="5"/>
      <c r="K25" s="5"/>
      <c r="L25" s="5"/>
      <c r="M25" s="5"/>
      <c r="N25" s="5"/>
      <c r="O25" s="5"/>
      <c r="P25" s="5"/>
      <c r="Q25" s="5"/>
    </row>
    <row r="26" spans="1:17" ht="30" hidden="1" customHeight="1" x14ac:dyDescent="0.25">
      <c r="A26" s="263" t="s">
        <v>3389</v>
      </c>
      <c r="B26" s="346" t="s">
        <v>3390</v>
      </c>
      <c r="C26" s="347"/>
      <c r="D26" s="5"/>
      <c r="E26" s="5"/>
      <c r="F26" s="5"/>
      <c r="G26" s="5"/>
      <c r="H26" s="5"/>
      <c r="I26" s="5"/>
      <c r="J26" s="5"/>
      <c r="K26" s="5"/>
      <c r="L26" s="5"/>
      <c r="M26" s="5"/>
      <c r="N26" s="5"/>
      <c r="O26" s="5"/>
      <c r="P26" s="5"/>
      <c r="Q26" s="5"/>
    </row>
    <row r="27" spans="1:17" ht="70.5" hidden="1" customHeight="1" x14ac:dyDescent="0.25">
      <c r="A27" s="263" t="s">
        <v>3391</v>
      </c>
      <c r="B27" s="346" t="s">
        <v>3392</v>
      </c>
      <c r="C27" s="347"/>
      <c r="D27" s="5"/>
      <c r="E27" s="5"/>
      <c r="F27" s="5"/>
      <c r="G27" s="5"/>
      <c r="H27" s="5"/>
      <c r="I27" s="5"/>
      <c r="J27" s="5"/>
      <c r="K27" s="5"/>
      <c r="L27" s="5"/>
      <c r="M27" s="5"/>
      <c r="N27" s="5"/>
      <c r="O27" s="5"/>
      <c r="P27" s="5"/>
      <c r="Q27" s="5"/>
    </row>
    <row r="28" spans="1:17" ht="48" hidden="1" customHeight="1" x14ac:dyDescent="0.25">
      <c r="A28" s="263" t="s">
        <v>3393</v>
      </c>
      <c r="B28" s="346" t="s">
        <v>3394</v>
      </c>
      <c r="C28" s="347"/>
      <c r="D28" s="5"/>
      <c r="E28" s="5"/>
      <c r="F28" s="5"/>
      <c r="G28" s="5"/>
      <c r="H28" s="5"/>
      <c r="I28" s="5"/>
      <c r="J28" s="5"/>
      <c r="K28" s="5"/>
      <c r="L28" s="5"/>
      <c r="M28" s="5"/>
      <c r="N28" s="5"/>
      <c r="O28" s="5"/>
      <c r="P28" s="5"/>
      <c r="Q28" s="5"/>
    </row>
    <row r="29" spans="1:17" ht="100.5" hidden="1" customHeight="1" x14ac:dyDescent="0.25">
      <c r="A29" s="263" t="s">
        <v>3395</v>
      </c>
      <c r="B29" s="346" t="s">
        <v>3396</v>
      </c>
      <c r="C29" s="347"/>
      <c r="D29" s="5"/>
      <c r="E29" s="5"/>
      <c r="F29" s="5"/>
      <c r="G29" s="5"/>
      <c r="H29" s="5"/>
      <c r="I29" s="5"/>
      <c r="J29" s="5"/>
      <c r="K29" s="5"/>
      <c r="L29" s="5"/>
      <c r="M29" s="5"/>
      <c r="N29" s="5"/>
      <c r="O29" s="5"/>
      <c r="P29" s="5"/>
      <c r="Q29" s="5"/>
    </row>
    <row r="30" spans="1:17" ht="45" hidden="1" customHeight="1" x14ac:dyDescent="0.25">
      <c r="A30" s="263" t="s">
        <v>3397</v>
      </c>
      <c r="B30" s="346" t="s">
        <v>3398</v>
      </c>
      <c r="C30" s="347"/>
      <c r="D30" s="5"/>
      <c r="E30" s="5"/>
      <c r="F30" s="5"/>
      <c r="G30" s="5"/>
      <c r="H30" s="5"/>
      <c r="I30" s="5"/>
      <c r="J30" s="5"/>
      <c r="K30" s="5"/>
      <c r="L30" s="5"/>
      <c r="M30" s="5"/>
      <c r="N30" s="5"/>
      <c r="O30" s="5"/>
      <c r="P30" s="5"/>
      <c r="Q30" s="5"/>
    </row>
    <row r="31" spans="1:17" ht="45" hidden="1" customHeight="1" x14ac:dyDescent="0.25">
      <c r="A31" s="263" t="s">
        <v>3399</v>
      </c>
      <c r="B31" s="346" t="s">
        <v>3400</v>
      </c>
      <c r="C31" s="347"/>
      <c r="D31" s="5"/>
      <c r="E31" s="5"/>
      <c r="F31" s="5"/>
      <c r="G31" s="5"/>
      <c r="H31" s="5"/>
      <c r="I31" s="5"/>
      <c r="J31" s="5"/>
      <c r="K31" s="5"/>
      <c r="L31" s="5"/>
      <c r="M31" s="5"/>
      <c r="N31" s="5"/>
      <c r="O31" s="5"/>
      <c r="P31" s="5"/>
      <c r="Q31" s="5"/>
    </row>
    <row r="32" spans="1:17" ht="45" hidden="1" customHeight="1" x14ac:dyDescent="0.25">
      <c r="A32" s="263" t="s">
        <v>3401</v>
      </c>
      <c r="B32" s="346" t="s">
        <v>3402</v>
      </c>
      <c r="C32" s="347"/>
      <c r="D32" s="5"/>
      <c r="E32" s="5"/>
      <c r="F32" s="5"/>
      <c r="G32" s="5"/>
      <c r="H32" s="5"/>
      <c r="I32" s="5"/>
      <c r="J32" s="5"/>
      <c r="K32" s="5"/>
      <c r="L32" s="5"/>
      <c r="M32" s="5"/>
      <c r="N32" s="5"/>
      <c r="O32" s="5"/>
      <c r="P32" s="5"/>
      <c r="Q32" s="5"/>
    </row>
    <row r="33" spans="1:17" ht="72" hidden="1" customHeight="1" x14ac:dyDescent="0.25">
      <c r="A33" s="263" t="s">
        <v>3403</v>
      </c>
      <c r="B33" s="346" t="s">
        <v>3404</v>
      </c>
      <c r="C33" s="347"/>
      <c r="D33" s="5"/>
      <c r="E33" s="5"/>
      <c r="F33" s="5"/>
      <c r="G33" s="5"/>
      <c r="H33" s="5"/>
      <c r="I33" s="5"/>
      <c r="J33" s="5"/>
      <c r="K33" s="5"/>
      <c r="L33" s="5"/>
      <c r="M33" s="5"/>
      <c r="N33" s="5"/>
      <c r="O33" s="5"/>
      <c r="P33" s="5"/>
      <c r="Q33" s="5"/>
    </row>
    <row r="34" spans="1:17" ht="79.5" hidden="1" customHeight="1" x14ac:dyDescent="0.25">
      <c r="A34" s="263" t="s">
        <v>3405</v>
      </c>
      <c r="B34" s="346" t="s">
        <v>3406</v>
      </c>
      <c r="C34" s="347"/>
      <c r="D34" s="5"/>
      <c r="E34" s="5"/>
      <c r="F34" s="5"/>
      <c r="G34" s="5"/>
      <c r="H34" s="5"/>
      <c r="I34" s="5"/>
      <c r="J34" s="5"/>
      <c r="K34" s="5"/>
      <c r="L34" s="5"/>
      <c r="M34" s="5"/>
      <c r="N34" s="5"/>
      <c r="O34" s="5"/>
      <c r="P34" s="5"/>
      <c r="Q34" s="5"/>
    </row>
    <row r="35" spans="1:17" ht="70.5" hidden="1" customHeight="1" x14ac:dyDescent="0.25">
      <c r="A35" s="263" t="s">
        <v>3407</v>
      </c>
      <c r="B35" s="346" t="s">
        <v>3408</v>
      </c>
      <c r="C35" s="347"/>
      <c r="D35" s="5"/>
      <c r="E35" s="5"/>
      <c r="F35" s="5"/>
      <c r="G35" s="5"/>
      <c r="H35" s="5"/>
      <c r="I35" s="5"/>
      <c r="J35" s="5"/>
      <c r="K35" s="5"/>
      <c r="L35" s="5"/>
      <c r="M35" s="5"/>
      <c r="N35" s="5"/>
      <c r="O35" s="5"/>
      <c r="P35" s="5"/>
      <c r="Q35" s="5"/>
    </row>
    <row r="36" spans="1:17" ht="45.75" hidden="1" customHeight="1" x14ac:dyDescent="0.25">
      <c r="A36" s="263" t="s">
        <v>3409</v>
      </c>
      <c r="B36" s="346" t="s">
        <v>3410</v>
      </c>
      <c r="C36" s="347"/>
      <c r="D36" s="5"/>
      <c r="E36" s="5"/>
      <c r="F36" s="5"/>
      <c r="G36" s="5"/>
      <c r="H36" s="5"/>
      <c r="I36" s="5"/>
      <c r="J36" s="5"/>
      <c r="K36" s="5"/>
      <c r="L36" s="5"/>
      <c r="M36" s="5"/>
      <c r="N36" s="5"/>
      <c r="O36" s="5"/>
      <c r="P36" s="5"/>
      <c r="Q36" s="5"/>
    </row>
    <row r="37" spans="1:17" ht="54.75" hidden="1" customHeight="1" x14ac:dyDescent="0.25">
      <c r="A37" s="263" t="s">
        <v>3411</v>
      </c>
      <c r="B37" s="346" t="s">
        <v>3412</v>
      </c>
      <c r="C37" s="347"/>
      <c r="D37" s="5"/>
      <c r="E37" s="5"/>
      <c r="F37" s="5"/>
      <c r="G37" s="5"/>
      <c r="H37" s="5"/>
      <c r="I37" s="5"/>
      <c r="J37" s="5"/>
      <c r="K37" s="5"/>
      <c r="L37" s="5"/>
      <c r="M37" s="5"/>
      <c r="N37" s="5"/>
      <c r="O37" s="5"/>
      <c r="P37" s="5"/>
      <c r="Q37" s="5"/>
    </row>
    <row r="38" spans="1:17" ht="37.5" hidden="1" customHeight="1" x14ac:dyDescent="0.25">
      <c r="A38" s="263" t="s">
        <v>3413</v>
      </c>
      <c r="B38" s="346" t="s">
        <v>3414</v>
      </c>
      <c r="C38" s="347"/>
      <c r="D38" s="5"/>
      <c r="E38" s="5"/>
      <c r="F38" s="5"/>
      <c r="G38" s="5"/>
      <c r="H38" s="5"/>
      <c r="I38" s="5"/>
      <c r="J38" s="5"/>
      <c r="K38" s="5"/>
      <c r="L38" s="5"/>
      <c r="M38" s="5"/>
      <c r="N38" s="5"/>
      <c r="O38" s="5"/>
      <c r="P38" s="5"/>
      <c r="Q38" s="5"/>
    </row>
    <row r="39" spans="1:17" ht="61.5" hidden="1" customHeight="1" x14ac:dyDescent="0.25">
      <c r="A39" s="263" t="s">
        <v>3415</v>
      </c>
      <c r="B39" s="346" t="s">
        <v>3416</v>
      </c>
      <c r="C39" s="347"/>
      <c r="D39" s="5"/>
      <c r="E39" s="5"/>
      <c r="F39" s="5"/>
      <c r="G39" s="5"/>
      <c r="H39" s="5"/>
      <c r="I39" s="5"/>
      <c r="J39" s="5"/>
      <c r="K39" s="5"/>
      <c r="L39" s="5"/>
      <c r="M39" s="5"/>
      <c r="N39" s="5"/>
      <c r="O39" s="5"/>
      <c r="P39" s="5"/>
      <c r="Q39" s="5"/>
    </row>
    <row r="40" spans="1:17" ht="53.25" hidden="1" customHeight="1" x14ac:dyDescent="0.25">
      <c r="A40" s="263" t="s">
        <v>3417</v>
      </c>
      <c r="B40" s="346" t="s">
        <v>3418</v>
      </c>
      <c r="C40" s="347"/>
      <c r="D40" s="5"/>
      <c r="E40" s="5"/>
      <c r="F40" s="5"/>
      <c r="G40" s="5"/>
      <c r="H40" s="5"/>
      <c r="I40" s="5"/>
      <c r="J40" s="5"/>
      <c r="K40" s="5"/>
      <c r="L40" s="5"/>
      <c r="M40" s="5"/>
      <c r="N40" s="5"/>
      <c r="O40" s="5"/>
      <c r="P40" s="5"/>
      <c r="Q40" s="5"/>
    </row>
    <row r="41" spans="1:17" ht="73.5" hidden="1" customHeight="1" x14ac:dyDescent="0.25">
      <c r="A41" s="263" t="s">
        <v>3419</v>
      </c>
      <c r="B41" s="346" t="s">
        <v>3420</v>
      </c>
      <c r="C41" s="347"/>
      <c r="D41" s="5"/>
      <c r="E41" s="5"/>
      <c r="F41" s="5"/>
      <c r="G41" s="5"/>
      <c r="H41" s="5"/>
      <c r="I41" s="5"/>
      <c r="J41" s="5"/>
      <c r="K41" s="5"/>
      <c r="L41" s="5"/>
      <c r="M41" s="5"/>
      <c r="N41" s="5"/>
      <c r="O41" s="5"/>
      <c r="P41" s="5"/>
      <c r="Q41" s="5"/>
    </row>
    <row r="42" spans="1:17" ht="57.75" hidden="1" customHeight="1" x14ac:dyDescent="0.25">
      <c r="A42" s="263" t="s">
        <v>3421</v>
      </c>
      <c r="B42" s="346" t="s">
        <v>3422</v>
      </c>
      <c r="C42" s="347"/>
      <c r="D42" s="5"/>
      <c r="E42" s="5"/>
      <c r="F42" s="5"/>
      <c r="G42" s="5"/>
      <c r="H42" s="5"/>
      <c r="I42" s="5"/>
      <c r="J42" s="5"/>
      <c r="K42" s="5"/>
      <c r="L42" s="5"/>
      <c r="M42" s="5"/>
      <c r="N42" s="5"/>
      <c r="O42" s="5"/>
      <c r="P42" s="5"/>
      <c r="Q42" s="5"/>
    </row>
    <row r="43" spans="1:17" ht="84" hidden="1" customHeight="1" x14ac:dyDescent="0.25">
      <c r="A43" s="263" t="s">
        <v>3423</v>
      </c>
      <c r="B43" s="346" t="s">
        <v>3424</v>
      </c>
      <c r="C43" s="347"/>
      <c r="D43" s="5"/>
      <c r="E43" s="5"/>
      <c r="F43" s="5"/>
      <c r="G43" s="5"/>
      <c r="H43" s="5"/>
      <c r="I43" s="5"/>
      <c r="J43" s="5"/>
      <c r="K43" s="5"/>
      <c r="L43" s="5"/>
      <c r="M43" s="5"/>
      <c r="N43" s="5"/>
      <c r="O43" s="5"/>
      <c r="P43" s="5"/>
      <c r="Q43" s="5"/>
    </row>
    <row r="44" spans="1:17" ht="48" hidden="1" customHeight="1" x14ac:dyDescent="0.25">
      <c r="A44" s="263" t="s">
        <v>3425</v>
      </c>
      <c r="B44" s="346" t="s">
        <v>3426</v>
      </c>
      <c r="C44" s="347"/>
      <c r="D44" s="5"/>
      <c r="E44" s="5"/>
      <c r="F44" s="5"/>
      <c r="G44" s="5"/>
      <c r="H44" s="5"/>
      <c r="I44" s="5"/>
      <c r="J44" s="5"/>
      <c r="K44" s="5"/>
      <c r="L44" s="5"/>
      <c r="M44" s="5"/>
      <c r="N44" s="5"/>
      <c r="O44" s="5"/>
      <c r="P44" s="5"/>
      <c r="Q44" s="5"/>
    </row>
    <row r="45" spans="1:17" ht="57" hidden="1" customHeight="1" x14ac:dyDescent="0.25">
      <c r="A45" s="263" t="s">
        <v>3427</v>
      </c>
      <c r="B45" s="346" t="s">
        <v>3428</v>
      </c>
      <c r="C45" s="347"/>
      <c r="D45" s="5"/>
      <c r="E45" s="5"/>
      <c r="F45" s="5"/>
      <c r="G45" s="5"/>
      <c r="H45" s="5"/>
      <c r="I45" s="5"/>
      <c r="J45" s="5"/>
      <c r="K45" s="5"/>
      <c r="L45" s="5"/>
      <c r="M45" s="5"/>
      <c r="N45" s="5"/>
      <c r="O45" s="5"/>
      <c r="P45" s="5"/>
      <c r="Q45" s="5"/>
    </row>
    <row r="46" spans="1:17" ht="73.5" hidden="1" customHeight="1" x14ac:dyDescent="0.25">
      <c r="A46" s="263" t="s">
        <v>3429</v>
      </c>
      <c r="B46" s="346" t="s">
        <v>3430</v>
      </c>
      <c r="C46" s="347"/>
      <c r="D46" s="10"/>
      <c r="E46" s="5"/>
      <c r="F46" s="5"/>
      <c r="G46" s="5"/>
      <c r="H46" s="5"/>
      <c r="I46" s="5"/>
      <c r="J46" s="5"/>
      <c r="K46" s="5"/>
      <c r="L46" s="5"/>
      <c r="M46" s="5"/>
      <c r="N46" s="5"/>
      <c r="O46" s="5"/>
      <c r="P46" s="5"/>
      <c r="Q46" s="5"/>
    </row>
    <row r="47" spans="1:17" ht="66" hidden="1" customHeight="1" x14ac:dyDescent="0.25">
      <c r="A47" s="264" t="s">
        <v>3431</v>
      </c>
      <c r="B47" s="353" t="s">
        <v>3432</v>
      </c>
      <c r="C47" s="354"/>
      <c r="D47" s="5"/>
      <c r="E47" s="5"/>
      <c r="F47" s="5"/>
      <c r="G47" s="5"/>
      <c r="H47" s="5"/>
      <c r="I47" s="5"/>
      <c r="J47" s="5"/>
      <c r="K47" s="5"/>
      <c r="L47" s="5"/>
      <c r="M47" s="5"/>
      <c r="N47" s="5"/>
      <c r="O47" s="5"/>
      <c r="P47" s="5"/>
      <c r="Q47" s="5"/>
    </row>
    <row r="48" spans="1:17" ht="123.75" customHeight="1" x14ac:dyDescent="0.25">
      <c r="A48" s="264" t="s">
        <v>3433</v>
      </c>
      <c r="B48" s="346" t="s">
        <v>3434</v>
      </c>
      <c r="C48" s="347"/>
      <c r="D48" s="5"/>
      <c r="E48" s="5"/>
      <c r="F48" s="5"/>
      <c r="G48" s="5"/>
      <c r="H48" s="5"/>
      <c r="I48" s="5"/>
      <c r="J48" s="5"/>
      <c r="K48" s="5"/>
      <c r="L48" s="5"/>
      <c r="M48" s="5"/>
      <c r="N48" s="5"/>
      <c r="O48" s="5"/>
      <c r="P48" s="5"/>
      <c r="Q48" s="5"/>
    </row>
    <row r="49" spans="1:17" ht="34.5" customHeight="1" x14ac:dyDescent="0.25">
      <c r="A49" s="264" t="s">
        <v>3435</v>
      </c>
      <c r="B49" s="346" t="s">
        <v>3436</v>
      </c>
      <c r="C49" s="347"/>
      <c r="D49" s="5"/>
      <c r="E49" s="5"/>
      <c r="F49" s="5"/>
      <c r="G49" s="5"/>
      <c r="H49" s="5"/>
      <c r="I49" s="5"/>
      <c r="J49" s="5"/>
      <c r="K49" s="5"/>
      <c r="L49" s="5"/>
      <c r="M49" s="5"/>
      <c r="N49" s="5"/>
      <c r="O49" s="5"/>
      <c r="P49" s="5"/>
      <c r="Q49" s="5"/>
    </row>
    <row r="50" spans="1:17" ht="34.5" customHeight="1" x14ac:dyDescent="0.25">
      <c r="A50" s="264" t="s">
        <v>3437</v>
      </c>
      <c r="B50" s="346" t="s">
        <v>3438</v>
      </c>
      <c r="C50" s="347"/>
      <c r="D50" s="5"/>
      <c r="E50" s="5"/>
      <c r="F50" s="5"/>
      <c r="G50" s="5"/>
      <c r="H50" s="5"/>
      <c r="I50" s="5"/>
      <c r="J50" s="5"/>
      <c r="K50" s="5"/>
      <c r="L50" s="5"/>
      <c r="M50" s="5"/>
      <c r="N50" s="5"/>
      <c r="O50" s="5"/>
      <c r="P50" s="5"/>
      <c r="Q50" s="5"/>
    </row>
    <row r="51" spans="1:17" ht="31.5" customHeight="1" x14ac:dyDescent="0.25">
      <c r="A51" s="264" t="s">
        <v>3439</v>
      </c>
      <c r="B51" s="346" t="s">
        <v>3440</v>
      </c>
      <c r="C51" s="347"/>
      <c r="D51" s="5"/>
      <c r="E51" s="5"/>
      <c r="F51" s="5"/>
      <c r="G51" s="5"/>
      <c r="H51" s="5"/>
      <c r="I51" s="5"/>
      <c r="J51" s="5"/>
      <c r="K51" s="5"/>
      <c r="L51" s="5"/>
      <c r="M51" s="5"/>
      <c r="N51" s="5"/>
      <c r="O51" s="5"/>
      <c r="P51" s="5"/>
      <c r="Q51" s="5"/>
    </row>
    <row r="52" spans="1:17" ht="31.5" customHeight="1" x14ac:dyDescent="0.25">
      <c r="A52" s="264" t="s">
        <v>3441</v>
      </c>
      <c r="B52" s="346" t="s">
        <v>3442</v>
      </c>
      <c r="C52" s="347"/>
      <c r="D52" s="5"/>
      <c r="E52" s="5"/>
      <c r="F52" s="5"/>
      <c r="G52" s="5"/>
      <c r="H52" s="5"/>
      <c r="I52" s="5"/>
      <c r="J52" s="5"/>
      <c r="K52" s="5"/>
      <c r="L52" s="5"/>
      <c r="M52" s="5"/>
      <c r="N52" s="5"/>
      <c r="O52" s="5"/>
      <c r="P52" s="5"/>
      <c r="Q52" s="5"/>
    </row>
    <row r="53" spans="1:17" ht="31.5" customHeight="1" x14ac:dyDescent="0.25">
      <c r="A53" s="264" t="s">
        <v>3443</v>
      </c>
      <c r="B53" s="344" t="s">
        <v>3444</v>
      </c>
      <c r="C53" s="345"/>
      <c r="D53" s="5"/>
      <c r="E53" s="5"/>
      <c r="F53" s="5"/>
      <c r="G53" s="5"/>
      <c r="H53" s="5"/>
      <c r="I53" s="5"/>
      <c r="J53" s="5"/>
      <c r="K53" s="5"/>
      <c r="L53" s="5"/>
      <c r="M53" s="5"/>
      <c r="N53" s="5"/>
      <c r="O53" s="5"/>
      <c r="P53" s="5"/>
      <c r="Q53" s="5"/>
    </row>
    <row r="54" spans="1:17" ht="31.5" customHeight="1" x14ac:dyDescent="0.25">
      <c r="A54" s="264" t="s">
        <v>3445</v>
      </c>
      <c r="B54" s="344" t="s">
        <v>3446</v>
      </c>
      <c r="C54" s="345"/>
      <c r="D54" s="5"/>
      <c r="E54" s="5"/>
      <c r="F54" s="5"/>
      <c r="G54" s="5"/>
      <c r="H54" s="5"/>
      <c r="I54" s="5"/>
      <c r="J54" s="5"/>
      <c r="K54" s="5"/>
      <c r="L54" s="5"/>
      <c r="M54" s="5"/>
      <c r="N54" s="5"/>
      <c r="O54" s="5"/>
      <c r="P54" s="5"/>
      <c r="Q54" s="5"/>
    </row>
    <row r="55" spans="1:17" ht="54.6" customHeight="1" x14ac:dyDescent="0.25">
      <c r="A55" s="264" t="s">
        <v>3447</v>
      </c>
      <c r="B55" s="344" t="s">
        <v>3448</v>
      </c>
      <c r="C55" s="345"/>
      <c r="D55" s="5"/>
      <c r="E55" s="5"/>
      <c r="F55" s="5"/>
      <c r="G55" s="5"/>
      <c r="H55" s="5"/>
      <c r="I55" s="5"/>
      <c r="J55" s="5"/>
      <c r="K55" s="5"/>
      <c r="L55" s="5"/>
      <c r="M55" s="5"/>
      <c r="N55" s="5"/>
      <c r="O55" s="5"/>
      <c r="P55" s="5"/>
      <c r="Q55" s="5"/>
    </row>
    <row r="56" spans="1:17" ht="12.75" customHeight="1" x14ac:dyDescent="0.25">
      <c r="A56" s="5"/>
      <c r="B56" s="5"/>
      <c r="C56" s="5"/>
      <c r="D56" s="5"/>
      <c r="E56" s="5"/>
      <c r="F56" s="5"/>
      <c r="G56" s="5"/>
      <c r="H56" s="5"/>
      <c r="I56" s="5"/>
      <c r="J56" s="5"/>
      <c r="K56" s="5"/>
      <c r="L56" s="5"/>
      <c r="M56" s="5"/>
      <c r="N56" s="5"/>
      <c r="O56" s="5"/>
      <c r="P56" s="5"/>
      <c r="Q56" s="5"/>
    </row>
    <row r="57" spans="1:17" ht="12.75" customHeight="1" x14ac:dyDescent="0.25">
      <c r="A57" s="5"/>
      <c r="B57" s="5"/>
      <c r="C57" s="5"/>
      <c r="D57" s="5"/>
      <c r="E57" s="5"/>
      <c r="F57" s="5"/>
      <c r="G57" s="5"/>
      <c r="H57" s="5"/>
      <c r="I57" s="5"/>
      <c r="J57" s="5"/>
      <c r="K57" s="5"/>
      <c r="L57" s="5"/>
      <c r="M57" s="5"/>
      <c r="N57" s="5"/>
      <c r="O57" s="5"/>
      <c r="P57" s="5"/>
      <c r="Q57" s="5"/>
    </row>
    <row r="58" spans="1:17" ht="12.75" customHeight="1" x14ac:dyDescent="0.25">
      <c r="A58" s="5"/>
      <c r="B58" s="5"/>
      <c r="C58" s="5"/>
      <c r="D58" s="5"/>
      <c r="E58" s="5"/>
      <c r="F58" s="5"/>
      <c r="G58" s="5"/>
      <c r="H58" s="5"/>
      <c r="I58" s="5"/>
      <c r="J58" s="5"/>
      <c r="K58" s="5"/>
      <c r="L58" s="5"/>
      <c r="M58" s="5"/>
      <c r="N58" s="5"/>
      <c r="O58" s="5"/>
      <c r="P58" s="5"/>
      <c r="Q58" s="5"/>
    </row>
    <row r="59" spans="1:17" ht="12.75" customHeight="1" x14ac:dyDescent="0.25">
      <c r="A59" s="5"/>
      <c r="B59" s="5"/>
      <c r="C59" s="5"/>
      <c r="D59" s="5"/>
      <c r="E59" s="5"/>
      <c r="F59" s="5"/>
      <c r="G59" s="5"/>
      <c r="H59" s="5"/>
      <c r="I59" s="5"/>
      <c r="J59" s="5"/>
      <c r="K59" s="5"/>
      <c r="L59" s="5"/>
      <c r="M59" s="5"/>
      <c r="N59" s="5"/>
      <c r="O59" s="5"/>
      <c r="P59" s="5"/>
      <c r="Q59" s="5"/>
    </row>
    <row r="60" spans="1:17" ht="12.75" customHeight="1" x14ac:dyDescent="0.25">
      <c r="A60" s="5"/>
      <c r="B60" s="5"/>
      <c r="C60" s="5"/>
      <c r="D60" s="5"/>
      <c r="E60" s="5"/>
      <c r="F60" s="5"/>
      <c r="G60" s="5"/>
      <c r="H60" s="5"/>
      <c r="I60" s="5"/>
      <c r="J60" s="5"/>
      <c r="K60" s="5"/>
      <c r="L60" s="5"/>
      <c r="M60" s="5"/>
      <c r="N60" s="5"/>
      <c r="O60" s="5"/>
      <c r="P60" s="5"/>
      <c r="Q60" s="5"/>
    </row>
    <row r="61" spans="1:17" ht="12.75" customHeight="1" x14ac:dyDescent="0.25">
      <c r="A61" s="5"/>
      <c r="B61" s="5"/>
      <c r="C61" s="5"/>
      <c r="D61" s="5"/>
      <c r="E61" s="5"/>
      <c r="F61" s="5"/>
      <c r="G61" s="5"/>
      <c r="H61" s="5"/>
      <c r="I61" s="5"/>
      <c r="J61" s="5"/>
      <c r="K61" s="5"/>
      <c r="L61" s="5"/>
      <c r="M61" s="5"/>
      <c r="N61" s="5"/>
      <c r="O61" s="5"/>
      <c r="P61" s="5"/>
      <c r="Q61" s="5"/>
    </row>
    <row r="62" spans="1:17" ht="12.75" customHeight="1" x14ac:dyDescent="0.25">
      <c r="A62" s="5"/>
      <c r="B62" s="5"/>
      <c r="C62" s="5"/>
      <c r="D62" s="5"/>
      <c r="E62" s="5"/>
      <c r="F62" s="5"/>
      <c r="G62" s="5"/>
      <c r="H62" s="5"/>
      <c r="I62" s="5"/>
      <c r="J62" s="5"/>
      <c r="K62" s="5"/>
      <c r="L62" s="5"/>
      <c r="M62" s="5"/>
      <c r="N62" s="5"/>
      <c r="O62" s="5"/>
      <c r="P62" s="5"/>
      <c r="Q62" s="5"/>
    </row>
    <row r="63" spans="1:17" ht="12.75" customHeight="1" x14ac:dyDescent="0.25">
      <c r="A63" s="5"/>
      <c r="B63" s="5"/>
      <c r="C63" s="5"/>
      <c r="D63" s="5"/>
      <c r="E63" s="5"/>
      <c r="F63" s="5"/>
      <c r="G63" s="5"/>
      <c r="H63" s="5"/>
      <c r="I63" s="5"/>
      <c r="J63" s="5"/>
      <c r="K63" s="5"/>
      <c r="L63" s="5"/>
      <c r="M63" s="5"/>
      <c r="N63" s="5"/>
      <c r="O63" s="5"/>
      <c r="P63" s="5"/>
      <c r="Q63" s="5"/>
    </row>
    <row r="64" spans="1:17" ht="12.75" customHeight="1" x14ac:dyDescent="0.25">
      <c r="A64" s="5"/>
      <c r="B64" s="5"/>
      <c r="C64" s="5"/>
      <c r="D64" s="5"/>
      <c r="E64" s="5"/>
      <c r="F64" s="5"/>
      <c r="G64" s="5"/>
      <c r="H64" s="5"/>
      <c r="I64" s="5"/>
      <c r="J64" s="5"/>
      <c r="K64" s="5"/>
      <c r="L64" s="5"/>
      <c r="M64" s="5"/>
      <c r="N64" s="5"/>
      <c r="O64" s="5"/>
      <c r="P64" s="5"/>
      <c r="Q64" s="5"/>
    </row>
    <row r="65" spans="1:17" ht="12.75" customHeight="1" x14ac:dyDescent="0.25">
      <c r="A65" s="5"/>
      <c r="B65" s="5"/>
      <c r="C65" s="5"/>
      <c r="D65" s="5"/>
      <c r="E65" s="5"/>
      <c r="F65" s="5"/>
      <c r="G65" s="5"/>
      <c r="H65" s="5"/>
      <c r="I65" s="5"/>
      <c r="J65" s="5"/>
      <c r="K65" s="5"/>
      <c r="L65" s="5"/>
      <c r="M65" s="5"/>
      <c r="N65" s="5"/>
      <c r="O65" s="5"/>
      <c r="P65" s="5"/>
      <c r="Q65" s="5"/>
    </row>
    <row r="66" spans="1:17" ht="12.75" customHeight="1" x14ac:dyDescent="0.25">
      <c r="A66" s="5"/>
      <c r="B66" s="5"/>
      <c r="C66" s="5"/>
      <c r="D66" s="5"/>
      <c r="E66" s="5"/>
      <c r="F66" s="5"/>
      <c r="G66" s="5"/>
      <c r="H66" s="5"/>
      <c r="I66" s="5"/>
      <c r="J66" s="5"/>
      <c r="K66" s="5"/>
      <c r="L66" s="5"/>
      <c r="M66" s="5"/>
      <c r="N66" s="5"/>
      <c r="O66" s="5"/>
      <c r="P66" s="5"/>
      <c r="Q66" s="5"/>
    </row>
    <row r="67" spans="1:17" ht="12.75" customHeight="1" x14ac:dyDescent="0.25">
      <c r="A67" s="5"/>
      <c r="B67" s="5"/>
      <c r="C67" s="5"/>
      <c r="D67" s="5"/>
      <c r="E67" s="5"/>
      <c r="F67" s="5"/>
      <c r="G67" s="5"/>
      <c r="H67" s="5"/>
      <c r="I67" s="5"/>
      <c r="J67" s="5"/>
      <c r="K67" s="5"/>
      <c r="L67" s="5"/>
      <c r="M67" s="5"/>
      <c r="N67" s="5"/>
      <c r="O67" s="5"/>
      <c r="P67" s="5"/>
      <c r="Q67" s="5"/>
    </row>
    <row r="68" spans="1:17" ht="12.75" customHeight="1" x14ac:dyDescent="0.25">
      <c r="A68" s="5"/>
      <c r="B68" s="5"/>
      <c r="C68" s="5"/>
      <c r="D68" s="5"/>
      <c r="E68" s="5"/>
      <c r="F68" s="5"/>
      <c r="G68" s="5"/>
      <c r="H68" s="5"/>
      <c r="I68" s="5"/>
      <c r="J68" s="5"/>
      <c r="K68" s="5"/>
      <c r="L68" s="5"/>
      <c r="M68" s="5"/>
      <c r="N68" s="5"/>
      <c r="O68" s="5"/>
      <c r="P68" s="5"/>
      <c r="Q68" s="5"/>
    </row>
    <row r="69" spans="1:17" ht="12.75" customHeight="1" x14ac:dyDescent="0.25">
      <c r="A69" s="5"/>
      <c r="B69" s="5"/>
      <c r="C69" s="5"/>
      <c r="D69" s="5"/>
      <c r="E69" s="5"/>
      <c r="F69" s="5"/>
      <c r="G69" s="5"/>
      <c r="H69" s="5"/>
      <c r="I69" s="5"/>
      <c r="J69" s="5"/>
      <c r="K69" s="5"/>
      <c r="L69" s="5"/>
      <c r="M69" s="5"/>
      <c r="N69" s="5"/>
      <c r="O69" s="5"/>
      <c r="P69" s="5"/>
      <c r="Q69" s="5"/>
    </row>
    <row r="70" spans="1:17" ht="12.75" customHeight="1" x14ac:dyDescent="0.25">
      <c r="A70" s="5"/>
      <c r="B70" s="5"/>
      <c r="C70" s="5"/>
      <c r="D70" s="5"/>
      <c r="E70" s="5"/>
      <c r="F70" s="5"/>
      <c r="G70" s="5"/>
      <c r="H70" s="5"/>
      <c r="I70" s="5"/>
      <c r="J70" s="5"/>
      <c r="K70" s="5"/>
      <c r="L70" s="5"/>
      <c r="M70" s="5"/>
      <c r="N70" s="5"/>
      <c r="O70" s="5"/>
      <c r="P70" s="5"/>
      <c r="Q70" s="5"/>
    </row>
    <row r="71" spans="1:17" ht="12.75" customHeight="1" x14ac:dyDescent="0.25">
      <c r="A71" s="5"/>
      <c r="B71" s="5"/>
      <c r="C71" s="5"/>
      <c r="D71" s="5"/>
      <c r="E71" s="5"/>
      <c r="F71" s="5"/>
      <c r="G71" s="5"/>
      <c r="H71" s="5"/>
      <c r="I71" s="5"/>
      <c r="J71" s="5"/>
      <c r="K71" s="5"/>
      <c r="L71" s="5"/>
      <c r="M71" s="5"/>
      <c r="N71" s="5"/>
      <c r="O71" s="5"/>
      <c r="P71" s="5"/>
      <c r="Q71" s="5"/>
    </row>
    <row r="72" spans="1:17" ht="12.75" customHeight="1" x14ac:dyDescent="0.25">
      <c r="A72" s="5"/>
      <c r="B72" s="5"/>
      <c r="C72" s="5"/>
      <c r="D72" s="5"/>
      <c r="E72" s="5"/>
      <c r="F72" s="5"/>
      <c r="G72" s="5"/>
      <c r="H72" s="5"/>
      <c r="I72" s="5"/>
      <c r="J72" s="5"/>
      <c r="K72" s="5"/>
      <c r="L72" s="5"/>
      <c r="M72" s="5"/>
      <c r="N72" s="5"/>
      <c r="O72" s="5"/>
      <c r="P72" s="5"/>
      <c r="Q72" s="5"/>
    </row>
    <row r="73" spans="1:17" ht="12.75" customHeight="1" x14ac:dyDescent="0.25">
      <c r="A73" s="5"/>
      <c r="B73" s="5"/>
      <c r="C73" s="5"/>
      <c r="D73" s="5"/>
      <c r="E73" s="5"/>
      <c r="F73" s="5"/>
      <c r="G73" s="5"/>
      <c r="H73" s="5"/>
      <c r="I73" s="5"/>
      <c r="J73" s="5"/>
      <c r="K73" s="5"/>
      <c r="L73" s="5"/>
      <c r="M73" s="5"/>
      <c r="N73" s="5"/>
      <c r="O73" s="5"/>
      <c r="P73" s="5"/>
      <c r="Q73" s="5"/>
    </row>
    <row r="74" spans="1:17" ht="12.75" customHeight="1" x14ac:dyDescent="0.25">
      <c r="A74" s="5"/>
      <c r="B74" s="5"/>
      <c r="C74" s="5"/>
      <c r="D74" s="5"/>
      <c r="E74" s="5"/>
      <c r="F74" s="5"/>
      <c r="G74" s="5"/>
      <c r="H74" s="5"/>
      <c r="I74" s="5"/>
      <c r="J74" s="5"/>
      <c r="K74" s="5"/>
      <c r="L74" s="5"/>
      <c r="M74" s="5"/>
      <c r="N74" s="5"/>
      <c r="O74" s="5"/>
      <c r="P74" s="5"/>
      <c r="Q74" s="5"/>
    </row>
    <row r="75" spans="1:17" ht="12.75" customHeight="1" x14ac:dyDescent="0.25">
      <c r="A75" s="5"/>
      <c r="B75" s="5"/>
      <c r="C75" s="5"/>
      <c r="D75" s="5"/>
      <c r="E75" s="5"/>
      <c r="F75" s="5"/>
      <c r="G75" s="5"/>
      <c r="H75" s="5"/>
      <c r="I75" s="5"/>
      <c r="J75" s="5"/>
      <c r="K75" s="5"/>
      <c r="L75" s="5"/>
      <c r="M75" s="5"/>
      <c r="N75" s="5"/>
      <c r="O75" s="5"/>
      <c r="P75" s="5"/>
      <c r="Q75" s="5"/>
    </row>
    <row r="76" spans="1:17" ht="12.75" customHeight="1" x14ac:dyDescent="0.25">
      <c r="A76" s="5"/>
      <c r="B76" s="5"/>
      <c r="C76" s="5"/>
      <c r="D76" s="5"/>
      <c r="E76" s="5"/>
      <c r="F76" s="5"/>
      <c r="G76" s="5"/>
      <c r="H76" s="5"/>
      <c r="I76" s="5"/>
      <c r="J76" s="5"/>
      <c r="K76" s="5"/>
      <c r="L76" s="5"/>
      <c r="M76" s="5"/>
      <c r="N76" s="5"/>
      <c r="O76" s="5"/>
      <c r="P76" s="5"/>
      <c r="Q76" s="5"/>
    </row>
    <row r="77" spans="1:17" ht="12.75" customHeight="1" x14ac:dyDescent="0.25">
      <c r="A77" s="5"/>
      <c r="B77" s="5"/>
      <c r="C77" s="5"/>
      <c r="D77" s="5"/>
      <c r="E77" s="5"/>
      <c r="F77" s="5"/>
      <c r="G77" s="5"/>
      <c r="H77" s="5"/>
      <c r="I77" s="5"/>
      <c r="J77" s="5"/>
      <c r="K77" s="5"/>
      <c r="L77" s="5"/>
      <c r="M77" s="5"/>
      <c r="N77" s="5"/>
      <c r="O77" s="5"/>
      <c r="P77" s="5"/>
      <c r="Q77" s="5"/>
    </row>
    <row r="78" spans="1:17" ht="12.75" customHeight="1" x14ac:dyDescent="0.25">
      <c r="A78" s="5"/>
      <c r="B78" s="5"/>
      <c r="C78" s="5"/>
      <c r="D78" s="5"/>
      <c r="E78" s="5"/>
      <c r="F78" s="5"/>
      <c r="G78" s="5"/>
      <c r="H78" s="5"/>
      <c r="I78" s="5"/>
      <c r="J78" s="5"/>
      <c r="K78" s="5"/>
      <c r="L78" s="5"/>
      <c r="M78" s="5"/>
      <c r="N78" s="5"/>
      <c r="O78" s="5"/>
      <c r="P78" s="5"/>
      <c r="Q78" s="5"/>
    </row>
    <row r="79" spans="1:17" ht="12.75" customHeight="1" x14ac:dyDescent="0.25">
      <c r="A79" s="5"/>
      <c r="B79" s="5"/>
      <c r="C79" s="5"/>
      <c r="D79" s="5"/>
      <c r="E79" s="5"/>
      <c r="F79" s="5"/>
      <c r="G79" s="5"/>
      <c r="H79" s="5"/>
      <c r="I79" s="5"/>
      <c r="J79" s="5"/>
      <c r="K79" s="5"/>
      <c r="L79" s="5"/>
      <c r="M79" s="5"/>
      <c r="N79" s="5"/>
      <c r="O79" s="5"/>
      <c r="P79" s="5"/>
      <c r="Q79" s="5"/>
    </row>
    <row r="80" spans="1:17" ht="12.75" customHeight="1" x14ac:dyDescent="0.25">
      <c r="A80" s="5"/>
      <c r="B80" s="5"/>
      <c r="C80" s="5"/>
      <c r="D80" s="5"/>
      <c r="E80" s="5"/>
      <c r="F80" s="5"/>
      <c r="G80" s="5"/>
      <c r="H80" s="5"/>
      <c r="I80" s="5"/>
      <c r="J80" s="5"/>
      <c r="K80" s="5"/>
      <c r="L80" s="5"/>
      <c r="M80" s="5"/>
      <c r="N80" s="5"/>
      <c r="O80" s="5"/>
      <c r="P80" s="5"/>
      <c r="Q80" s="5"/>
    </row>
    <row r="81" spans="1:17" ht="12.75" customHeight="1" x14ac:dyDescent="0.25">
      <c r="A81" s="5"/>
      <c r="B81" s="5"/>
      <c r="C81" s="5"/>
      <c r="D81" s="5"/>
      <c r="E81" s="5"/>
      <c r="F81" s="5"/>
      <c r="G81" s="5"/>
      <c r="H81" s="5"/>
      <c r="I81" s="5"/>
      <c r="J81" s="5"/>
      <c r="K81" s="5"/>
      <c r="L81" s="5"/>
      <c r="M81" s="5"/>
      <c r="N81" s="5"/>
      <c r="O81" s="5"/>
      <c r="P81" s="5"/>
      <c r="Q81" s="5"/>
    </row>
    <row r="82" spans="1:17" ht="12.75" customHeight="1" x14ac:dyDescent="0.25">
      <c r="A82" s="5"/>
      <c r="B82" s="5"/>
      <c r="C82" s="5"/>
      <c r="D82" s="5"/>
      <c r="E82" s="5"/>
      <c r="F82" s="5"/>
      <c r="G82" s="5"/>
      <c r="H82" s="5"/>
      <c r="I82" s="5"/>
      <c r="J82" s="5"/>
      <c r="K82" s="5"/>
      <c r="L82" s="5"/>
      <c r="M82" s="5"/>
      <c r="N82" s="5"/>
      <c r="O82" s="5"/>
      <c r="P82" s="5"/>
      <c r="Q82" s="5"/>
    </row>
    <row r="83" spans="1:17" ht="12.75" customHeight="1" x14ac:dyDescent="0.25">
      <c r="A83" s="5"/>
      <c r="B83" s="5"/>
      <c r="C83" s="5"/>
      <c r="D83" s="5"/>
      <c r="E83" s="5"/>
      <c r="F83" s="5"/>
      <c r="G83" s="5"/>
      <c r="H83" s="5"/>
      <c r="I83" s="5"/>
      <c r="J83" s="5"/>
      <c r="K83" s="5"/>
      <c r="L83" s="5"/>
      <c r="M83" s="5"/>
      <c r="N83" s="5"/>
      <c r="O83" s="5"/>
      <c r="P83" s="5"/>
      <c r="Q83" s="5"/>
    </row>
    <row r="84" spans="1:17" ht="12.75" customHeight="1" x14ac:dyDescent="0.25">
      <c r="A84" s="5"/>
      <c r="B84" s="5"/>
      <c r="C84" s="5"/>
      <c r="D84" s="5"/>
      <c r="E84" s="5"/>
      <c r="F84" s="5"/>
      <c r="G84" s="5"/>
      <c r="H84" s="5"/>
      <c r="I84" s="5"/>
      <c r="J84" s="5"/>
      <c r="K84" s="5"/>
      <c r="L84" s="5"/>
      <c r="M84" s="5"/>
      <c r="N84" s="5"/>
      <c r="O84" s="5"/>
      <c r="P84" s="5"/>
      <c r="Q84" s="5"/>
    </row>
    <row r="85" spans="1:17" ht="12.75" customHeight="1" x14ac:dyDescent="0.25">
      <c r="A85" s="5"/>
      <c r="B85" s="5"/>
      <c r="C85" s="5"/>
      <c r="D85" s="5"/>
      <c r="E85" s="5"/>
      <c r="F85" s="5"/>
      <c r="G85" s="5"/>
      <c r="H85" s="5"/>
      <c r="I85" s="5"/>
      <c r="J85" s="5"/>
      <c r="K85" s="5"/>
      <c r="L85" s="5"/>
      <c r="M85" s="5"/>
      <c r="N85" s="5"/>
      <c r="O85" s="5"/>
      <c r="P85" s="5"/>
      <c r="Q85" s="5"/>
    </row>
    <row r="86" spans="1:17" ht="12.75" customHeight="1" x14ac:dyDescent="0.25">
      <c r="A86" s="5"/>
      <c r="B86" s="5"/>
      <c r="C86" s="5"/>
      <c r="D86" s="5"/>
      <c r="E86" s="5"/>
      <c r="F86" s="5"/>
      <c r="G86" s="5"/>
      <c r="H86" s="5"/>
      <c r="I86" s="5"/>
      <c r="J86" s="5"/>
      <c r="K86" s="5"/>
      <c r="L86" s="5"/>
      <c r="M86" s="5"/>
      <c r="N86" s="5"/>
      <c r="O86" s="5"/>
      <c r="P86" s="5"/>
      <c r="Q86" s="5"/>
    </row>
    <row r="87" spans="1:17" ht="12.75" customHeight="1" x14ac:dyDescent="0.25">
      <c r="A87" s="5"/>
      <c r="B87" s="5"/>
      <c r="C87" s="5"/>
      <c r="D87" s="5"/>
      <c r="E87" s="5"/>
      <c r="F87" s="5"/>
      <c r="G87" s="5"/>
      <c r="H87" s="5"/>
      <c r="I87" s="5"/>
      <c r="J87" s="5"/>
      <c r="K87" s="5"/>
      <c r="L87" s="5"/>
      <c r="M87" s="5"/>
      <c r="N87" s="5"/>
      <c r="O87" s="5"/>
      <c r="P87" s="5"/>
      <c r="Q87" s="5"/>
    </row>
    <row r="88" spans="1:17" ht="12.75" customHeight="1" x14ac:dyDescent="0.25">
      <c r="A88" s="5"/>
      <c r="B88" s="5"/>
      <c r="C88" s="5"/>
      <c r="D88" s="5"/>
      <c r="E88" s="5"/>
      <c r="F88" s="5"/>
      <c r="G88" s="5"/>
      <c r="H88" s="5"/>
      <c r="I88" s="5"/>
      <c r="J88" s="5"/>
      <c r="K88" s="5"/>
      <c r="L88" s="5"/>
      <c r="M88" s="5"/>
      <c r="N88" s="5"/>
      <c r="O88" s="5"/>
      <c r="P88" s="5"/>
      <c r="Q88" s="5"/>
    </row>
    <row r="89" spans="1:17" ht="12.75" customHeight="1" x14ac:dyDescent="0.25">
      <c r="A89" s="5"/>
      <c r="B89" s="5"/>
      <c r="C89" s="5"/>
      <c r="D89" s="5"/>
      <c r="E89" s="5"/>
      <c r="F89" s="5"/>
      <c r="G89" s="5"/>
      <c r="H89" s="5"/>
      <c r="I89" s="5"/>
      <c r="J89" s="5"/>
      <c r="K89" s="5"/>
      <c r="L89" s="5"/>
      <c r="M89" s="5"/>
      <c r="N89" s="5"/>
      <c r="O89" s="5"/>
      <c r="P89" s="5"/>
      <c r="Q89" s="5"/>
    </row>
    <row r="90" spans="1:17" ht="12.75" customHeight="1" x14ac:dyDescent="0.25">
      <c r="A90" s="5"/>
      <c r="B90" s="5"/>
      <c r="C90" s="5"/>
      <c r="D90" s="5"/>
      <c r="E90" s="5"/>
      <c r="F90" s="5"/>
      <c r="G90" s="5"/>
      <c r="H90" s="5"/>
      <c r="I90" s="5"/>
      <c r="J90" s="5"/>
      <c r="K90" s="5"/>
      <c r="L90" s="5"/>
      <c r="M90" s="5"/>
      <c r="N90" s="5"/>
      <c r="O90" s="5"/>
      <c r="P90" s="5"/>
      <c r="Q90" s="5"/>
    </row>
    <row r="91" spans="1:17" ht="12.75" customHeight="1" x14ac:dyDescent="0.25">
      <c r="A91" s="5"/>
      <c r="B91" s="5"/>
      <c r="C91" s="5"/>
      <c r="D91" s="5"/>
      <c r="E91" s="5"/>
      <c r="F91" s="5"/>
      <c r="G91" s="5"/>
      <c r="H91" s="5"/>
      <c r="I91" s="5"/>
      <c r="J91" s="5"/>
      <c r="K91" s="5"/>
      <c r="L91" s="5"/>
      <c r="M91" s="5"/>
      <c r="N91" s="5"/>
      <c r="O91" s="5"/>
      <c r="P91" s="5"/>
      <c r="Q91" s="5"/>
    </row>
    <row r="92" spans="1:17" ht="12.75" customHeight="1" x14ac:dyDescent="0.25">
      <c r="A92" s="5"/>
      <c r="B92" s="5"/>
      <c r="C92" s="5"/>
      <c r="D92" s="5"/>
      <c r="E92" s="5"/>
      <c r="F92" s="5"/>
      <c r="G92" s="5"/>
      <c r="H92" s="5"/>
      <c r="I92" s="5"/>
      <c r="J92" s="5"/>
      <c r="K92" s="5"/>
      <c r="L92" s="5"/>
      <c r="M92" s="5"/>
      <c r="N92" s="5"/>
      <c r="O92" s="5"/>
      <c r="P92" s="5"/>
      <c r="Q92" s="5"/>
    </row>
    <row r="93" spans="1:17" ht="12.75" customHeight="1" x14ac:dyDescent="0.25">
      <c r="A93" s="5"/>
      <c r="B93" s="5"/>
      <c r="C93" s="5"/>
      <c r="D93" s="5"/>
      <c r="E93" s="5"/>
      <c r="F93" s="5"/>
      <c r="G93" s="5"/>
      <c r="H93" s="5"/>
      <c r="I93" s="5"/>
      <c r="J93" s="5"/>
      <c r="K93" s="5"/>
      <c r="L93" s="5"/>
      <c r="M93" s="5"/>
      <c r="N93" s="5"/>
      <c r="O93" s="5"/>
      <c r="P93" s="5"/>
      <c r="Q93" s="5"/>
    </row>
    <row r="94" spans="1:17" ht="12.75" customHeight="1" x14ac:dyDescent="0.25">
      <c r="A94" s="5"/>
      <c r="B94" s="5"/>
      <c r="C94" s="5"/>
      <c r="D94" s="5"/>
      <c r="E94" s="5"/>
      <c r="F94" s="5"/>
      <c r="G94" s="5"/>
      <c r="H94" s="5"/>
      <c r="I94" s="5"/>
      <c r="J94" s="5"/>
      <c r="K94" s="5"/>
      <c r="L94" s="5"/>
      <c r="M94" s="5"/>
      <c r="N94" s="5"/>
      <c r="O94" s="5"/>
      <c r="P94" s="5"/>
      <c r="Q94" s="5"/>
    </row>
    <row r="95" spans="1:17" ht="12.75" customHeight="1" x14ac:dyDescent="0.25">
      <c r="A95" s="5"/>
      <c r="B95" s="5"/>
      <c r="C95" s="5"/>
      <c r="D95" s="5"/>
      <c r="E95" s="5"/>
      <c r="F95" s="5"/>
      <c r="G95" s="5"/>
      <c r="H95" s="5"/>
      <c r="I95" s="5"/>
      <c r="J95" s="5"/>
      <c r="K95" s="5"/>
      <c r="L95" s="5"/>
      <c r="M95" s="5"/>
      <c r="N95" s="5"/>
      <c r="O95" s="5"/>
      <c r="P95" s="5"/>
      <c r="Q95" s="5"/>
    </row>
    <row r="96" spans="1:17" ht="12.75" customHeight="1" x14ac:dyDescent="0.25">
      <c r="A96" s="5"/>
      <c r="B96" s="5"/>
      <c r="C96" s="5"/>
      <c r="D96" s="5"/>
      <c r="E96" s="5"/>
      <c r="F96" s="5"/>
      <c r="G96" s="5"/>
      <c r="H96" s="5"/>
      <c r="I96" s="5"/>
      <c r="J96" s="5"/>
      <c r="K96" s="5"/>
      <c r="L96" s="5"/>
      <c r="M96" s="5"/>
      <c r="N96" s="5"/>
      <c r="O96" s="5"/>
      <c r="P96" s="5"/>
      <c r="Q96" s="5"/>
    </row>
    <row r="97" spans="1:17" ht="12.75" customHeight="1" x14ac:dyDescent="0.25">
      <c r="A97" s="5"/>
      <c r="B97" s="5"/>
      <c r="C97" s="5"/>
      <c r="D97" s="5"/>
      <c r="E97" s="5"/>
      <c r="F97" s="5"/>
      <c r="G97" s="5"/>
      <c r="H97" s="5"/>
      <c r="I97" s="5"/>
      <c r="J97" s="5"/>
      <c r="K97" s="5"/>
      <c r="L97" s="5"/>
      <c r="M97" s="5"/>
      <c r="N97" s="5"/>
      <c r="O97" s="5"/>
      <c r="P97" s="5"/>
      <c r="Q97" s="5"/>
    </row>
    <row r="98" spans="1:17" ht="12.75" customHeight="1" x14ac:dyDescent="0.25">
      <c r="A98" s="5"/>
      <c r="B98" s="5"/>
      <c r="C98" s="5"/>
      <c r="D98" s="5"/>
      <c r="E98" s="5"/>
      <c r="F98" s="5"/>
      <c r="G98" s="5"/>
      <c r="H98" s="5"/>
      <c r="I98" s="5"/>
      <c r="J98" s="5"/>
      <c r="K98" s="5"/>
      <c r="L98" s="5"/>
      <c r="M98" s="5"/>
      <c r="N98" s="5"/>
      <c r="O98" s="5"/>
      <c r="P98" s="5"/>
      <c r="Q98" s="5"/>
    </row>
    <row r="99" spans="1:17" ht="12.75" customHeight="1" x14ac:dyDescent="0.25">
      <c r="A99" s="5"/>
      <c r="B99" s="5"/>
      <c r="C99" s="5"/>
      <c r="D99" s="5"/>
      <c r="E99" s="5"/>
      <c r="F99" s="5"/>
      <c r="G99" s="5"/>
      <c r="H99" s="5"/>
      <c r="I99" s="5"/>
      <c r="J99" s="5"/>
      <c r="K99" s="5"/>
      <c r="L99" s="5"/>
      <c r="M99" s="5"/>
      <c r="N99" s="5"/>
      <c r="O99" s="5"/>
      <c r="P99" s="5"/>
      <c r="Q99" s="5"/>
    </row>
    <row r="100" spans="1:17" ht="12.75" customHeight="1" x14ac:dyDescent="0.25">
      <c r="A100" s="5"/>
      <c r="B100" s="5"/>
      <c r="C100" s="5"/>
      <c r="D100" s="5"/>
      <c r="E100" s="5"/>
      <c r="F100" s="5"/>
      <c r="G100" s="5"/>
      <c r="H100" s="5"/>
      <c r="I100" s="5"/>
      <c r="J100" s="5"/>
      <c r="K100" s="5"/>
      <c r="L100" s="5"/>
      <c r="M100" s="5"/>
      <c r="N100" s="5"/>
      <c r="O100" s="5"/>
      <c r="P100" s="5"/>
      <c r="Q100" s="5"/>
    </row>
    <row r="101" spans="1:17" ht="12.75" customHeight="1" x14ac:dyDescent="0.25">
      <c r="A101" s="5"/>
      <c r="B101" s="5"/>
      <c r="C101" s="5"/>
      <c r="D101" s="5"/>
      <c r="E101" s="5"/>
      <c r="F101" s="5"/>
      <c r="G101" s="5"/>
      <c r="H101" s="5"/>
      <c r="I101" s="5"/>
      <c r="J101" s="5"/>
      <c r="K101" s="5"/>
      <c r="L101" s="5"/>
      <c r="M101" s="5"/>
      <c r="N101" s="5"/>
      <c r="O101" s="5"/>
      <c r="P101" s="5"/>
      <c r="Q101" s="5"/>
    </row>
    <row r="102" spans="1:17" ht="12.75" customHeight="1" x14ac:dyDescent="0.25">
      <c r="A102" s="5"/>
      <c r="B102" s="5"/>
      <c r="C102" s="5"/>
      <c r="D102" s="5"/>
      <c r="E102" s="5"/>
      <c r="F102" s="5"/>
      <c r="G102" s="5"/>
      <c r="H102" s="5"/>
      <c r="I102" s="5"/>
      <c r="J102" s="5"/>
      <c r="K102" s="5"/>
      <c r="L102" s="5"/>
      <c r="M102" s="5"/>
      <c r="N102" s="5"/>
      <c r="O102" s="5"/>
      <c r="P102" s="5"/>
      <c r="Q102" s="5"/>
    </row>
    <row r="103" spans="1:17" ht="12.75" customHeight="1" x14ac:dyDescent="0.25">
      <c r="A103" s="5"/>
      <c r="B103" s="5"/>
      <c r="C103" s="5"/>
      <c r="D103" s="5"/>
      <c r="E103" s="5"/>
      <c r="F103" s="5"/>
      <c r="G103" s="5"/>
      <c r="H103" s="5"/>
      <c r="I103" s="5"/>
      <c r="J103" s="5"/>
      <c r="K103" s="5"/>
      <c r="L103" s="5"/>
      <c r="M103" s="5"/>
      <c r="N103" s="5"/>
      <c r="O103" s="5"/>
      <c r="P103" s="5"/>
      <c r="Q103" s="5"/>
    </row>
    <row r="104" spans="1:17" ht="12.75" customHeight="1" x14ac:dyDescent="0.25">
      <c r="A104" s="5"/>
      <c r="B104" s="5"/>
      <c r="C104" s="5"/>
      <c r="D104" s="5"/>
      <c r="E104" s="5"/>
      <c r="F104" s="5"/>
      <c r="G104" s="5"/>
      <c r="H104" s="5"/>
      <c r="I104" s="5"/>
      <c r="J104" s="5"/>
      <c r="K104" s="5"/>
      <c r="L104" s="5"/>
      <c r="M104" s="5"/>
      <c r="N104" s="5"/>
      <c r="O104" s="5"/>
      <c r="P104" s="5"/>
      <c r="Q104" s="5"/>
    </row>
    <row r="105" spans="1:17" ht="12.75" customHeight="1" x14ac:dyDescent="0.25">
      <c r="A105" s="5"/>
      <c r="B105" s="5"/>
      <c r="C105" s="5"/>
      <c r="D105" s="5"/>
      <c r="E105" s="5"/>
      <c r="F105" s="5"/>
      <c r="G105" s="5"/>
      <c r="H105" s="5"/>
      <c r="I105" s="5"/>
      <c r="J105" s="5"/>
      <c r="K105" s="5"/>
      <c r="L105" s="5"/>
      <c r="M105" s="5"/>
      <c r="N105" s="5"/>
      <c r="O105" s="5"/>
      <c r="P105" s="5"/>
      <c r="Q105" s="5"/>
    </row>
    <row r="106" spans="1:17" ht="12.75" customHeight="1" x14ac:dyDescent="0.25">
      <c r="A106" s="5"/>
      <c r="B106" s="5"/>
      <c r="C106" s="5"/>
      <c r="D106" s="5"/>
      <c r="E106" s="5"/>
      <c r="F106" s="5"/>
      <c r="G106" s="5"/>
      <c r="H106" s="5"/>
      <c r="I106" s="5"/>
      <c r="J106" s="5"/>
      <c r="K106" s="5"/>
      <c r="L106" s="5"/>
      <c r="M106" s="5"/>
      <c r="N106" s="5"/>
      <c r="O106" s="5"/>
      <c r="P106" s="5"/>
      <c r="Q106" s="5"/>
    </row>
    <row r="107" spans="1:17" ht="12.75" customHeight="1" x14ac:dyDescent="0.25">
      <c r="A107" s="5"/>
      <c r="B107" s="5"/>
      <c r="C107" s="5"/>
      <c r="D107" s="5"/>
      <c r="E107" s="5"/>
      <c r="F107" s="5"/>
      <c r="G107" s="5"/>
      <c r="H107" s="5"/>
      <c r="I107" s="5"/>
      <c r="J107" s="5"/>
      <c r="K107" s="5"/>
      <c r="L107" s="5"/>
      <c r="M107" s="5"/>
      <c r="N107" s="5"/>
      <c r="O107" s="5"/>
      <c r="P107" s="5"/>
      <c r="Q107" s="5"/>
    </row>
    <row r="108" spans="1:17" ht="12.75" customHeight="1" x14ac:dyDescent="0.25">
      <c r="A108" s="5"/>
      <c r="B108" s="5"/>
      <c r="C108" s="5"/>
      <c r="D108" s="5"/>
      <c r="E108" s="5"/>
      <c r="F108" s="5"/>
      <c r="G108" s="5"/>
      <c r="H108" s="5"/>
      <c r="I108" s="5"/>
      <c r="J108" s="5"/>
      <c r="K108" s="5"/>
      <c r="L108" s="5"/>
      <c r="M108" s="5"/>
      <c r="N108" s="5"/>
      <c r="O108" s="5"/>
      <c r="P108" s="5"/>
      <c r="Q108" s="5"/>
    </row>
    <row r="109" spans="1:17" ht="12.75" customHeight="1" x14ac:dyDescent="0.25">
      <c r="A109" s="5"/>
      <c r="B109" s="5"/>
      <c r="C109" s="5"/>
      <c r="D109" s="5"/>
      <c r="E109" s="5"/>
      <c r="F109" s="5"/>
      <c r="G109" s="5"/>
      <c r="H109" s="5"/>
      <c r="I109" s="5"/>
      <c r="J109" s="5"/>
      <c r="K109" s="5"/>
      <c r="L109" s="5"/>
      <c r="M109" s="5"/>
      <c r="N109" s="5"/>
      <c r="O109" s="5"/>
      <c r="P109" s="5"/>
      <c r="Q109" s="5"/>
    </row>
    <row r="110" spans="1:17" ht="12.75" customHeight="1" x14ac:dyDescent="0.25">
      <c r="A110" s="5"/>
      <c r="B110" s="5"/>
      <c r="C110" s="5"/>
      <c r="D110" s="5"/>
      <c r="E110" s="5"/>
      <c r="F110" s="5"/>
      <c r="G110" s="5"/>
      <c r="H110" s="5"/>
      <c r="I110" s="5"/>
      <c r="J110" s="5"/>
      <c r="K110" s="5"/>
      <c r="L110" s="5"/>
      <c r="M110" s="5"/>
      <c r="N110" s="5"/>
      <c r="O110" s="5"/>
      <c r="P110" s="5"/>
      <c r="Q110" s="5"/>
    </row>
    <row r="111" spans="1:17" ht="12.75" customHeight="1" x14ac:dyDescent="0.25">
      <c r="A111" s="5"/>
      <c r="B111" s="5"/>
      <c r="C111" s="5"/>
      <c r="D111" s="5"/>
      <c r="E111" s="5"/>
      <c r="F111" s="5"/>
      <c r="G111" s="5"/>
      <c r="H111" s="5"/>
      <c r="I111" s="5"/>
      <c r="J111" s="5"/>
      <c r="K111" s="5"/>
      <c r="L111" s="5"/>
      <c r="M111" s="5"/>
      <c r="N111" s="5"/>
      <c r="O111" s="5"/>
      <c r="P111" s="5"/>
      <c r="Q111" s="5"/>
    </row>
    <row r="112" spans="1:17" ht="12.75" customHeight="1" x14ac:dyDescent="0.25">
      <c r="A112" s="5"/>
      <c r="B112" s="5"/>
      <c r="C112" s="5"/>
      <c r="D112" s="5"/>
      <c r="E112" s="5"/>
      <c r="F112" s="5"/>
      <c r="G112" s="5"/>
      <c r="H112" s="5"/>
      <c r="I112" s="5"/>
      <c r="J112" s="5"/>
      <c r="K112" s="5"/>
      <c r="L112" s="5"/>
      <c r="M112" s="5"/>
      <c r="N112" s="5"/>
      <c r="O112" s="5"/>
      <c r="P112" s="5"/>
      <c r="Q112" s="5"/>
    </row>
    <row r="113" spans="1:17" ht="12.75" customHeight="1" x14ac:dyDescent="0.25">
      <c r="A113" s="5"/>
      <c r="B113" s="5"/>
      <c r="C113" s="5"/>
      <c r="D113" s="5"/>
      <c r="E113" s="5"/>
      <c r="F113" s="5"/>
      <c r="G113" s="5"/>
      <c r="H113" s="5"/>
      <c r="I113" s="5"/>
      <c r="J113" s="5"/>
      <c r="K113" s="5"/>
      <c r="L113" s="5"/>
      <c r="M113" s="5"/>
      <c r="N113" s="5"/>
      <c r="O113" s="5"/>
      <c r="P113" s="5"/>
      <c r="Q113" s="5"/>
    </row>
    <row r="114" spans="1:17" ht="12.75" customHeight="1" x14ac:dyDescent="0.25">
      <c r="A114" s="5"/>
      <c r="B114" s="5"/>
      <c r="C114" s="5"/>
      <c r="D114" s="5"/>
      <c r="E114" s="5"/>
      <c r="F114" s="5"/>
      <c r="G114" s="5"/>
      <c r="H114" s="5"/>
      <c r="I114" s="5"/>
      <c r="J114" s="5"/>
      <c r="K114" s="5"/>
      <c r="L114" s="5"/>
      <c r="M114" s="5"/>
      <c r="N114" s="5"/>
      <c r="O114" s="5"/>
      <c r="P114" s="5"/>
      <c r="Q114" s="5"/>
    </row>
    <row r="115" spans="1:17" ht="12.75" customHeight="1" x14ac:dyDescent="0.25">
      <c r="A115" s="5"/>
      <c r="B115" s="5"/>
      <c r="C115" s="5"/>
      <c r="D115" s="5"/>
      <c r="E115" s="5"/>
      <c r="F115" s="5"/>
      <c r="G115" s="5"/>
      <c r="H115" s="5"/>
      <c r="I115" s="5"/>
      <c r="J115" s="5"/>
      <c r="K115" s="5"/>
      <c r="L115" s="5"/>
      <c r="M115" s="5"/>
      <c r="N115" s="5"/>
      <c r="O115" s="5"/>
      <c r="P115" s="5"/>
      <c r="Q115" s="5"/>
    </row>
    <row r="116" spans="1:17" ht="12.75" customHeight="1" x14ac:dyDescent="0.25">
      <c r="A116" s="5"/>
      <c r="B116" s="5"/>
      <c r="C116" s="5"/>
      <c r="D116" s="5"/>
      <c r="E116" s="5"/>
      <c r="F116" s="5"/>
      <c r="G116" s="5"/>
      <c r="H116" s="5"/>
      <c r="I116" s="5"/>
      <c r="J116" s="5"/>
      <c r="K116" s="5"/>
      <c r="L116" s="5"/>
      <c r="M116" s="5"/>
      <c r="N116" s="5"/>
      <c r="O116" s="5"/>
      <c r="P116" s="5"/>
      <c r="Q116" s="5"/>
    </row>
    <row r="117" spans="1:17" ht="12.75" customHeight="1" x14ac:dyDescent="0.25">
      <c r="A117" s="5"/>
      <c r="B117" s="5"/>
      <c r="C117" s="5"/>
      <c r="D117" s="5"/>
      <c r="E117" s="5"/>
      <c r="F117" s="5"/>
      <c r="G117" s="5"/>
      <c r="H117" s="5"/>
      <c r="I117" s="5"/>
      <c r="J117" s="5"/>
      <c r="K117" s="5"/>
      <c r="L117" s="5"/>
      <c r="M117" s="5"/>
      <c r="N117" s="5"/>
      <c r="O117" s="5"/>
      <c r="P117" s="5"/>
      <c r="Q117" s="5"/>
    </row>
    <row r="118" spans="1:17" ht="12.75" customHeight="1" x14ac:dyDescent="0.25">
      <c r="A118" s="5"/>
      <c r="B118" s="5"/>
      <c r="C118" s="5"/>
      <c r="D118" s="5"/>
      <c r="E118" s="5"/>
      <c r="F118" s="5"/>
      <c r="G118" s="5"/>
      <c r="H118" s="5"/>
      <c r="I118" s="5"/>
      <c r="J118" s="5"/>
      <c r="K118" s="5"/>
      <c r="L118" s="5"/>
      <c r="M118" s="5"/>
      <c r="N118" s="5"/>
      <c r="O118" s="5"/>
      <c r="P118" s="5"/>
      <c r="Q118" s="5"/>
    </row>
    <row r="119" spans="1:17" ht="12.75" customHeight="1" x14ac:dyDescent="0.25">
      <c r="A119" s="5"/>
      <c r="B119" s="5"/>
      <c r="C119" s="5"/>
      <c r="D119" s="5"/>
      <c r="E119" s="5"/>
      <c r="F119" s="5"/>
      <c r="G119" s="5"/>
      <c r="H119" s="5"/>
      <c r="I119" s="5"/>
      <c r="J119" s="5"/>
      <c r="K119" s="5"/>
      <c r="L119" s="5"/>
      <c r="M119" s="5"/>
      <c r="N119" s="5"/>
      <c r="O119" s="5"/>
      <c r="P119" s="5"/>
      <c r="Q119" s="5"/>
    </row>
    <row r="120" spans="1:17" ht="12.75" customHeight="1" x14ac:dyDescent="0.25">
      <c r="A120" s="5"/>
      <c r="B120" s="5"/>
      <c r="C120" s="5"/>
      <c r="D120" s="5"/>
      <c r="E120" s="5"/>
      <c r="F120" s="5"/>
      <c r="G120" s="5"/>
      <c r="H120" s="5"/>
      <c r="I120" s="5"/>
      <c r="J120" s="5"/>
      <c r="K120" s="5"/>
      <c r="L120" s="5"/>
      <c r="M120" s="5"/>
      <c r="N120" s="5"/>
      <c r="O120" s="5"/>
      <c r="P120" s="5"/>
      <c r="Q120" s="5"/>
    </row>
    <row r="121" spans="1:17" ht="12.75" customHeight="1" x14ac:dyDescent="0.25">
      <c r="A121" s="5"/>
      <c r="B121" s="5"/>
      <c r="C121" s="5"/>
      <c r="D121" s="5"/>
      <c r="E121" s="5"/>
      <c r="F121" s="5"/>
      <c r="G121" s="5"/>
      <c r="H121" s="5"/>
      <c r="I121" s="5"/>
      <c r="J121" s="5"/>
      <c r="K121" s="5"/>
      <c r="L121" s="5"/>
      <c r="M121" s="5"/>
      <c r="N121" s="5"/>
      <c r="O121" s="5"/>
      <c r="P121" s="5"/>
      <c r="Q121" s="5"/>
    </row>
    <row r="122" spans="1:17" ht="12.75" customHeight="1" x14ac:dyDescent="0.25">
      <c r="A122" s="5"/>
      <c r="B122" s="5"/>
      <c r="C122" s="5"/>
      <c r="D122" s="5"/>
      <c r="E122" s="5"/>
      <c r="F122" s="5"/>
      <c r="G122" s="5"/>
      <c r="H122" s="5"/>
      <c r="I122" s="5"/>
      <c r="J122" s="5"/>
      <c r="K122" s="5"/>
      <c r="L122" s="5"/>
      <c r="M122" s="5"/>
      <c r="N122" s="5"/>
      <c r="O122" s="5"/>
      <c r="P122" s="5"/>
      <c r="Q122" s="5"/>
    </row>
    <row r="123" spans="1:17" ht="12.75" customHeight="1" x14ac:dyDescent="0.25">
      <c r="A123" s="5"/>
      <c r="B123" s="5"/>
      <c r="C123" s="5"/>
      <c r="D123" s="5"/>
      <c r="E123" s="5"/>
      <c r="F123" s="5"/>
      <c r="G123" s="5"/>
      <c r="H123" s="5"/>
      <c r="I123" s="5"/>
      <c r="J123" s="5"/>
      <c r="K123" s="5"/>
      <c r="L123" s="5"/>
      <c r="M123" s="5"/>
      <c r="N123" s="5"/>
      <c r="O123" s="5"/>
      <c r="P123" s="5"/>
      <c r="Q123" s="5"/>
    </row>
    <row r="124" spans="1:17" ht="12.75" customHeight="1" x14ac:dyDescent="0.25">
      <c r="A124" s="5"/>
      <c r="B124" s="5"/>
      <c r="C124" s="5"/>
      <c r="D124" s="5"/>
      <c r="E124" s="5"/>
      <c r="F124" s="5"/>
      <c r="G124" s="5"/>
      <c r="H124" s="5"/>
      <c r="I124" s="5"/>
      <c r="J124" s="5"/>
      <c r="K124" s="5"/>
      <c r="L124" s="5"/>
      <c r="M124" s="5"/>
      <c r="N124" s="5"/>
      <c r="O124" s="5"/>
      <c r="P124" s="5"/>
      <c r="Q124" s="5"/>
    </row>
    <row r="125" spans="1:17" ht="12.75" customHeight="1" x14ac:dyDescent="0.25">
      <c r="A125" s="5"/>
      <c r="B125" s="5"/>
      <c r="C125" s="5"/>
      <c r="D125" s="5"/>
      <c r="E125" s="5"/>
      <c r="F125" s="5"/>
      <c r="G125" s="5"/>
      <c r="H125" s="5"/>
      <c r="I125" s="5"/>
      <c r="J125" s="5"/>
      <c r="K125" s="5"/>
      <c r="L125" s="5"/>
      <c r="M125" s="5"/>
      <c r="N125" s="5"/>
      <c r="O125" s="5"/>
      <c r="P125" s="5"/>
      <c r="Q125" s="5"/>
    </row>
    <row r="126" spans="1:17" ht="12.75" customHeight="1" x14ac:dyDescent="0.25">
      <c r="A126" s="5"/>
      <c r="B126" s="5"/>
      <c r="C126" s="5"/>
      <c r="D126" s="5"/>
      <c r="E126" s="5"/>
      <c r="F126" s="5"/>
      <c r="G126" s="5"/>
      <c r="H126" s="5"/>
      <c r="I126" s="5"/>
      <c r="J126" s="5"/>
      <c r="K126" s="5"/>
      <c r="L126" s="5"/>
      <c r="M126" s="5"/>
      <c r="N126" s="5"/>
      <c r="O126" s="5"/>
      <c r="P126" s="5"/>
      <c r="Q126" s="5"/>
    </row>
    <row r="127" spans="1:17" ht="12.75" customHeight="1" x14ac:dyDescent="0.25">
      <c r="A127" s="5"/>
      <c r="B127" s="5"/>
      <c r="C127" s="5"/>
      <c r="D127" s="5"/>
      <c r="E127" s="5"/>
      <c r="F127" s="5"/>
      <c r="G127" s="5"/>
      <c r="H127" s="5"/>
      <c r="I127" s="5"/>
      <c r="J127" s="5"/>
      <c r="K127" s="5"/>
      <c r="L127" s="5"/>
      <c r="M127" s="5"/>
      <c r="N127" s="5"/>
      <c r="O127" s="5"/>
      <c r="P127" s="5"/>
      <c r="Q127" s="5"/>
    </row>
    <row r="128" spans="1:17" ht="12.75" customHeight="1" x14ac:dyDescent="0.25">
      <c r="A128" s="5"/>
      <c r="B128" s="5"/>
      <c r="C128" s="5"/>
      <c r="D128" s="5"/>
      <c r="E128" s="5"/>
      <c r="F128" s="5"/>
      <c r="G128" s="5"/>
      <c r="H128" s="5"/>
      <c r="I128" s="5"/>
      <c r="J128" s="5"/>
      <c r="K128" s="5"/>
      <c r="L128" s="5"/>
      <c r="M128" s="5"/>
      <c r="N128" s="5"/>
      <c r="O128" s="5"/>
      <c r="P128" s="5"/>
      <c r="Q128" s="5"/>
    </row>
    <row r="129" spans="1:17" ht="12.75" customHeight="1" x14ac:dyDescent="0.25">
      <c r="A129" s="5"/>
      <c r="B129" s="5"/>
      <c r="C129" s="5"/>
      <c r="D129" s="5"/>
      <c r="E129" s="5"/>
      <c r="F129" s="5"/>
      <c r="G129" s="5"/>
      <c r="H129" s="5"/>
      <c r="I129" s="5"/>
      <c r="J129" s="5"/>
      <c r="K129" s="5"/>
      <c r="L129" s="5"/>
      <c r="M129" s="5"/>
      <c r="N129" s="5"/>
      <c r="O129" s="5"/>
      <c r="P129" s="5"/>
      <c r="Q129" s="5"/>
    </row>
    <row r="130" spans="1:17" ht="12.75" customHeight="1" x14ac:dyDescent="0.25">
      <c r="A130" s="5"/>
      <c r="B130" s="5"/>
      <c r="C130" s="5"/>
      <c r="D130" s="5"/>
      <c r="E130" s="5"/>
      <c r="F130" s="5"/>
      <c r="G130" s="5"/>
      <c r="H130" s="5"/>
      <c r="I130" s="5"/>
      <c r="J130" s="5"/>
      <c r="K130" s="5"/>
      <c r="L130" s="5"/>
      <c r="M130" s="5"/>
      <c r="N130" s="5"/>
      <c r="O130" s="5"/>
      <c r="P130" s="5"/>
      <c r="Q130" s="5"/>
    </row>
    <row r="131" spans="1:17" ht="12.75" customHeight="1" x14ac:dyDescent="0.25">
      <c r="A131" s="5"/>
      <c r="B131" s="5"/>
      <c r="C131" s="5"/>
      <c r="D131" s="5"/>
      <c r="E131" s="5"/>
      <c r="F131" s="5"/>
      <c r="G131" s="5"/>
      <c r="H131" s="5"/>
      <c r="I131" s="5"/>
      <c r="J131" s="5"/>
      <c r="K131" s="5"/>
      <c r="L131" s="5"/>
      <c r="M131" s="5"/>
      <c r="N131" s="5"/>
      <c r="O131" s="5"/>
      <c r="P131" s="5"/>
      <c r="Q131" s="5"/>
    </row>
    <row r="132" spans="1:17" ht="12.75" customHeight="1" x14ac:dyDescent="0.25">
      <c r="A132" s="5"/>
      <c r="B132" s="5"/>
      <c r="C132" s="5"/>
      <c r="D132" s="5"/>
      <c r="E132" s="5"/>
      <c r="F132" s="5"/>
      <c r="G132" s="5"/>
      <c r="H132" s="5"/>
      <c r="I132" s="5"/>
      <c r="J132" s="5"/>
      <c r="K132" s="5"/>
      <c r="L132" s="5"/>
      <c r="M132" s="5"/>
      <c r="N132" s="5"/>
      <c r="O132" s="5"/>
      <c r="P132" s="5"/>
      <c r="Q132" s="5"/>
    </row>
    <row r="133" spans="1:17" ht="12.75" customHeight="1" x14ac:dyDescent="0.25">
      <c r="A133" s="5"/>
      <c r="B133" s="5"/>
      <c r="C133" s="5"/>
      <c r="D133" s="5"/>
      <c r="E133" s="5"/>
      <c r="F133" s="5"/>
      <c r="G133" s="5"/>
      <c r="H133" s="5"/>
      <c r="I133" s="5"/>
      <c r="J133" s="5"/>
      <c r="K133" s="5"/>
      <c r="L133" s="5"/>
      <c r="M133" s="5"/>
      <c r="N133" s="5"/>
      <c r="O133" s="5"/>
      <c r="P133" s="5"/>
      <c r="Q133" s="5"/>
    </row>
    <row r="134" spans="1:17" ht="12.75" customHeight="1" x14ac:dyDescent="0.25">
      <c r="A134" s="5"/>
      <c r="B134" s="5"/>
      <c r="C134" s="5"/>
      <c r="D134" s="5"/>
      <c r="E134" s="5"/>
      <c r="F134" s="5"/>
      <c r="G134" s="5"/>
      <c r="H134" s="5"/>
      <c r="I134" s="5"/>
      <c r="J134" s="5"/>
      <c r="K134" s="5"/>
      <c r="L134" s="5"/>
      <c r="M134" s="5"/>
      <c r="N134" s="5"/>
      <c r="O134" s="5"/>
      <c r="P134" s="5"/>
      <c r="Q134" s="5"/>
    </row>
    <row r="135" spans="1:17" ht="12.75" customHeight="1" x14ac:dyDescent="0.25">
      <c r="A135" s="5"/>
      <c r="B135" s="5"/>
      <c r="C135" s="5"/>
      <c r="D135" s="5"/>
      <c r="E135" s="5"/>
      <c r="F135" s="5"/>
      <c r="G135" s="5"/>
      <c r="H135" s="5"/>
      <c r="I135" s="5"/>
      <c r="J135" s="5"/>
      <c r="K135" s="5"/>
      <c r="L135" s="5"/>
      <c r="M135" s="5"/>
      <c r="N135" s="5"/>
      <c r="O135" s="5"/>
      <c r="P135" s="5"/>
      <c r="Q135" s="5"/>
    </row>
    <row r="136" spans="1:17" ht="12.75" customHeight="1" x14ac:dyDescent="0.25">
      <c r="A136" s="5"/>
      <c r="B136" s="5"/>
      <c r="C136" s="5"/>
      <c r="D136" s="5"/>
      <c r="E136" s="5"/>
      <c r="F136" s="5"/>
      <c r="G136" s="5"/>
      <c r="H136" s="5"/>
      <c r="I136" s="5"/>
      <c r="J136" s="5"/>
      <c r="K136" s="5"/>
      <c r="L136" s="5"/>
      <c r="M136" s="5"/>
      <c r="N136" s="5"/>
      <c r="O136" s="5"/>
      <c r="P136" s="5"/>
      <c r="Q136" s="5"/>
    </row>
    <row r="137" spans="1:17" ht="12.75" customHeight="1" x14ac:dyDescent="0.25">
      <c r="A137" s="5"/>
      <c r="B137" s="5"/>
      <c r="C137" s="5"/>
      <c r="D137" s="5"/>
      <c r="E137" s="5"/>
      <c r="F137" s="5"/>
      <c r="G137" s="5"/>
      <c r="H137" s="5"/>
      <c r="I137" s="5"/>
      <c r="J137" s="5"/>
      <c r="K137" s="5"/>
      <c r="L137" s="5"/>
      <c r="M137" s="5"/>
      <c r="N137" s="5"/>
      <c r="O137" s="5"/>
      <c r="P137" s="5"/>
      <c r="Q137" s="5"/>
    </row>
    <row r="138" spans="1:17" ht="12.75" customHeight="1" x14ac:dyDescent="0.25">
      <c r="A138" s="5"/>
      <c r="B138" s="5"/>
      <c r="C138" s="5"/>
      <c r="D138" s="5"/>
      <c r="E138" s="5"/>
      <c r="F138" s="5"/>
      <c r="G138" s="5"/>
      <c r="H138" s="5"/>
      <c r="I138" s="5"/>
      <c r="J138" s="5"/>
      <c r="K138" s="5"/>
      <c r="L138" s="5"/>
      <c r="M138" s="5"/>
      <c r="N138" s="5"/>
      <c r="O138" s="5"/>
      <c r="P138" s="5"/>
      <c r="Q138" s="5"/>
    </row>
    <row r="139" spans="1:17" ht="12.75" customHeight="1" x14ac:dyDescent="0.25">
      <c r="A139" s="5"/>
      <c r="B139" s="5"/>
      <c r="C139" s="5"/>
      <c r="D139" s="5"/>
      <c r="E139" s="5"/>
      <c r="F139" s="5"/>
      <c r="G139" s="5"/>
      <c r="H139" s="5"/>
      <c r="I139" s="5"/>
      <c r="J139" s="5"/>
      <c r="K139" s="5"/>
      <c r="L139" s="5"/>
      <c r="M139" s="5"/>
      <c r="N139" s="5"/>
      <c r="O139" s="5"/>
      <c r="P139" s="5"/>
      <c r="Q139" s="5"/>
    </row>
    <row r="140" spans="1:17" ht="12.75" customHeight="1" x14ac:dyDescent="0.25">
      <c r="A140" s="5"/>
      <c r="B140" s="5"/>
      <c r="C140" s="5"/>
      <c r="D140" s="5"/>
      <c r="E140" s="5"/>
      <c r="F140" s="5"/>
      <c r="G140" s="5"/>
      <c r="H140" s="5"/>
      <c r="I140" s="5"/>
      <c r="J140" s="5"/>
      <c r="K140" s="5"/>
      <c r="L140" s="5"/>
      <c r="M140" s="5"/>
      <c r="N140" s="5"/>
      <c r="O140" s="5"/>
      <c r="P140" s="5"/>
      <c r="Q140" s="5"/>
    </row>
    <row r="141" spans="1:17" ht="12.75" customHeight="1" x14ac:dyDescent="0.25">
      <c r="A141" s="5"/>
      <c r="B141" s="5"/>
      <c r="C141" s="5"/>
      <c r="D141" s="5"/>
      <c r="E141" s="5"/>
      <c r="F141" s="5"/>
      <c r="G141" s="5"/>
      <c r="H141" s="5"/>
      <c r="I141" s="5"/>
      <c r="J141" s="5"/>
      <c r="K141" s="5"/>
      <c r="L141" s="5"/>
      <c r="M141" s="5"/>
      <c r="N141" s="5"/>
      <c r="O141" s="5"/>
      <c r="P141" s="5"/>
      <c r="Q141" s="5"/>
    </row>
    <row r="142" spans="1:17" ht="12.75" customHeight="1" x14ac:dyDescent="0.25">
      <c r="A142" s="5"/>
      <c r="B142" s="5"/>
      <c r="C142" s="5"/>
      <c r="D142" s="5"/>
      <c r="E142" s="5"/>
      <c r="F142" s="5"/>
      <c r="G142" s="5"/>
      <c r="H142" s="5"/>
      <c r="I142" s="5"/>
      <c r="J142" s="5"/>
      <c r="K142" s="5"/>
      <c r="L142" s="5"/>
      <c r="M142" s="5"/>
      <c r="N142" s="5"/>
      <c r="O142" s="5"/>
      <c r="P142" s="5"/>
      <c r="Q142" s="5"/>
    </row>
    <row r="143" spans="1:17" ht="12.75" customHeight="1" x14ac:dyDescent="0.25">
      <c r="A143" s="5"/>
      <c r="B143" s="5"/>
      <c r="C143" s="5"/>
      <c r="D143" s="5"/>
      <c r="E143" s="5"/>
      <c r="F143" s="5"/>
      <c r="G143" s="5"/>
      <c r="H143" s="5"/>
      <c r="I143" s="5"/>
      <c r="J143" s="5"/>
      <c r="K143" s="5"/>
      <c r="L143" s="5"/>
      <c r="M143" s="5"/>
      <c r="N143" s="5"/>
      <c r="O143" s="5"/>
      <c r="P143" s="5"/>
      <c r="Q143" s="5"/>
    </row>
    <row r="144" spans="1:17" ht="12.75" customHeight="1" x14ac:dyDescent="0.25">
      <c r="A144" s="5"/>
      <c r="B144" s="5"/>
      <c r="C144" s="5"/>
      <c r="D144" s="5"/>
      <c r="E144" s="5"/>
      <c r="F144" s="5"/>
      <c r="G144" s="5"/>
      <c r="H144" s="5"/>
      <c r="I144" s="5"/>
      <c r="J144" s="5"/>
      <c r="K144" s="5"/>
      <c r="L144" s="5"/>
      <c r="M144" s="5"/>
      <c r="N144" s="5"/>
      <c r="O144" s="5"/>
      <c r="P144" s="5"/>
      <c r="Q144" s="5"/>
    </row>
    <row r="145" spans="1:17" ht="12.75" customHeight="1" x14ac:dyDescent="0.25">
      <c r="A145" s="5"/>
      <c r="B145" s="5"/>
      <c r="C145" s="5"/>
      <c r="D145" s="5"/>
      <c r="E145" s="5"/>
      <c r="F145" s="5"/>
      <c r="G145" s="5"/>
      <c r="H145" s="5"/>
      <c r="I145" s="5"/>
      <c r="J145" s="5"/>
      <c r="K145" s="5"/>
      <c r="L145" s="5"/>
      <c r="M145" s="5"/>
      <c r="N145" s="5"/>
      <c r="O145" s="5"/>
      <c r="P145" s="5"/>
      <c r="Q145" s="5"/>
    </row>
    <row r="146" spans="1:17" ht="12.75" customHeight="1" x14ac:dyDescent="0.25">
      <c r="A146" s="5"/>
      <c r="B146" s="5"/>
      <c r="C146" s="5"/>
      <c r="D146" s="5"/>
      <c r="E146" s="5"/>
      <c r="F146" s="5"/>
      <c r="G146" s="5"/>
      <c r="H146" s="5"/>
      <c r="I146" s="5"/>
      <c r="J146" s="5"/>
      <c r="K146" s="5"/>
      <c r="L146" s="5"/>
      <c r="M146" s="5"/>
      <c r="N146" s="5"/>
      <c r="O146" s="5"/>
      <c r="P146" s="5"/>
      <c r="Q146" s="5"/>
    </row>
    <row r="147" spans="1:17" ht="12.75" customHeight="1" x14ac:dyDescent="0.25">
      <c r="A147" s="5"/>
      <c r="B147" s="5"/>
      <c r="C147" s="5"/>
      <c r="D147" s="5"/>
      <c r="E147" s="5"/>
      <c r="F147" s="5"/>
      <c r="G147" s="5"/>
      <c r="H147" s="5"/>
      <c r="I147" s="5"/>
      <c r="J147" s="5"/>
      <c r="K147" s="5"/>
      <c r="L147" s="5"/>
      <c r="M147" s="5"/>
      <c r="N147" s="5"/>
      <c r="O147" s="5"/>
      <c r="P147" s="5"/>
      <c r="Q147" s="5"/>
    </row>
    <row r="148" spans="1:17" ht="12.75" customHeight="1" x14ac:dyDescent="0.25">
      <c r="A148" s="5"/>
      <c r="B148" s="5"/>
      <c r="C148" s="5"/>
      <c r="D148" s="5"/>
      <c r="E148" s="5"/>
      <c r="F148" s="5"/>
      <c r="G148" s="5"/>
      <c r="H148" s="5"/>
      <c r="I148" s="5"/>
      <c r="J148" s="5"/>
      <c r="K148" s="5"/>
      <c r="L148" s="5"/>
      <c r="M148" s="5"/>
      <c r="N148" s="5"/>
      <c r="O148" s="5"/>
      <c r="P148" s="5"/>
      <c r="Q148" s="5"/>
    </row>
    <row r="149" spans="1:17" ht="12.75" customHeight="1" x14ac:dyDescent="0.25">
      <c r="A149" s="5"/>
      <c r="B149" s="5"/>
      <c r="C149" s="5"/>
      <c r="D149" s="5"/>
      <c r="E149" s="5"/>
      <c r="F149" s="5"/>
      <c r="G149" s="5"/>
      <c r="H149" s="5"/>
      <c r="I149" s="5"/>
      <c r="J149" s="5"/>
      <c r="K149" s="5"/>
      <c r="L149" s="5"/>
      <c r="M149" s="5"/>
      <c r="N149" s="5"/>
      <c r="O149" s="5"/>
      <c r="P149" s="5"/>
      <c r="Q149" s="5"/>
    </row>
    <row r="150" spans="1:17" ht="12.75" customHeight="1" x14ac:dyDescent="0.25">
      <c r="A150" s="5"/>
      <c r="B150" s="5"/>
      <c r="C150" s="5"/>
      <c r="D150" s="5"/>
      <c r="E150" s="5"/>
      <c r="F150" s="5"/>
      <c r="G150" s="5"/>
      <c r="H150" s="5"/>
      <c r="I150" s="5"/>
      <c r="J150" s="5"/>
      <c r="K150" s="5"/>
      <c r="L150" s="5"/>
      <c r="M150" s="5"/>
      <c r="N150" s="5"/>
      <c r="O150" s="5"/>
      <c r="P150" s="5"/>
      <c r="Q150" s="5"/>
    </row>
    <row r="151" spans="1:17" ht="12.75" customHeight="1" x14ac:dyDescent="0.25">
      <c r="A151" s="5"/>
      <c r="B151" s="5"/>
      <c r="C151" s="5"/>
      <c r="D151" s="5"/>
      <c r="E151" s="5"/>
      <c r="F151" s="5"/>
      <c r="G151" s="5"/>
      <c r="H151" s="5"/>
      <c r="I151" s="5"/>
      <c r="J151" s="5"/>
      <c r="K151" s="5"/>
      <c r="L151" s="5"/>
      <c r="M151" s="5"/>
      <c r="N151" s="5"/>
      <c r="O151" s="5"/>
      <c r="P151" s="5"/>
      <c r="Q151" s="5"/>
    </row>
    <row r="152" spans="1:17" ht="12.75" customHeight="1" x14ac:dyDescent="0.25">
      <c r="A152" s="5"/>
      <c r="B152" s="5"/>
      <c r="C152" s="5"/>
      <c r="D152" s="5"/>
      <c r="E152" s="5"/>
      <c r="F152" s="5"/>
      <c r="G152" s="5"/>
      <c r="H152" s="5"/>
      <c r="I152" s="5"/>
      <c r="J152" s="5"/>
      <c r="K152" s="5"/>
      <c r="L152" s="5"/>
      <c r="M152" s="5"/>
      <c r="N152" s="5"/>
      <c r="O152" s="5"/>
      <c r="P152" s="5"/>
      <c r="Q152" s="5"/>
    </row>
    <row r="153" spans="1:17" ht="12.75" customHeight="1" x14ac:dyDescent="0.25">
      <c r="A153" s="5"/>
      <c r="B153" s="5"/>
      <c r="C153" s="5"/>
      <c r="D153" s="5"/>
      <c r="E153" s="5"/>
      <c r="F153" s="5"/>
      <c r="G153" s="5"/>
      <c r="H153" s="5"/>
      <c r="I153" s="5"/>
      <c r="J153" s="5"/>
      <c r="K153" s="5"/>
      <c r="L153" s="5"/>
      <c r="M153" s="5"/>
      <c r="N153" s="5"/>
      <c r="O153" s="5"/>
      <c r="P153" s="5"/>
      <c r="Q153" s="5"/>
    </row>
    <row r="154" spans="1:17" ht="12.75" customHeight="1" x14ac:dyDescent="0.25">
      <c r="A154" s="5"/>
      <c r="B154" s="5"/>
      <c r="C154" s="5"/>
      <c r="D154" s="5"/>
      <c r="E154" s="5"/>
      <c r="F154" s="5"/>
      <c r="G154" s="5"/>
      <c r="H154" s="5"/>
      <c r="I154" s="5"/>
      <c r="J154" s="5"/>
      <c r="K154" s="5"/>
      <c r="L154" s="5"/>
      <c r="M154" s="5"/>
      <c r="N154" s="5"/>
      <c r="O154" s="5"/>
      <c r="P154" s="5"/>
      <c r="Q154" s="5"/>
    </row>
    <row r="155" spans="1:17" ht="12.75" customHeight="1" x14ac:dyDescent="0.25">
      <c r="A155" s="5"/>
      <c r="B155" s="5"/>
      <c r="C155" s="5"/>
      <c r="D155" s="5"/>
      <c r="E155" s="5"/>
      <c r="F155" s="5"/>
      <c r="G155" s="5"/>
      <c r="H155" s="5"/>
      <c r="I155" s="5"/>
      <c r="J155" s="5"/>
      <c r="K155" s="5"/>
      <c r="L155" s="5"/>
      <c r="M155" s="5"/>
      <c r="N155" s="5"/>
      <c r="O155" s="5"/>
      <c r="P155" s="5"/>
      <c r="Q155" s="5"/>
    </row>
    <row r="156" spans="1:17" ht="12.75" customHeight="1" x14ac:dyDescent="0.25">
      <c r="A156" s="5"/>
      <c r="B156" s="5"/>
      <c r="C156" s="5"/>
      <c r="D156" s="5"/>
      <c r="E156" s="5"/>
      <c r="F156" s="5"/>
      <c r="G156" s="5"/>
      <c r="H156" s="5"/>
      <c r="I156" s="5"/>
      <c r="J156" s="5"/>
      <c r="K156" s="5"/>
      <c r="L156" s="5"/>
      <c r="M156" s="5"/>
      <c r="N156" s="5"/>
      <c r="O156" s="5"/>
      <c r="P156" s="5"/>
      <c r="Q156" s="5"/>
    </row>
    <row r="157" spans="1:17" ht="12.75" customHeight="1" x14ac:dyDescent="0.25">
      <c r="A157" s="5"/>
      <c r="B157" s="5"/>
      <c r="C157" s="5"/>
      <c r="D157" s="5"/>
      <c r="E157" s="5"/>
      <c r="F157" s="5"/>
      <c r="G157" s="5"/>
      <c r="H157" s="5"/>
      <c r="I157" s="5"/>
      <c r="J157" s="5"/>
      <c r="K157" s="5"/>
      <c r="L157" s="5"/>
      <c r="M157" s="5"/>
      <c r="N157" s="5"/>
      <c r="O157" s="5"/>
      <c r="P157" s="5"/>
      <c r="Q157" s="5"/>
    </row>
    <row r="158" spans="1:17" ht="12.75" customHeight="1" x14ac:dyDescent="0.25">
      <c r="A158" s="5"/>
      <c r="B158" s="5"/>
      <c r="C158" s="5"/>
      <c r="D158" s="5"/>
      <c r="E158" s="5"/>
      <c r="F158" s="5"/>
      <c r="G158" s="5"/>
      <c r="H158" s="5"/>
      <c r="I158" s="5"/>
      <c r="J158" s="5"/>
      <c r="K158" s="5"/>
      <c r="L158" s="5"/>
      <c r="M158" s="5"/>
      <c r="N158" s="5"/>
      <c r="O158" s="5"/>
      <c r="P158" s="5"/>
      <c r="Q158" s="5"/>
    </row>
    <row r="159" spans="1:17" ht="12.75" customHeight="1" x14ac:dyDescent="0.25">
      <c r="A159" s="5"/>
      <c r="B159" s="5"/>
      <c r="C159" s="5"/>
      <c r="D159" s="5"/>
      <c r="E159" s="5"/>
      <c r="F159" s="5"/>
      <c r="G159" s="5"/>
      <c r="H159" s="5"/>
      <c r="I159" s="5"/>
      <c r="J159" s="5"/>
      <c r="K159" s="5"/>
      <c r="L159" s="5"/>
      <c r="M159" s="5"/>
      <c r="N159" s="5"/>
      <c r="O159" s="5"/>
      <c r="P159" s="5"/>
      <c r="Q159" s="5"/>
    </row>
    <row r="160" spans="1:17" ht="12.75" customHeight="1" x14ac:dyDescent="0.25">
      <c r="A160" s="5"/>
      <c r="B160" s="5"/>
      <c r="C160" s="5"/>
      <c r="D160" s="5"/>
      <c r="E160" s="5"/>
      <c r="F160" s="5"/>
      <c r="G160" s="5"/>
      <c r="H160" s="5"/>
      <c r="I160" s="5"/>
      <c r="J160" s="5"/>
      <c r="K160" s="5"/>
      <c r="L160" s="5"/>
      <c r="M160" s="5"/>
      <c r="N160" s="5"/>
      <c r="O160" s="5"/>
      <c r="P160" s="5"/>
      <c r="Q160" s="5"/>
    </row>
    <row r="161" spans="1:17" ht="12.75" customHeight="1" x14ac:dyDescent="0.25">
      <c r="A161" s="5"/>
      <c r="B161" s="5"/>
      <c r="C161" s="5"/>
      <c r="D161" s="5"/>
      <c r="E161" s="5"/>
      <c r="F161" s="5"/>
      <c r="G161" s="5"/>
      <c r="H161" s="5"/>
      <c r="I161" s="5"/>
      <c r="J161" s="5"/>
      <c r="K161" s="5"/>
      <c r="L161" s="5"/>
      <c r="M161" s="5"/>
      <c r="N161" s="5"/>
      <c r="O161" s="5"/>
      <c r="P161" s="5"/>
      <c r="Q161" s="5"/>
    </row>
    <row r="162" spans="1:17" ht="12.75" customHeight="1" x14ac:dyDescent="0.25">
      <c r="A162" s="5"/>
      <c r="B162" s="5"/>
      <c r="C162" s="5"/>
      <c r="D162" s="5"/>
      <c r="E162" s="5"/>
      <c r="F162" s="5"/>
      <c r="G162" s="5"/>
      <c r="H162" s="5"/>
      <c r="I162" s="5"/>
      <c r="J162" s="5"/>
      <c r="K162" s="5"/>
      <c r="L162" s="5"/>
      <c r="M162" s="5"/>
      <c r="N162" s="5"/>
      <c r="O162" s="5"/>
      <c r="P162" s="5"/>
      <c r="Q162" s="5"/>
    </row>
    <row r="163" spans="1:17" ht="12.75" customHeight="1" x14ac:dyDescent="0.25">
      <c r="A163" s="5"/>
      <c r="B163" s="5"/>
      <c r="C163" s="5"/>
      <c r="D163" s="5"/>
      <c r="E163" s="5"/>
      <c r="F163" s="5"/>
      <c r="G163" s="5"/>
      <c r="H163" s="5"/>
      <c r="I163" s="5"/>
      <c r="J163" s="5"/>
      <c r="K163" s="5"/>
      <c r="L163" s="5"/>
      <c r="M163" s="5"/>
      <c r="N163" s="5"/>
      <c r="O163" s="5"/>
      <c r="P163" s="5"/>
      <c r="Q163" s="5"/>
    </row>
    <row r="164" spans="1:17" ht="12.75" customHeight="1" x14ac:dyDescent="0.25">
      <c r="A164" s="5"/>
      <c r="B164" s="5"/>
      <c r="C164" s="5"/>
      <c r="D164" s="5"/>
      <c r="E164" s="5"/>
      <c r="F164" s="5"/>
      <c r="G164" s="5"/>
      <c r="H164" s="5"/>
      <c r="I164" s="5"/>
      <c r="J164" s="5"/>
      <c r="K164" s="5"/>
      <c r="L164" s="5"/>
      <c r="M164" s="5"/>
      <c r="N164" s="5"/>
      <c r="O164" s="5"/>
      <c r="P164" s="5"/>
      <c r="Q164" s="5"/>
    </row>
    <row r="165" spans="1:17" ht="12.75" customHeight="1" x14ac:dyDescent="0.25">
      <c r="A165" s="5"/>
      <c r="B165" s="5"/>
      <c r="C165" s="5"/>
      <c r="D165" s="5"/>
      <c r="E165" s="5"/>
      <c r="F165" s="5"/>
      <c r="G165" s="5"/>
      <c r="H165" s="5"/>
      <c r="I165" s="5"/>
      <c r="J165" s="5"/>
      <c r="K165" s="5"/>
      <c r="L165" s="5"/>
      <c r="M165" s="5"/>
      <c r="N165" s="5"/>
      <c r="O165" s="5"/>
      <c r="P165" s="5"/>
      <c r="Q165" s="5"/>
    </row>
    <row r="166" spans="1:17" ht="12.75" customHeight="1" x14ac:dyDescent="0.25">
      <c r="A166" s="5"/>
      <c r="B166" s="5"/>
      <c r="C166" s="5"/>
      <c r="D166" s="5"/>
      <c r="E166" s="5"/>
      <c r="F166" s="5"/>
      <c r="G166" s="5"/>
      <c r="H166" s="5"/>
      <c r="I166" s="5"/>
      <c r="J166" s="5"/>
      <c r="K166" s="5"/>
      <c r="L166" s="5"/>
      <c r="M166" s="5"/>
      <c r="N166" s="5"/>
      <c r="O166" s="5"/>
      <c r="P166" s="5"/>
      <c r="Q166" s="5"/>
    </row>
    <row r="167" spans="1:17" ht="12.75" customHeight="1" x14ac:dyDescent="0.25">
      <c r="A167" s="5"/>
      <c r="B167" s="5"/>
      <c r="C167" s="5"/>
      <c r="D167" s="5"/>
      <c r="E167" s="5"/>
      <c r="F167" s="5"/>
      <c r="G167" s="5"/>
      <c r="H167" s="5"/>
      <c r="I167" s="5"/>
      <c r="J167" s="5"/>
      <c r="K167" s="5"/>
      <c r="L167" s="5"/>
      <c r="M167" s="5"/>
      <c r="N167" s="5"/>
      <c r="O167" s="5"/>
      <c r="P167" s="5"/>
      <c r="Q167" s="5"/>
    </row>
    <row r="168" spans="1:17" ht="12.75" customHeight="1" x14ac:dyDescent="0.25">
      <c r="A168" s="5"/>
      <c r="B168" s="5"/>
      <c r="C168" s="5"/>
      <c r="D168" s="5"/>
      <c r="E168" s="5"/>
      <c r="F168" s="5"/>
      <c r="G168" s="5"/>
      <c r="H168" s="5"/>
      <c r="I168" s="5"/>
      <c r="J168" s="5"/>
      <c r="K168" s="5"/>
      <c r="L168" s="5"/>
      <c r="M168" s="5"/>
      <c r="N168" s="5"/>
      <c r="O168" s="5"/>
      <c r="P168" s="5"/>
      <c r="Q168" s="5"/>
    </row>
    <row r="169" spans="1:17" ht="12.75" customHeight="1" x14ac:dyDescent="0.25">
      <c r="A169" s="5"/>
      <c r="B169" s="5"/>
      <c r="C169" s="5"/>
      <c r="D169" s="5"/>
      <c r="E169" s="5"/>
      <c r="F169" s="5"/>
      <c r="G169" s="5"/>
      <c r="H169" s="5"/>
      <c r="I169" s="5"/>
      <c r="J169" s="5"/>
      <c r="K169" s="5"/>
      <c r="L169" s="5"/>
      <c r="M169" s="5"/>
      <c r="N169" s="5"/>
      <c r="O169" s="5"/>
      <c r="P169" s="5"/>
      <c r="Q169" s="5"/>
    </row>
    <row r="170" spans="1:17" ht="12.75" customHeight="1" x14ac:dyDescent="0.25">
      <c r="A170" s="5"/>
      <c r="B170" s="5"/>
      <c r="C170" s="5"/>
      <c r="D170" s="5"/>
      <c r="E170" s="5"/>
      <c r="F170" s="5"/>
      <c r="G170" s="5"/>
      <c r="H170" s="5"/>
      <c r="I170" s="5"/>
      <c r="J170" s="5"/>
      <c r="K170" s="5"/>
      <c r="L170" s="5"/>
      <c r="M170" s="5"/>
      <c r="N170" s="5"/>
      <c r="O170" s="5"/>
      <c r="P170" s="5"/>
      <c r="Q170" s="5"/>
    </row>
    <row r="171" spans="1:17" ht="12.75" customHeight="1" x14ac:dyDescent="0.25">
      <c r="A171" s="5"/>
      <c r="B171" s="5"/>
      <c r="C171" s="5"/>
      <c r="D171" s="5"/>
      <c r="E171" s="5"/>
      <c r="F171" s="5"/>
      <c r="G171" s="5"/>
      <c r="H171" s="5"/>
      <c r="I171" s="5"/>
      <c r="J171" s="5"/>
      <c r="K171" s="5"/>
      <c r="L171" s="5"/>
      <c r="M171" s="5"/>
      <c r="N171" s="5"/>
      <c r="O171" s="5"/>
      <c r="P171" s="5"/>
      <c r="Q171" s="5"/>
    </row>
    <row r="172" spans="1:17" ht="12.75" customHeight="1" x14ac:dyDescent="0.25">
      <c r="A172" s="5"/>
      <c r="B172" s="5"/>
      <c r="C172" s="5"/>
      <c r="D172" s="5"/>
      <c r="E172" s="5"/>
      <c r="F172" s="5"/>
      <c r="G172" s="5"/>
      <c r="H172" s="5"/>
      <c r="I172" s="5"/>
      <c r="J172" s="5"/>
      <c r="K172" s="5"/>
      <c r="L172" s="5"/>
      <c r="M172" s="5"/>
      <c r="N172" s="5"/>
      <c r="O172" s="5"/>
      <c r="P172" s="5"/>
      <c r="Q172" s="5"/>
    </row>
    <row r="173" spans="1:17" ht="12.75" customHeight="1" x14ac:dyDescent="0.25">
      <c r="A173" s="5"/>
      <c r="B173" s="5"/>
      <c r="C173" s="5"/>
      <c r="D173" s="5"/>
      <c r="E173" s="5"/>
      <c r="F173" s="5"/>
      <c r="G173" s="5"/>
      <c r="H173" s="5"/>
      <c r="I173" s="5"/>
      <c r="J173" s="5"/>
      <c r="K173" s="5"/>
      <c r="L173" s="5"/>
      <c r="M173" s="5"/>
      <c r="N173" s="5"/>
      <c r="O173" s="5"/>
      <c r="P173" s="5"/>
      <c r="Q173" s="5"/>
    </row>
    <row r="174" spans="1:17" ht="12.75" customHeight="1" x14ac:dyDescent="0.25">
      <c r="A174" s="5"/>
      <c r="B174" s="5"/>
      <c r="C174" s="5"/>
      <c r="D174" s="5"/>
      <c r="E174" s="5"/>
      <c r="F174" s="5"/>
      <c r="G174" s="5"/>
      <c r="H174" s="5"/>
      <c r="I174" s="5"/>
      <c r="J174" s="5"/>
      <c r="K174" s="5"/>
      <c r="L174" s="5"/>
      <c r="M174" s="5"/>
      <c r="N174" s="5"/>
      <c r="O174" s="5"/>
      <c r="P174" s="5"/>
      <c r="Q174" s="5"/>
    </row>
    <row r="175" spans="1:17" ht="12.75" customHeight="1" x14ac:dyDescent="0.25">
      <c r="A175" s="5"/>
      <c r="B175" s="5"/>
      <c r="C175" s="5"/>
      <c r="D175" s="5"/>
      <c r="E175" s="5"/>
      <c r="F175" s="5"/>
      <c r="G175" s="5"/>
      <c r="H175" s="5"/>
      <c r="I175" s="5"/>
      <c r="J175" s="5"/>
      <c r="K175" s="5"/>
      <c r="L175" s="5"/>
      <c r="M175" s="5"/>
      <c r="N175" s="5"/>
      <c r="O175" s="5"/>
      <c r="P175" s="5"/>
      <c r="Q175" s="5"/>
    </row>
    <row r="176" spans="1:17" ht="12.75" customHeight="1" x14ac:dyDescent="0.25">
      <c r="A176" s="5"/>
      <c r="B176" s="5"/>
      <c r="C176" s="5"/>
      <c r="D176" s="5"/>
      <c r="E176" s="5"/>
      <c r="F176" s="5"/>
      <c r="G176" s="5"/>
      <c r="H176" s="5"/>
      <c r="I176" s="5"/>
      <c r="J176" s="5"/>
      <c r="K176" s="5"/>
      <c r="L176" s="5"/>
      <c r="M176" s="5"/>
      <c r="N176" s="5"/>
      <c r="O176" s="5"/>
      <c r="P176" s="5"/>
      <c r="Q176" s="5"/>
    </row>
    <row r="177" spans="1:17" ht="12.75" customHeight="1" x14ac:dyDescent="0.25">
      <c r="A177" s="5"/>
      <c r="B177" s="5"/>
      <c r="C177" s="5"/>
      <c r="D177" s="5"/>
      <c r="E177" s="5"/>
      <c r="F177" s="5"/>
      <c r="G177" s="5"/>
      <c r="H177" s="5"/>
      <c r="I177" s="5"/>
      <c r="J177" s="5"/>
      <c r="K177" s="5"/>
      <c r="L177" s="5"/>
      <c r="M177" s="5"/>
      <c r="N177" s="5"/>
      <c r="O177" s="5"/>
      <c r="P177" s="5"/>
      <c r="Q177" s="5"/>
    </row>
    <row r="178" spans="1:17" ht="12.75" customHeight="1" x14ac:dyDescent="0.25">
      <c r="A178" s="5"/>
      <c r="B178" s="5"/>
      <c r="C178" s="5"/>
      <c r="D178" s="5"/>
      <c r="E178" s="5"/>
      <c r="F178" s="5"/>
      <c r="G178" s="5"/>
      <c r="H178" s="5"/>
      <c r="I178" s="5"/>
      <c r="J178" s="5"/>
      <c r="K178" s="5"/>
      <c r="L178" s="5"/>
      <c r="M178" s="5"/>
      <c r="N178" s="5"/>
      <c r="O178" s="5"/>
      <c r="P178" s="5"/>
      <c r="Q178" s="5"/>
    </row>
    <row r="179" spans="1:17" ht="12.75" customHeight="1" x14ac:dyDescent="0.25">
      <c r="A179" s="5"/>
      <c r="B179" s="5"/>
      <c r="C179" s="5"/>
      <c r="D179" s="5"/>
      <c r="E179" s="5"/>
      <c r="F179" s="5"/>
      <c r="G179" s="5"/>
      <c r="H179" s="5"/>
      <c r="I179" s="5"/>
      <c r="J179" s="5"/>
      <c r="K179" s="5"/>
      <c r="L179" s="5"/>
      <c r="M179" s="5"/>
      <c r="N179" s="5"/>
      <c r="O179" s="5"/>
      <c r="P179" s="5"/>
      <c r="Q179" s="5"/>
    </row>
    <row r="180" spans="1:17" ht="12.75" customHeight="1" x14ac:dyDescent="0.25">
      <c r="A180" s="5"/>
      <c r="B180" s="5"/>
      <c r="C180" s="5"/>
      <c r="D180" s="5"/>
      <c r="E180" s="5"/>
      <c r="F180" s="5"/>
      <c r="G180" s="5"/>
      <c r="H180" s="5"/>
      <c r="I180" s="5"/>
      <c r="J180" s="5"/>
      <c r="K180" s="5"/>
      <c r="L180" s="5"/>
      <c r="M180" s="5"/>
      <c r="N180" s="5"/>
      <c r="O180" s="5"/>
      <c r="P180" s="5"/>
      <c r="Q180" s="5"/>
    </row>
    <row r="181" spans="1:17" ht="12.75" customHeight="1" x14ac:dyDescent="0.25">
      <c r="A181" s="5"/>
      <c r="B181" s="5"/>
      <c r="C181" s="5"/>
      <c r="D181" s="5"/>
      <c r="E181" s="5"/>
      <c r="F181" s="5"/>
      <c r="G181" s="5"/>
      <c r="H181" s="5"/>
      <c r="I181" s="5"/>
      <c r="J181" s="5"/>
      <c r="K181" s="5"/>
      <c r="L181" s="5"/>
      <c r="M181" s="5"/>
      <c r="N181" s="5"/>
      <c r="O181" s="5"/>
      <c r="P181" s="5"/>
      <c r="Q181" s="5"/>
    </row>
    <row r="182" spans="1:17" ht="12.75" customHeight="1" x14ac:dyDescent="0.25">
      <c r="A182" s="5"/>
      <c r="B182" s="5"/>
      <c r="C182" s="5"/>
      <c r="D182" s="5"/>
      <c r="E182" s="5"/>
      <c r="F182" s="5"/>
      <c r="G182" s="5"/>
      <c r="H182" s="5"/>
      <c r="I182" s="5"/>
      <c r="J182" s="5"/>
      <c r="K182" s="5"/>
      <c r="L182" s="5"/>
      <c r="M182" s="5"/>
      <c r="N182" s="5"/>
      <c r="O182" s="5"/>
      <c r="P182" s="5"/>
      <c r="Q182" s="5"/>
    </row>
    <row r="183" spans="1:17" ht="12.75" customHeight="1" x14ac:dyDescent="0.25">
      <c r="A183" s="5"/>
      <c r="B183" s="5"/>
      <c r="C183" s="5"/>
      <c r="D183" s="5"/>
      <c r="E183" s="5"/>
      <c r="F183" s="5"/>
      <c r="G183" s="5"/>
      <c r="H183" s="5"/>
      <c r="I183" s="5"/>
      <c r="J183" s="5"/>
      <c r="K183" s="5"/>
      <c r="L183" s="5"/>
      <c r="M183" s="5"/>
      <c r="N183" s="5"/>
      <c r="O183" s="5"/>
      <c r="P183" s="5"/>
      <c r="Q183" s="5"/>
    </row>
    <row r="184" spans="1:17" ht="12.75" customHeight="1" x14ac:dyDescent="0.25">
      <c r="A184" s="5"/>
      <c r="B184" s="5"/>
      <c r="C184" s="5"/>
      <c r="D184" s="5"/>
      <c r="E184" s="5"/>
      <c r="F184" s="5"/>
      <c r="G184" s="5"/>
      <c r="H184" s="5"/>
      <c r="I184" s="5"/>
      <c r="J184" s="5"/>
      <c r="K184" s="5"/>
      <c r="L184" s="5"/>
      <c r="M184" s="5"/>
      <c r="N184" s="5"/>
      <c r="O184" s="5"/>
      <c r="P184" s="5"/>
      <c r="Q184" s="5"/>
    </row>
    <row r="185" spans="1:17" ht="12.75" customHeight="1" x14ac:dyDescent="0.25">
      <c r="A185" s="5"/>
      <c r="B185" s="5"/>
      <c r="C185" s="5"/>
      <c r="D185" s="5"/>
      <c r="E185" s="5"/>
      <c r="F185" s="5"/>
      <c r="G185" s="5"/>
      <c r="H185" s="5"/>
      <c r="I185" s="5"/>
      <c r="J185" s="5"/>
      <c r="K185" s="5"/>
      <c r="L185" s="5"/>
      <c r="M185" s="5"/>
      <c r="N185" s="5"/>
      <c r="O185" s="5"/>
      <c r="P185" s="5"/>
      <c r="Q185" s="5"/>
    </row>
    <row r="186" spans="1:17" ht="12.75" customHeight="1" x14ac:dyDescent="0.25">
      <c r="A186" s="5"/>
      <c r="B186" s="5"/>
      <c r="C186" s="5"/>
      <c r="D186" s="5"/>
      <c r="E186" s="5"/>
      <c r="F186" s="5"/>
      <c r="G186" s="5"/>
      <c r="H186" s="5"/>
      <c r="I186" s="5"/>
      <c r="J186" s="5"/>
      <c r="K186" s="5"/>
      <c r="L186" s="5"/>
      <c r="M186" s="5"/>
      <c r="N186" s="5"/>
      <c r="O186" s="5"/>
      <c r="P186" s="5"/>
      <c r="Q186" s="5"/>
    </row>
    <row r="187" spans="1:17" ht="12.75" customHeight="1" x14ac:dyDescent="0.25">
      <c r="A187" s="5"/>
      <c r="B187" s="5"/>
      <c r="C187" s="5"/>
      <c r="D187" s="5"/>
      <c r="E187" s="5"/>
      <c r="F187" s="5"/>
      <c r="G187" s="5"/>
      <c r="H187" s="5"/>
      <c r="I187" s="5"/>
      <c r="J187" s="5"/>
      <c r="K187" s="5"/>
      <c r="L187" s="5"/>
      <c r="M187" s="5"/>
      <c r="N187" s="5"/>
      <c r="O187" s="5"/>
      <c r="P187" s="5"/>
      <c r="Q187" s="5"/>
    </row>
    <row r="188" spans="1:17" ht="12.75" customHeight="1" x14ac:dyDescent="0.25">
      <c r="A188" s="5"/>
      <c r="B188" s="5"/>
      <c r="C188" s="5"/>
      <c r="D188" s="5"/>
      <c r="E188" s="5"/>
      <c r="F188" s="5"/>
      <c r="G188" s="5"/>
      <c r="H188" s="5"/>
      <c r="I188" s="5"/>
      <c r="J188" s="5"/>
      <c r="K188" s="5"/>
      <c r="L188" s="5"/>
      <c r="M188" s="5"/>
      <c r="N188" s="5"/>
      <c r="O188" s="5"/>
      <c r="P188" s="5"/>
      <c r="Q188" s="5"/>
    </row>
    <row r="189" spans="1:17" ht="12.75" customHeight="1" x14ac:dyDescent="0.25">
      <c r="A189" s="5"/>
      <c r="B189" s="5"/>
      <c r="C189" s="5"/>
      <c r="D189" s="5"/>
      <c r="E189" s="5"/>
      <c r="F189" s="5"/>
      <c r="G189" s="5"/>
      <c r="H189" s="5"/>
      <c r="I189" s="5"/>
      <c r="J189" s="5"/>
      <c r="K189" s="5"/>
      <c r="L189" s="5"/>
      <c r="M189" s="5"/>
      <c r="N189" s="5"/>
      <c r="O189" s="5"/>
      <c r="P189" s="5"/>
      <c r="Q189" s="5"/>
    </row>
    <row r="190" spans="1:17" ht="12.75" customHeight="1" x14ac:dyDescent="0.25">
      <c r="A190" s="5"/>
      <c r="B190" s="5"/>
      <c r="C190" s="5"/>
      <c r="D190" s="5"/>
      <c r="E190" s="5"/>
      <c r="F190" s="5"/>
      <c r="G190" s="5"/>
      <c r="H190" s="5"/>
      <c r="I190" s="5"/>
      <c r="J190" s="5"/>
      <c r="K190" s="5"/>
      <c r="L190" s="5"/>
      <c r="M190" s="5"/>
      <c r="N190" s="5"/>
      <c r="O190" s="5"/>
      <c r="P190" s="5"/>
      <c r="Q190" s="5"/>
    </row>
    <row r="191" spans="1:17" ht="12.75" customHeight="1" x14ac:dyDescent="0.25">
      <c r="A191" s="5"/>
      <c r="B191" s="5"/>
      <c r="C191" s="5"/>
      <c r="D191" s="5"/>
      <c r="E191" s="5"/>
      <c r="F191" s="5"/>
      <c r="G191" s="5"/>
      <c r="H191" s="5"/>
      <c r="I191" s="5"/>
      <c r="J191" s="5"/>
      <c r="K191" s="5"/>
      <c r="L191" s="5"/>
      <c r="M191" s="5"/>
      <c r="N191" s="5"/>
      <c r="O191" s="5"/>
      <c r="P191" s="5"/>
      <c r="Q191" s="5"/>
    </row>
    <row r="192" spans="1:17" ht="12.75" customHeight="1" x14ac:dyDescent="0.25">
      <c r="A192" s="5"/>
      <c r="B192" s="5"/>
      <c r="C192" s="5"/>
      <c r="D192" s="5"/>
      <c r="E192" s="5"/>
      <c r="F192" s="5"/>
      <c r="G192" s="5"/>
      <c r="H192" s="5"/>
      <c r="I192" s="5"/>
      <c r="J192" s="5"/>
      <c r="K192" s="5"/>
      <c r="L192" s="5"/>
      <c r="M192" s="5"/>
      <c r="N192" s="5"/>
      <c r="O192" s="5"/>
      <c r="P192" s="5"/>
      <c r="Q192" s="5"/>
    </row>
    <row r="193" spans="1:17" ht="12.75" customHeight="1" x14ac:dyDescent="0.25">
      <c r="A193" s="5"/>
      <c r="B193" s="5"/>
      <c r="C193" s="5"/>
      <c r="D193" s="5"/>
      <c r="E193" s="5"/>
      <c r="F193" s="5"/>
      <c r="G193" s="5"/>
      <c r="H193" s="5"/>
      <c r="I193" s="5"/>
      <c r="J193" s="5"/>
      <c r="K193" s="5"/>
      <c r="L193" s="5"/>
      <c r="M193" s="5"/>
      <c r="N193" s="5"/>
      <c r="O193" s="5"/>
      <c r="P193" s="5"/>
      <c r="Q193" s="5"/>
    </row>
    <row r="194" spans="1:17" ht="12.75" customHeight="1" x14ac:dyDescent="0.25">
      <c r="A194" s="5"/>
      <c r="B194" s="5"/>
      <c r="C194" s="5"/>
      <c r="D194" s="5"/>
      <c r="E194" s="5"/>
      <c r="F194" s="5"/>
      <c r="G194" s="5"/>
      <c r="H194" s="5"/>
      <c r="I194" s="5"/>
      <c r="J194" s="5"/>
      <c r="K194" s="5"/>
      <c r="L194" s="5"/>
      <c r="M194" s="5"/>
      <c r="N194" s="5"/>
      <c r="O194" s="5"/>
      <c r="P194" s="5"/>
      <c r="Q194" s="5"/>
    </row>
    <row r="195" spans="1:17" ht="12.75" customHeight="1" x14ac:dyDescent="0.25">
      <c r="A195" s="5"/>
      <c r="B195" s="5"/>
      <c r="C195" s="5"/>
      <c r="D195" s="5"/>
      <c r="E195" s="5"/>
      <c r="F195" s="5"/>
      <c r="G195" s="5"/>
      <c r="H195" s="5"/>
      <c r="I195" s="5"/>
      <c r="J195" s="5"/>
      <c r="K195" s="5"/>
      <c r="L195" s="5"/>
      <c r="M195" s="5"/>
      <c r="N195" s="5"/>
      <c r="O195" s="5"/>
      <c r="P195" s="5"/>
      <c r="Q195" s="5"/>
    </row>
    <row r="196" spans="1:17" ht="12.75" customHeight="1" x14ac:dyDescent="0.25">
      <c r="A196" s="5"/>
      <c r="B196" s="5"/>
      <c r="C196" s="5"/>
      <c r="D196" s="5"/>
      <c r="E196" s="5"/>
      <c r="F196" s="5"/>
      <c r="G196" s="5"/>
      <c r="H196" s="5"/>
      <c r="I196" s="5"/>
      <c r="J196" s="5"/>
      <c r="K196" s="5"/>
      <c r="L196" s="5"/>
      <c r="M196" s="5"/>
      <c r="N196" s="5"/>
      <c r="O196" s="5"/>
      <c r="P196" s="5"/>
      <c r="Q196" s="5"/>
    </row>
    <row r="197" spans="1:17" ht="12.75" customHeight="1" x14ac:dyDescent="0.25">
      <c r="A197" s="5"/>
      <c r="B197" s="5"/>
      <c r="C197" s="5"/>
      <c r="D197" s="5"/>
      <c r="E197" s="5"/>
      <c r="F197" s="5"/>
      <c r="G197" s="5"/>
      <c r="H197" s="5"/>
      <c r="I197" s="5"/>
      <c r="J197" s="5"/>
      <c r="K197" s="5"/>
      <c r="L197" s="5"/>
      <c r="M197" s="5"/>
      <c r="N197" s="5"/>
      <c r="O197" s="5"/>
      <c r="P197" s="5"/>
      <c r="Q197" s="5"/>
    </row>
    <row r="198" spans="1:17" ht="12.75" customHeight="1" x14ac:dyDescent="0.25">
      <c r="A198" s="5"/>
      <c r="B198" s="5"/>
      <c r="C198" s="5"/>
      <c r="D198" s="5"/>
      <c r="E198" s="5"/>
      <c r="F198" s="5"/>
      <c r="G198" s="5"/>
      <c r="H198" s="5"/>
      <c r="I198" s="5"/>
      <c r="J198" s="5"/>
      <c r="K198" s="5"/>
      <c r="L198" s="5"/>
      <c r="M198" s="5"/>
      <c r="N198" s="5"/>
      <c r="O198" s="5"/>
      <c r="P198" s="5"/>
      <c r="Q198" s="5"/>
    </row>
    <row r="199" spans="1:17" ht="12.75" customHeight="1" x14ac:dyDescent="0.25">
      <c r="A199" s="5"/>
      <c r="B199" s="5"/>
      <c r="C199" s="5"/>
      <c r="D199" s="5"/>
      <c r="E199" s="5"/>
      <c r="F199" s="5"/>
      <c r="G199" s="5"/>
      <c r="H199" s="5"/>
      <c r="I199" s="5"/>
      <c r="J199" s="5"/>
      <c r="K199" s="5"/>
      <c r="L199" s="5"/>
      <c r="M199" s="5"/>
      <c r="N199" s="5"/>
      <c r="O199" s="5"/>
      <c r="P199" s="5"/>
      <c r="Q199" s="5"/>
    </row>
    <row r="200" spans="1:17" ht="12.75" customHeight="1" x14ac:dyDescent="0.25">
      <c r="A200" s="5"/>
      <c r="B200" s="5"/>
      <c r="C200" s="5"/>
      <c r="D200" s="5"/>
      <c r="E200" s="5"/>
      <c r="F200" s="5"/>
      <c r="G200" s="5"/>
      <c r="H200" s="5"/>
      <c r="I200" s="5"/>
      <c r="J200" s="5"/>
      <c r="K200" s="5"/>
      <c r="L200" s="5"/>
      <c r="M200" s="5"/>
      <c r="N200" s="5"/>
      <c r="O200" s="5"/>
      <c r="P200" s="5"/>
      <c r="Q200" s="5"/>
    </row>
    <row r="201" spans="1:17" ht="12.75" customHeight="1" x14ac:dyDescent="0.25">
      <c r="A201" s="5"/>
      <c r="B201" s="5"/>
      <c r="C201" s="5"/>
      <c r="D201" s="5"/>
      <c r="E201" s="5"/>
      <c r="F201" s="5"/>
      <c r="G201" s="5"/>
      <c r="H201" s="5"/>
      <c r="I201" s="5"/>
      <c r="J201" s="5"/>
      <c r="K201" s="5"/>
      <c r="L201" s="5"/>
      <c r="M201" s="5"/>
      <c r="N201" s="5"/>
      <c r="O201" s="5"/>
      <c r="P201" s="5"/>
      <c r="Q201" s="5"/>
    </row>
    <row r="202" spans="1:17" ht="12.75" customHeight="1" x14ac:dyDescent="0.25">
      <c r="A202" s="5"/>
      <c r="B202" s="5"/>
      <c r="C202" s="5"/>
      <c r="D202" s="5"/>
      <c r="E202" s="5"/>
      <c r="F202" s="5"/>
      <c r="G202" s="5"/>
      <c r="H202" s="5"/>
      <c r="I202" s="5"/>
      <c r="J202" s="5"/>
      <c r="K202" s="5"/>
      <c r="L202" s="5"/>
      <c r="M202" s="5"/>
      <c r="N202" s="5"/>
      <c r="O202" s="5"/>
      <c r="P202" s="5"/>
      <c r="Q202" s="5"/>
    </row>
    <row r="203" spans="1:17" ht="12.75" customHeight="1" x14ac:dyDescent="0.25">
      <c r="A203" s="5"/>
      <c r="B203" s="5"/>
      <c r="C203" s="5"/>
      <c r="D203" s="5"/>
      <c r="E203" s="5"/>
      <c r="F203" s="5"/>
      <c r="G203" s="5"/>
      <c r="H203" s="5"/>
      <c r="I203" s="5"/>
      <c r="J203" s="5"/>
      <c r="K203" s="5"/>
      <c r="L203" s="5"/>
      <c r="M203" s="5"/>
      <c r="N203" s="5"/>
      <c r="O203" s="5"/>
      <c r="P203" s="5"/>
      <c r="Q203" s="5"/>
    </row>
    <row r="204" spans="1:17" ht="12.75" customHeight="1" x14ac:dyDescent="0.25">
      <c r="A204" s="5"/>
      <c r="B204" s="5"/>
      <c r="C204" s="5"/>
      <c r="D204" s="5"/>
      <c r="E204" s="5"/>
      <c r="F204" s="5"/>
      <c r="G204" s="5"/>
      <c r="H204" s="5"/>
      <c r="I204" s="5"/>
      <c r="J204" s="5"/>
      <c r="K204" s="5"/>
      <c r="L204" s="5"/>
      <c r="M204" s="5"/>
      <c r="N204" s="5"/>
      <c r="O204" s="5"/>
      <c r="P204" s="5"/>
      <c r="Q204" s="5"/>
    </row>
    <row r="205" spans="1:17" ht="12.75" customHeight="1" x14ac:dyDescent="0.25">
      <c r="A205" s="5"/>
      <c r="B205" s="5"/>
      <c r="C205" s="5"/>
      <c r="D205" s="5"/>
      <c r="E205" s="5"/>
      <c r="F205" s="5"/>
      <c r="G205" s="5"/>
      <c r="H205" s="5"/>
      <c r="I205" s="5"/>
      <c r="J205" s="5"/>
      <c r="K205" s="5"/>
      <c r="L205" s="5"/>
      <c r="M205" s="5"/>
      <c r="N205" s="5"/>
      <c r="O205" s="5"/>
      <c r="P205" s="5"/>
      <c r="Q205" s="5"/>
    </row>
    <row r="206" spans="1:17" ht="12.75" customHeight="1" x14ac:dyDescent="0.25">
      <c r="A206" s="5"/>
      <c r="B206" s="5"/>
      <c r="C206" s="5"/>
      <c r="D206" s="5"/>
      <c r="E206" s="5"/>
      <c r="F206" s="5"/>
      <c r="G206" s="5"/>
      <c r="H206" s="5"/>
      <c r="I206" s="5"/>
      <c r="J206" s="5"/>
      <c r="K206" s="5"/>
      <c r="L206" s="5"/>
      <c r="M206" s="5"/>
      <c r="N206" s="5"/>
      <c r="O206" s="5"/>
      <c r="P206" s="5"/>
      <c r="Q206" s="5"/>
    </row>
    <row r="207" spans="1:17" ht="12.75" customHeight="1" x14ac:dyDescent="0.25">
      <c r="A207" s="5"/>
      <c r="B207" s="5"/>
      <c r="C207" s="5"/>
      <c r="D207" s="5"/>
      <c r="E207" s="5"/>
      <c r="F207" s="5"/>
      <c r="G207" s="5"/>
      <c r="H207" s="5"/>
      <c r="I207" s="5"/>
      <c r="J207" s="5"/>
      <c r="K207" s="5"/>
      <c r="L207" s="5"/>
      <c r="M207" s="5"/>
      <c r="N207" s="5"/>
      <c r="O207" s="5"/>
      <c r="P207" s="5"/>
      <c r="Q207" s="5"/>
    </row>
    <row r="208" spans="1:17" ht="12.75" customHeight="1" x14ac:dyDescent="0.25">
      <c r="A208" s="5"/>
      <c r="B208" s="5"/>
      <c r="C208" s="5"/>
      <c r="D208" s="5"/>
      <c r="E208" s="5"/>
      <c r="F208" s="5"/>
      <c r="G208" s="5"/>
      <c r="H208" s="5"/>
      <c r="I208" s="5"/>
      <c r="J208" s="5"/>
      <c r="K208" s="5"/>
      <c r="L208" s="5"/>
      <c r="M208" s="5"/>
      <c r="N208" s="5"/>
      <c r="O208" s="5"/>
      <c r="P208" s="5"/>
      <c r="Q208" s="5"/>
    </row>
    <row r="209" spans="1:17" ht="12.75" customHeight="1" x14ac:dyDescent="0.25">
      <c r="A209" s="5"/>
      <c r="B209" s="5"/>
      <c r="C209" s="5"/>
      <c r="D209" s="5"/>
      <c r="E209" s="5"/>
      <c r="F209" s="5"/>
      <c r="G209" s="5"/>
      <c r="H209" s="5"/>
      <c r="I209" s="5"/>
      <c r="J209" s="5"/>
      <c r="K209" s="5"/>
      <c r="L209" s="5"/>
      <c r="M209" s="5"/>
      <c r="N209" s="5"/>
      <c r="O209" s="5"/>
      <c r="P209" s="5"/>
      <c r="Q209" s="5"/>
    </row>
    <row r="210" spans="1:17" ht="12.75" customHeight="1" x14ac:dyDescent="0.25">
      <c r="A210" s="5"/>
      <c r="B210" s="5"/>
      <c r="C210" s="5"/>
      <c r="D210" s="5"/>
      <c r="E210" s="5"/>
      <c r="F210" s="5"/>
      <c r="G210" s="5"/>
      <c r="H210" s="5"/>
      <c r="I210" s="5"/>
      <c r="J210" s="5"/>
      <c r="K210" s="5"/>
      <c r="L210" s="5"/>
      <c r="M210" s="5"/>
      <c r="N210" s="5"/>
      <c r="O210" s="5"/>
      <c r="P210" s="5"/>
      <c r="Q210" s="5"/>
    </row>
    <row r="211" spans="1:17" ht="12.75" customHeight="1" x14ac:dyDescent="0.25">
      <c r="A211" s="5"/>
      <c r="B211" s="5"/>
      <c r="C211" s="5"/>
      <c r="D211" s="5"/>
      <c r="E211" s="5"/>
      <c r="F211" s="5"/>
      <c r="G211" s="5"/>
      <c r="H211" s="5"/>
      <c r="I211" s="5"/>
      <c r="J211" s="5"/>
      <c r="K211" s="5"/>
      <c r="L211" s="5"/>
      <c r="M211" s="5"/>
      <c r="N211" s="5"/>
      <c r="O211" s="5"/>
      <c r="P211" s="5"/>
      <c r="Q211" s="5"/>
    </row>
    <row r="212" spans="1:17" ht="12.75" customHeight="1" x14ac:dyDescent="0.25">
      <c r="A212" s="5"/>
      <c r="B212" s="5"/>
      <c r="C212" s="5"/>
      <c r="D212" s="5"/>
      <c r="E212" s="5"/>
      <c r="F212" s="5"/>
      <c r="G212" s="5"/>
      <c r="H212" s="5"/>
      <c r="I212" s="5"/>
      <c r="J212" s="5"/>
      <c r="K212" s="5"/>
      <c r="L212" s="5"/>
      <c r="M212" s="5"/>
      <c r="N212" s="5"/>
      <c r="O212" s="5"/>
      <c r="P212" s="5"/>
      <c r="Q212" s="5"/>
    </row>
    <row r="213" spans="1:17" ht="12.75" customHeight="1" x14ac:dyDescent="0.25">
      <c r="A213" s="5"/>
      <c r="B213" s="5"/>
      <c r="C213" s="5"/>
      <c r="D213" s="5"/>
      <c r="E213" s="5"/>
      <c r="F213" s="5"/>
      <c r="G213" s="5"/>
      <c r="H213" s="5"/>
      <c r="I213" s="5"/>
      <c r="J213" s="5"/>
      <c r="K213" s="5"/>
      <c r="L213" s="5"/>
      <c r="M213" s="5"/>
      <c r="N213" s="5"/>
      <c r="O213" s="5"/>
      <c r="P213" s="5"/>
      <c r="Q213" s="5"/>
    </row>
    <row r="214" spans="1:17" ht="12.75" customHeight="1" x14ac:dyDescent="0.25">
      <c r="A214" s="5"/>
      <c r="B214" s="5"/>
      <c r="C214" s="5"/>
      <c r="D214" s="5"/>
      <c r="E214" s="5"/>
      <c r="F214" s="5"/>
      <c r="G214" s="5"/>
      <c r="H214" s="5"/>
      <c r="I214" s="5"/>
      <c r="J214" s="5"/>
      <c r="K214" s="5"/>
      <c r="L214" s="5"/>
      <c r="M214" s="5"/>
      <c r="N214" s="5"/>
      <c r="O214" s="5"/>
      <c r="P214" s="5"/>
      <c r="Q214" s="5"/>
    </row>
    <row r="215" spans="1:17" ht="12.75" customHeight="1" x14ac:dyDescent="0.25">
      <c r="A215" s="5"/>
      <c r="B215" s="5"/>
      <c r="C215" s="5"/>
      <c r="D215" s="5"/>
      <c r="E215" s="5"/>
      <c r="F215" s="5"/>
      <c r="G215" s="5"/>
      <c r="H215" s="5"/>
      <c r="I215" s="5"/>
      <c r="J215" s="5"/>
      <c r="K215" s="5"/>
      <c r="L215" s="5"/>
      <c r="M215" s="5"/>
      <c r="N215" s="5"/>
      <c r="O215" s="5"/>
      <c r="P215" s="5"/>
      <c r="Q215" s="5"/>
    </row>
    <row r="216" spans="1:17" ht="12.75" customHeight="1" x14ac:dyDescent="0.25">
      <c r="A216" s="5"/>
      <c r="B216" s="5"/>
      <c r="C216" s="5"/>
      <c r="D216" s="5"/>
      <c r="E216" s="5"/>
      <c r="F216" s="5"/>
      <c r="G216" s="5"/>
      <c r="H216" s="5"/>
      <c r="I216" s="5"/>
      <c r="J216" s="5"/>
      <c r="K216" s="5"/>
      <c r="L216" s="5"/>
      <c r="M216" s="5"/>
      <c r="N216" s="5"/>
      <c r="O216" s="5"/>
      <c r="P216" s="5"/>
      <c r="Q216" s="5"/>
    </row>
    <row r="217" spans="1:17" ht="12.75" customHeight="1" x14ac:dyDescent="0.25">
      <c r="A217" s="5"/>
      <c r="B217" s="5"/>
      <c r="C217" s="5"/>
      <c r="D217" s="5"/>
      <c r="E217" s="5"/>
      <c r="F217" s="5"/>
      <c r="G217" s="5"/>
      <c r="H217" s="5"/>
      <c r="I217" s="5"/>
      <c r="J217" s="5"/>
      <c r="K217" s="5"/>
      <c r="L217" s="5"/>
      <c r="M217" s="5"/>
      <c r="N217" s="5"/>
      <c r="O217" s="5"/>
      <c r="P217" s="5"/>
      <c r="Q217" s="5"/>
    </row>
    <row r="218" spans="1:17" ht="12.75" customHeight="1" x14ac:dyDescent="0.25">
      <c r="A218" s="5"/>
      <c r="B218" s="5"/>
      <c r="C218" s="5"/>
      <c r="D218" s="5"/>
      <c r="E218" s="5"/>
      <c r="F218" s="5"/>
      <c r="G218" s="5"/>
      <c r="H218" s="5"/>
      <c r="I218" s="5"/>
      <c r="J218" s="5"/>
      <c r="K218" s="5"/>
      <c r="L218" s="5"/>
      <c r="M218" s="5"/>
      <c r="N218" s="5"/>
      <c r="O218" s="5"/>
      <c r="P218" s="5"/>
      <c r="Q218" s="5"/>
    </row>
    <row r="219" spans="1:17" ht="12.75" customHeight="1" x14ac:dyDescent="0.25">
      <c r="A219" s="5"/>
      <c r="B219" s="5"/>
      <c r="C219" s="5"/>
      <c r="D219" s="5"/>
      <c r="E219" s="5"/>
      <c r="F219" s="5"/>
      <c r="G219" s="5"/>
      <c r="H219" s="5"/>
      <c r="I219" s="5"/>
      <c r="J219" s="5"/>
      <c r="K219" s="5"/>
      <c r="L219" s="5"/>
      <c r="M219" s="5"/>
      <c r="N219" s="5"/>
      <c r="O219" s="5"/>
      <c r="P219" s="5"/>
      <c r="Q219" s="5"/>
    </row>
    <row r="220" spans="1:17" ht="12.75" customHeight="1" x14ac:dyDescent="0.25">
      <c r="A220" s="5"/>
      <c r="B220" s="5"/>
      <c r="C220" s="5"/>
      <c r="D220" s="5"/>
      <c r="E220" s="5"/>
      <c r="F220" s="5"/>
      <c r="G220" s="5"/>
      <c r="H220" s="5"/>
      <c r="I220" s="5"/>
      <c r="J220" s="5"/>
      <c r="K220" s="5"/>
      <c r="L220" s="5"/>
      <c r="M220" s="5"/>
      <c r="N220" s="5"/>
      <c r="O220" s="5"/>
      <c r="P220" s="5"/>
      <c r="Q220" s="5"/>
    </row>
    <row r="221" spans="1:17" ht="12.75" customHeight="1" x14ac:dyDescent="0.25">
      <c r="A221" s="5"/>
      <c r="B221" s="5"/>
      <c r="C221" s="5"/>
      <c r="D221" s="5"/>
      <c r="E221" s="5"/>
      <c r="F221" s="5"/>
      <c r="G221" s="5"/>
      <c r="H221" s="5"/>
      <c r="I221" s="5"/>
      <c r="J221" s="5"/>
      <c r="K221" s="5"/>
      <c r="L221" s="5"/>
      <c r="M221" s="5"/>
      <c r="N221" s="5"/>
      <c r="O221" s="5"/>
      <c r="P221" s="5"/>
      <c r="Q221" s="5"/>
    </row>
    <row r="222" spans="1:17" ht="12.75" customHeight="1" x14ac:dyDescent="0.25">
      <c r="A222" s="5"/>
      <c r="B222" s="5"/>
      <c r="C222" s="5"/>
      <c r="D222" s="5"/>
      <c r="E222" s="5"/>
      <c r="F222" s="5"/>
      <c r="G222" s="5"/>
      <c r="H222" s="5"/>
      <c r="I222" s="5"/>
      <c r="J222" s="5"/>
      <c r="K222" s="5"/>
      <c r="L222" s="5"/>
      <c r="M222" s="5"/>
      <c r="N222" s="5"/>
      <c r="O222" s="5"/>
      <c r="P222" s="5"/>
      <c r="Q222" s="5"/>
    </row>
    <row r="223" spans="1:17" ht="12.75" customHeight="1" x14ac:dyDescent="0.25">
      <c r="A223" s="5"/>
      <c r="B223" s="5"/>
      <c r="C223" s="5"/>
      <c r="D223" s="5"/>
      <c r="E223" s="5"/>
      <c r="F223" s="5"/>
      <c r="G223" s="5"/>
      <c r="H223" s="5"/>
      <c r="I223" s="5"/>
      <c r="J223" s="5"/>
      <c r="K223" s="5"/>
      <c r="L223" s="5"/>
      <c r="M223" s="5"/>
      <c r="N223" s="5"/>
      <c r="O223" s="5"/>
      <c r="P223" s="5"/>
      <c r="Q223" s="5"/>
    </row>
    <row r="224" spans="1:17" ht="12.75" customHeight="1" x14ac:dyDescent="0.25">
      <c r="A224" s="5"/>
      <c r="B224" s="5"/>
      <c r="C224" s="5"/>
      <c r="D224" s="5"/>
      <c r="E224" s="5"/>
      <c r="F224" s="5"/>
      <c r="G224" s="5"/>
      <c r="H224" s="5"/>
      <c r="I224" s="5"/>
      <c r="J224" s="5"/>
      <c r="K224" s="5"/>
      <c r="L224" s="5"/>
      <c r="M224" s="5"/>
      <c r="N224" s="5"/>
      <c r="O224" s="5"/>
      <c r="P224" s="5"/>
      <c r="Q224" s="5"/>
    </row>
    <row r="225" spans="1:17" ht="12.75" customHeight="1" x14ac:dyDescent="0.25">
      <c r="A225" s="5"/>
      <c r="B225" s="5"/>
      <c r="C225" s="5"/>
      <c r="D225" s="5"/>
      <c r="E225" s="5"/>
      <c r="F225" s="5"/>
      <c r="G225" s="5"/>
      <c r="H225" s="5"/>
      <c r="I225" s="5"/>
      <c r="J225" s="5"/>
      <c r="K225" s="5"/>
      <c r="L225" s="5"/>
      <c r="M225" s="5"/>
      <c r="N225" s="5"/>
      <c r="O225" s="5"/>
      <c r="P225" s="5"/>
      <c r="Q225" s="5"/>
    </row>
    <row r="226" spans="1:17" ht="12.75" customHeight="1" x14ac:dyDescent="0.25">
      <c r="A226" s="5"/>
      <c r="B226" s="5"/>
      <c r="C226" s="5"/>
      <c r="D226" s="5"/>
      <c r="E226" s="5"/>
      <c r="F226" s="5"/>
      <c r="G226" s="5"/>
      <c r="H226" s="5"/>
      <c r="I226" s="5"/>
      <c r="J226" s="5"/>
      <c r="K226" s="5"/>
      <c r="L226" s="5"/>
      <c r="M226" s="5"/>
      <c r="N226" s="5"/>
      <c r="O226" s="5"/>
      <c r="P226" s="5"/>
      <c r="Q226" s="5"/>
    </row>
    <row r="227" spans="1:17" ht="12.75" customHeight="1" x14ac:dyDescent="0.25">
      <c r="A227" s="5"/>
      <c r="B227" s="5"/>
      <c r="C227" s="5"/>
      <c r="D227" s="5"/>
      <c r="E227" s="5"/>
      <c r="F227" s="5"/>
      <c r="G227" s="5"/>
      <c r="H227" s="5"/>
      <c r="I227" s="5"/>
      <c r="J227" s="5"/>
      <c r="K227" s="5"/>
      <c r="L227" s="5"/>
      <c r="M227" s="5"/>
      <c r="N227" s="5"/>
      <c r="O227" s="5"/>
      <c r="P227" s="5"/>
      <c r="Q227" s="5"/>
    </row>
    <row r="228" spans="1:17" ht="12.75" customHeight="1" x14ac:dyDescent="0.25">
      <c r="A228" s="5"/>
      <c r="B228" s="5"/>
      <c r="C228" s="5"/>
      <c r="D228" s="5"/>
      <c r="E228" s="5"/>
      <c r="F228" s="5"/>
      <c r="G228" s="5"/>
      <c r="H228" s="5"/>
      <c r="I228" s="5"/>
      <c r="J228" s="5"/>
      <c r="K228" s="5"/>
      <c r="L228" s="5"/>
      <c r="M228" s="5"/>
      <c r="N228" s="5"/>
      <c r="O228" s="5"/>
      <c r="P228" s="5"/>
      <c r="Q228" s="5"/>
    </row>
    <row r="229" spans="1:17" ht="12.75" customHeight="1" x14ac:dyDescent="0.25">
      <c r="A229" s="5"/>
      <c r="B229" s="5"/>
      <c r="C229" s="5"/>
      <c r="D229" s="5"/>
      <c r="E229" s="5"/>
      <c r="F229" s="5"/>
      <c r="G229" s="5"/>
      <c r="H229" s="5"/>
      <c r="I229" s="5"/>
      <c r="J229" s="5"/>
      <c r="K229" s="5"/>
      <c r="L229" s="5"/>
      <c r="M229" s="5"/>
      <c r="N229" s="5"/>
      <c r="O229" s="5"/>
      <c r="P229" s="5"/>
      <c r="Q229" s="5"/>
    </row>
    <row r="230" spans="1:17" ht="12.75" customHeight="1" x14ac:dyDescent="0.25">
      <c r="A230" s="5"/>
      <c r="B230" s="5"/>
      <c r="C230" s="5"/>
      <c r="D230" s="5"/>
      <c r="E230" s="5"/>
      <c r="F230" s="5"/>
      <c r="G230" s="5"/>
      <c r="H230" s="5"/>
      <c r="I230" s="5"/>
      <c r="J230" s="5"/>
      <c r="K230" s="5"/>
      <c r="L230" s="5"/>
      <c r="M230" s="5"/>
      <c r="N230" s="5"/>
      <c r="O230" s="5"/>
      <c r="P230" s="5"/>
      <c r="Q230" s="5"/>
    </row>
    <row r="231" spans="1:17" ht="12.75" customHeight="1" x14ac:dyDescent="0.25">
      <c r="A231" s="5"/>
      <c r="B231" s="5"/>
      <c r="C231" s="5"/>
      <c r="D231" s="5"/>
      <c r="E231" s="5"/>
      <c r="F231" s="5"/>
      <c r="G231" s="5"/>
      <c r="H231" s="5"/>
      <c r="I231" s="5"/>
      <c r="J231" s="5"/>
      <c r="K231" s="5"/>
      <c r="L231" s="5"/>
      <c r="M231" s="5"/>
      <c r="N231" s="5"/>
      <c r="O231" s="5"/>
      <c r="P231" s="5"/>
      <c r="Q231" s="5"/>
    </row>
    <row r="232" spans="1:17" ht="12.75" customHeight="1" x14ac:dyDescent="0.25">
      <c r="A232" s="5"/>
      <c r="B232" s="5"/>
      <c r="C232" s="5"/>
      <c r="D232" s="5"/>
      <c r="E232" s="5"/>
      <c r="F232" s="5"/>
      <c r="G232" s="5"/>
      <c r="H232" s="5"/>
      <c r="I232" s="5"/>
      <c r="J232" s="5"/>
      <c r="K232" s="5"/>
      <c r="L232" s="5"/>
      <c r="M232" s="5"/>
      <c r="N232" s="5"/>
      <c r="O232" s="5"/>
      <c r="P232" s="5"/>
      <c r="Q232" s="5"/>
    </row>
    <row r="233" spans="1:17" ht="12.75" customHeight="1" x14ac:dyDescent="0.25">
      <c r="A233" s="5"/>
      <c r="B233" s="5"/>
      <c r="C233" s="5"/>
      <c r="D233" s="5"/>
      <c r="E233" s="5"/>
      <c r="F233" s="5"/>
      <c r="G233" s="5"/>
      <c r="H233" s="5"/>
      <c r="I233" s="5"/>
      <c r="J233" s="5"/>
      <c r="K233" s="5"/>
      <c r="L233" s="5"/>
      <c r="M233" s="5"/>
      <c r="N233" s="5"/>
      <c r="O233" s="5"/>
      <c r="P233" s="5"/>
      <c r="Q233" s="5"/>
    </row>
    <row r="234" spans="1:17" ht="12.75" customHeight="1" x14ac:dyDescent="0.25">
      <c r="A234" s="5"/>
      <c r="B234" s="5"/>
      <c r="C234" s="5"/>
      <c r="D234" s="5"/>
      <c r="E234" s="5"/>
      <c r="F234" s="5"/>
      <c r="G234" s="5"/>
      <c r="H234" s="5"/>
      <c r="I234" s="5"/>
      <c r="J234" s="5"/>
      <c r="K234" s="5"/>
      <c r="L234" s="5"/>
      <c r="M234" s="5"/>
      <c r="N234" s="5"/>
      <c r="O234" s="5"/>
      <c r="P234" s="5"/>
      <c r="Q234" s="5"/>
    </row>
    <row r="235" spans="1:17" ht="12.75" customHeight="1" x14ac:dyDescent="0.25">
      <c r="A235" s="5"/>
      <c r="B235" s="5"/>
      <c r="C235" s="5"/>
      <c r="D235" s="5"/>
      <c r="E235" s="5"/>
      <c r="F235" s="5"/>
      <c r="G235" s="5"/>
      <c r="H235" s="5"/>
      <c r="I235" s="5"/>
      <c r="J235" s="5"/>
      <c r="K235" s="5"/>
      <c r="L235" s="5"/>
      <c r="M235" s="5"/>
      <c r="N235" s="5"/>
      <c r="O235" s="5"/>
      <c r="P235" s="5"/>
      <c r="Q235" s="5"/>
    </row>
    <row r="236" spans="1:17" ht="12.75" customHeight="1" x14ac:dyDescent="0.25">
      <c r="A236" s="5"/>
      <c r="B236" s="5"/>
      <c r="C236" s="5"/>
      <c r="D236" s="5"/>
      <c r="E236" s="5"/>
      <c r="F236" s="5"/>
      <c r="G236" s="5"/>
      <c r="H236" s="5"/>
      <c r="I236" s="5"/>
      <c r="J236" s="5"/>
      <c r="K236" s="5"/>
      <c r="L236" s="5"/>
      <c r="M236" s="5"/>
      <c r="N236" s="5"/>
      <c r="O236" s="5"/>
      <c r="P236" s="5"/>
      <c r="Q236" s="5"/>
    </row>
    <row r="237" spans="1:17" ht="12.75" customHeight="1" x14ac:dyDescent="0.25">
      <c r="A237" s="5"/>
      <c r="B237" s="5"/>
      <c r="C237" s="5"/>
      <c r="D237" s="5"/>
      <c r="E237" s="5"/>
      <c r="F237" s="5"/>
      <c r="G237" s="5"/>
      <c r="H237" s="5"/>
      <c r="I237" s="5"/>
      <c r="J237" s="5"/>
      <c r="K237" s="5"/>
      <c r="L237" s="5"/>
      <c r="M237" s="5"/>
      <c r="N237" s="5"/>
      <c r="O237" s="5"/>
      <c r="P237" s="5"/>
      <c r="Q237" s="5"/>
    </row>
    <row r="238" spans="1:17" ht="12.75" customHeight="1" x14ac:dyDescent="0.25">
      <c r="A238" s="5"/>
      <c r="B238" s="5"/>
      <c r="C238" s="5"/>
      <c r="D238" s="5"/>
      <c r="E238" s="5"/>
      <c r="F238" s="5"/>
      <c r="G238" s="5"/>
      <c r="H238" s="5"/>
      <c r="I238" s="5"/>
      <c r="J238" s="5"/>
      <c r="K238" s="5"/>
      <c r="L238" s="5"/>
      <c r="M238" s="5"/>
      <c r="N238" s="5"/>
      <c r="O238" s="5"/>
      <c r="P238" s="5"/>
      <c r="Q238" s="5"/>
    </row>
    <row r="239" spans="1:17" ht="12.75" customHeight="1" x14ac:dyDescent="0.25">
      <c r="A239" s="5"/>
      <c r="B239" s="5"/>
      <c r="C239" s="5"/>
      <c r="D239" s="5"/>
      <c r="E239" s="5"/>
      <c r="F239" s="5"/>
      <c r="G239" s="5"/>
      <c r="H239" s="5"/>
      <c r="I239" s="5"/>
      <c r="J239" s="5"/>
      <c r="K239" s="5"/>
      <c r="L239" s="5"/>
      <c r="M239" s="5"/>
      <c r="N239" s="5"/>
      <c r="O239" s="5"/>
      <c r="P239" s="5"/>
      <c r="Q239" s="5"/>
    </row>
    <row r="240" spans="1:17" ht="12.75" customHeight="1" x14ac:dyDescent="0.25">
      <c r="A240" s="5"/>
      <c r="B240" s="5"/>
      <c r="C240" s="5"/>
      <c r="D240" s="5"/>
      <c r="E240" s="5"/>
      <c r="F240" s="5"/>
      <c r="G240" s="5"/>
      <c r="H240" s="5"/>
      <c r="I240" s="5"/>
      <c r="J240" s="5"/>
      <c r="K240" s="5"/>
      <c r="L240" s="5"/>
      <c r="M240" s="5"/>
      <c r="N240" s="5"/>
      <c r="O240" s="5"/>
      <c r="P240" s="5"/>
      <c r="Q240" s="5"/>
    </row>
    <row r="241" spans="1:17" ht="12.75" customHeight="1" x14ac:dyDescent="0.25">
      <c r="A241" s="5"/>
      <c r="B241" s="5"/>
      <c r="C241" s="5"/>
      <c r="D241" s="5"/>
      <c r="E241" s="5"/>
      <c r="F241" s="5"/>
      <c r="G241" s="5"/>
      <c r="H241" s="5"/>
      <c r="I241" s="5"/>
      <c r="J241" s="5"/>
      <c r="K241" s="5"/>
      <c r="L241" s="5"/>
      <c r="M241" s="5"/>
      <c r="N241" s="5"/>
      <c r="O241" s="5"/>
      <c r="P241" s="5"/>
      <c r="Q241" s="5"/>
    </row>
    <row r="242" spans="1:17" ht="12.75" customHeight="1" x14ac:dyDescent="0.25">
      <c r="A242" s="5"/>
      <c r="B242" s="5"/>
      <c r="C242" s="5"/>
      <c r="D242" s="5"/>
      <c r="E242" s="5"/>
      <c r="F242" s="5"/>
      <c r="G242" s="5"/>
      <c r="H242" s="5"/>
      <c r="I242" s="5"/>
      <c r="J242" s="5"/>
      <c r="K242" s="5"/>
      <c r="L242" s="5"/>
      <c r="M242" s="5"/>
      <c r="N242" s="5"/>
      <c r="O242" s="5"/>
      <c r="P242" s="5"/>
      <c r="Q242" s="5"/>
    </row>
    <row r="243" spans="1:17" ht="12.75" customHeight="1" x14ac:dyDescent="0.25">
      <c r="A243" s="5"/>
      <c r="B243" s="5"/>
      <c r="C243" s="5"/>
      <c r="D243" s="5"/>
      <c r="E243" s="5"/>
      <c r="F243" s="5"/>
      <c r="G243" s="5"/>
      <c r="H243" s="5"/>
      <c r="I243" s="5"/>
      <c r="J243" s="5"/>
      <c r="K243" s="5"/>
      <c r="L243" s="5"/>
      <c r="M243" s="5"/>
      <c r="N243" s="5"/>
      <c r="O243" s="5"/>
      <c r="P243" s="5"/>
      <c r="Q243" s="5"/>
    </row>
    <row r="244" spans="1:17" ht="12.75" customHeight="1" x14ac:dyDescent="0.25">
      <c r="A244" s="5"/>
      <c r="B244" s="5"/>
      <c r="C244" s="5"/>
      <c r="D244" s="5"/>
      <c r="E244" s="5"/>
      <c r="F244" s="5"/>
      <c r="G244" s="5"/>
      <c r="H244" s="5"/>
      <c r="I244" s="5"/>
      <c r="J244" s="5"/>
      <c r="K244" s="5"/>
      <c r="L244" s="5"/>
      <c r="M244" s="5"/>
      <c r="N244" s="5"/>
      <c r="O244" s="5"/>
      <c r="P244" s="5"/>
      <c r="Q244" s="5"/>
    </row>
    <row r="245" spans="1:17" ht="12.75" customHeight="1" x14ac:dyDescent="0.25">
      <c r="A245" s="5"/>
      <c r="B245" s="5"/>
      <c r="C245" s="5"/>
      <c r="D245" s="5"/>
      <c r="E245" s="5"/>
      <c r="F245" s="5"/>
      <c r="G245" s="5"/>
      <c r="H245" s="5"/>
      <c r="I245" s="5"/>
      <c r="J245" s="5"/>
      <c r="K245" s="5"/>
      <c r="L245" s="5"/>
      <c r="M245" s="5"/>
      <c r="N245" s="5"/>
      <c r="O245" s="5"/>
      <c r="P245" s="5"/>
      <c r="Q245" s="5"/>
    </row>
    <row r="246" spans="1:17" ht="15.75" customHeight="1" x14ac:dyDescent="0.25"/>
    <row r="247" spans="1:17" ht="15.75" customHeight="1" x14ac:dyDescent="0.25"/>
    <row r="248" spans="1:17" ht="15.75" customHeight="1" x14ac:dyDescent="0.25"/>
    <row r="249" spans="1:17" ht="15.75" customHeight="1" x14ac:dyDescent="0.25"/>
    <row r="250" spans="1:17" ht="15.75" customHeight="1" x14ac:dyDescent="0.25"/>
    <row r="251" spans="1:17" ht="15.75" customHeight="1" x14ac:dyDescent="0.25"/>
    <row r="252" spans="1:17" ht="15.75" customHeight="1" x14ac:dyDescent="0.25"/>
    <row r="253" spans="1:17" ht="15.75" customHeight="1" x14ac:dyDescent="0.25"/>
    <row r="254" spans="1:17" ht="15.75" customHeight="1" x14ac:dyDescent="0.25"/>
    <row r="255" spans="1:17" ht="15.75" customHeight="1" x14ac:dyDescent="0.25"/>
    <row r="256" spans="1:17"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sheetProtection algorithmName="SHA-512" hashValue="oTJHRwc0+FXGcGNqkvBjmO4iFo96ElzMipBYGkVT37P9YBWHJBCfkeWo+OgMne6XhEnjsOotkCCblR7ie4GSHg==" saltValue="juukVv27H2xc8uD4445EUQ==" spinCount="100000" sheet="1"/>
  <mergeCells count="55">
    <mergeCell ref="B54:C54"/>
    <mergeCell ref="B39:C39"/>
    <mergeCell ref="B40:C40"/>
    <mergeCell ref="B51:C51"/>
    <mergeCell ref="B50:C50"/>
    <mergeCell ref="B48:C48"/>
    <mergeCell ref="B43:C43"/>
    <mergeCell ref="B44:C44"/>
    <mergeCell ref="B45:C45"/>
    <mergeCell ref="B46:C46"/>
    <mergeCell ref="B47:C47"/>
    <mergeCell ref="B49:C49"/>
    <mergeCell ref="B34:C34"/>
    <mergeCell ref="B35:C35"/>
    <mergeCell ref="B36:C36"/>
    <mergeCell ref="B37:C37"/>
    <mergeCell ref="B38:C38"/>
    <mergeCell ref="A1:C1"/>
    <mergeCell ref="A2:C2"/>
    <mergeCell ref="B3:C3"/>
    <mergeCell ref="B4:C4"/>
    <mergeCell ref="B5:C5"/>
    <mergeCell ref="B6:C6"/>
    <mergeCell ref="B7:C7"/>
    <mergeCell ref="B8:C8"/>
    <mergeCell ref="B9:C9"/>
    <mergeCell ref="B10:C10"/>
    <mergeCell ref="B11:C11"/>
    <mergeCell ref="B12:C12"/>
    <mergeCell ref="B13:C13"/>
    <mergeCell ref="B14:C14"/>
    <mergeCell ref="B15:C15"/>
    <mergeCell ref="B32:C32"/>
    <mergeCell ref="B33:C33"/>
    <mergeCell ref="B16:C16"/>
    <mergeCell ref="B17:C17"/>
    <mergeCell ref="B18:C18"/>
    <mergeCell ref="B19:C19"/>
    <mergeCell ref="B20:C20"/>
    <mergeCell ref="B55:C55"/>
    <mergeCell ref="B53:C53"/>
    <mergeCell ref="B52:C52"/>
    <mergeCell ref="B21:C21"/>
    <mergeCell ref="B22:C22"/>
    <mergeCell ref="B23:C23"/>
    <mergeCell ref="B24:C24"/>
    <mergeCell ref="B25:C25"/>
    <mergeCell ref="B26:C26"/>
    <mergeCell ref="B27:C27"/>
    <mergeCell ref="B28:C28"/>
    <mergeCell ref="B29:C29"/>
    <mergeCell ref="B30:C30"/>
    <mergeCell ref="B41:C41"/>
    <mergeCell ref="B42:C42"/>
    <mergeCell ref="B31:C31"/>
  </mergeCells>
  <pageMargins left="0.7" right="0.7" top="0.75" bottom="0.75" header="0" footer="0"/>
  <pageSetup orientation="landscape"/>
  <headerFooter>
    <oddFooter>&amp;RStranica: &amp;P od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99"/>
  <sheetViews>
    <sheetView showGridLines="0" workbookViewId="0"/>
  </sheetViews>
  <sheetFormatPr defaultColWidth="17.33203125" defaultRowHeight="15" customHeight="1" x14ac:dyDescent="0.25"/>
  <cols>
    <col min="1" max="1" width="112.6640625" customWidth="1"/>
    <col min="2" max="7" width="14.44140625" customWidth="1"/>
  </cols>
  <sheetData>
    <row r="1" spans="1:1" ht="37.5" customHeight="1" x14ac:dyDescent="0.25">
      <c r="A1" s="74" t="s">
        <v>12</v>
      </c>
    </row>
    <row r="2" spans="1:1" ht="12.75" customHeight="1" x14ac:dyDescent="0.25">
      <c r="A2" s="75"/>
    </row>
    <row r="3" spans="1:1" ht="22.5" customHeight="1" x14ac:dyDescent="0.25">
      <c r="A3" s="76" t="s">
        <v>13</v>
      </c>
    </row>
    <row r="4" spans="1:1" ht="39" customHeight="1" x14ac:dyDescent="0.25">
      <c r="A4" s="76" t="s">
        <v>14</v>
      </c>
    </row>
    <row r="5" spans="1:1" ht="51.75" customHeight="1" x14ac:dyDescent="0.25">
      <c r="A5" s="76" t="s">
        <v>15</v>
      </c>
    </row>
    <row r="6" spans="1:1" ht="27" customHeight="1" x14ac:dyDescent="0.25">
      <c r="A6" s="77" t="s">
        <v>16</v>
      </c>
    </row>
    <row r="7" spans="1:1" ht="56.25" customHeight="1" x14ac:dyDescent="0.25">
      <c r="A7" s="78" t="s">
        <v>17</v>
      </c>
    </row>
    <row r="8" spans="1:1" ht="78.75" customHeight="1" x14ac:dyDescent="0.25">
      <c r="A8" s="79" t="s">
        <v>18</v>
      </c>
    </row>
    <row r="9" spans="1:1" ht="22.5" customHeight="1" x14ac:dyDescent="0.25">
      <c r="A9" s="76" t="s">
        <v>19</v>
      </c>
    </row>
    <row r="10" spans="1:1" ht="56.25" customHeight="1" x14ac:dyDescent="0.25">
      <c r="A10" s="76" t="s">
        <v>20</v>
      </c>
    </row>
    <row r="11" spans="1:1" ht="42.75" customHeight="1" x14ac:dyDescent="0.25">
      <c r="A11" s="80" t="s">
        <v>21</v>
      </c>
    </row>
    <row r="12" spans="1:1" ht="53.25" customHeight="1" x14ac:dyDescent="0.25"/>
    <row r="13" spans="1:1" ht="53.25" customHeight="1" x14ac:dyDescent="0.25"/>
    <row r="14" spans="1:1" ht="53.25" customHeight="1" x14ac:dyDescent="0.25"/>
    <row r="15" spans="1:1" ht="43.5" customHeight="1" x14ac:dyDescent="0.25"/>
    <row r="16" spans="1:1" ht="53.25" customHeight="1" x14ac:dyDescent="0.25"/>
    <row r="17" ht="53.25" customHeight="1" x14ac:dyDescent="0.25"/>
    <row r="18" ht="53.25" customHeight="1" x14ac:dyDescent="0.25"/>
    <row r="19" ht="43.5" customHeight="1" x14ac:dyDescent="0.25"/>
    <row r="20" ht="74.25" customHeight="1" x14ac:dyDescent="0.25"/>
    <row r="21" ht="102" customHeight="1" x14ac:dyDescent="0.25"/>
    <row r="22" ht="53.25" customHeight="1" x14ac:dyDescent="0.25"/>
    <row r="23" ht="34.5" customHeight="1" x14ac:dyDescent="0.25"/>
    <row r="24" ht="4.5" customHeight="1" x14ac:dyDescent="0.25"/>
    <row r="25" ht="12.75" hidden="1" customHeight="1" x14ac:dyDescent="0.25"/>
    <row r="26" ht="12.75" hidden="1" customHeight="1" x14ac:dyDescent="0.25"/>
    <row r="27" ht="12.75" hidden="1" customHeight="1" x14ac:dyDescent="0.25"/>
    <row r="28" ht="12.75" hidden="1" customHeight="1" x14ac:dyDescent="0.25"/>
    <row r="29" ht="12.75" hidden="1" customHeight="1" x14ac:dyDescent="0.25"/>
    <row r="30" ht="12.75" hidden="1" customHeight="1" x14ac:dyDescent="0.25"/>
    <row r="31" ht="12.75" hidden="1" customHeight="1" x14ac:dyDescent="0.25"/>
    <row r="32" ht="12.75" hidden="1" customHeight="1" x14ac:dyDescent="0.25"/>
    <row r="33" ht="12.75" hidden="1" customHeight="1" x14ac:dyDescent="0.25"/>
    <row r="34" ht="12.75" hidden="1" customHeight="1" x14ac:dyDescent="0.25"/>
    <row r="35" ht="12.75" hidden="1" customHeight="1" x14ac:dyDescent="0.25"/>
    <row r="36" ht="12.75" hidden="1"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sheetProtection algorithmName="SHA-512" hashValue="+RZ30oTmqDs8NGczOPQR7uBzDgcnvl83vdnVctM44u9Wwoa3d4mmiOc52nD6QGOb5ZgGRESv/Ntip0Or7uIjQQ==" saltValue="HcYSWmlExAhaNAGguPOqTQ==" spinCount="100000" sheet="1"/>
  <pageMargins left="0.25" right="0.25"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X1000"/>
  <sheetViews>
    <sheetView showGridLines="0" tabSelected="1" workbookViewId="0">
      <selection activeCell="D14" sqref="D14"/>
    </sheetView>
  </sheetViews>
  <sheetFormatPr defaultColWidth="17.33203125" defaultRowHeight="15" customHeight="1" x14ac:dyDescent="0.25"/>
  <cols>
    <col min="1" max="1" width="16.5546875" customWidth="1"/>
    <col min="2" max="2" width="5.6640625" customWidth="1"/>
    <col min="3" max="3" width="37.44140625" customWidth="1"/>
    <col min="4" max="4" width="9.44140625" customWidth="1"/>
    <col min="5" max="5" width="20.109375" customWidth="1"/>
    <col min="6" max="6" width="9.33203125" customWidth="1"/>
    <col min="7" max="7" width="7.6640625" customWidth="1"/>
    <col min="8" max="9" width="16.33203125" customWidth="1"/>
    <col min="10" max="24" width="8" customWidth="1"/>
  </cols>
  <sheetData>
    <row r="2" spans="1:24" ht="37.5" customHeight="1" x14ac:dyDescent="0.25">
      <c r="A2" s="291" t="s">
        <v>22</v>
      </c>
      <c r="B2" s="292"/>
      <c r="C2" s="292"/>
      <c r="D2" s="292"/>
      <c r="E2" s="292"/>
      <c r="F2" s="292"/>
      <c r="G2" s="292"/>
      <c r="H2" s="292"/>
      <c r="I2" s="292"/>
      <c r="J2" s="5"/>
      <c r="K2" s="5"/>
      <c r="L2" s="5"/>
      <c r="M2" s="5"/>
      <c r="N2" s="5"/>
      <c r="O2" s="5"/>
      <c r="P2" s="5"/>
      <c r="Q2" s="5"/>
      <c r="R2" s="5"/>
      <c r="S2" s="5"/>
      <c r="T2" s="5"/>
      <c r="U2" s="5"/>
      <c r="V2" s="5"/>
      <c r="W2" s="5"/>
      <c r="X2" s="5"/>
    </row>
    <row r="3" spans="1:24" ht="15.75" customHeight="1" x14ac:dyDescent="0.25">
      <c r="A3" s="58"/>
      <c r="B3" s="84"/>
      <c r="C3" s="84"/>
      <c r="D3" s="84"/>
      <c r="E3" s="84"/>
      <c r="F3" s="84"/>
      <c r="G3" s="84"/>
      <c r="H3" s="58"/>
      <c r="I3" s="85" t="s">
        <v>23</v>
      </c>
      <c r="J3" s="5"/>
      <c r="K3" s="5"/>
      <c r="L3" s="5"/>
      <c r="M3" s="5"/>
      <c r="N3" s="5"/>
      <c r="O3" s="5"/>
      <c r="P3" s="5"/>
      <c r="Q3" s="5"/>
      <c r="R3" s="5"/>
      <c r="S3" s="5"/>
      <c r="T3" s="5"/>
      <c r="U3" s="5"/>
      <c r="V3" s="5"/>
      <c r="W3" s="5"/>
      <c r="X3" s="5"/>
    </row>
    <row r="4" spans="1:24" ht="32.25" customHeight="1" x14ac:dyDescent="0.4">
      <c r="A4" s="293" t="s">
        <v>24</v>
      </c>
      <c r="B4" s="294"/>
      <c r="C4" s="294"/>
      <c r="D4" s="294"/>
      <c r="E4" s="294"/>
      <c r="F4" s="294"/>
      <c r="G4" s="294"/>
      <c r="H4" s="294"/>
      <c r="I4" s="294"/>
      <c r="J4" s="5"/>
      <c r="K4" s="5"/>
      <c r="L4" s="5"/>
      <c r="M4" s="5"/>
      <c r="N4" s="5"/>
      <c r="O4" s="5"/>
      <c r="P4" s="5"/>
      <c r="Q4" s="5"/>
      <c r="R4" s="5"/>
      <c r="S4" s="5"/>
      <c r="T4" s="5"/>
      <c r="U4" s="5"/>
      <c r="V4" s="5"/>
      <c r="W4" s="5"/>
      <c r="X4" s="5"/>
    </row>
    <row r="5" spans="1:24" ht="15" customHeight="1" x14ac:dyDescent="0.3">
      <c r="A5" s="86"/>
      <c r="B5" s="73"/>
      <c r="C5" s="73"/>
      <c r="D5" s="73"/>
      <c r="E5" s="73"/>
      <c r="F5" s="73"/>
      <c r="G5" s="73"/>
      <c r="H5" s="73"/>
      <c r="I5" s="73"/>
      <c r="J5" s="5"/>
      <c r="K5" s="5"/>
      <c r="L5" s="5"/>
      <c r="M5" s="5"/>
      <c r="N5" s="5"/>
      <c r="O5" s="5"/>
      <c r="P5" s="5"/>
      <c r="Q5" s="5"/>
      <c r="R5" s="5"/>
      <c r="S5" s="5"/>
      <c r="T5" s="5"/>
      <c r="U5" s="5"/>
      <c r="V5" s="5"/>
      <c r="W5" s="5"/>
      <c r="X5" s="5"/>
    </row>
    <row r="6" spans="1:24" ht="12.75" customHeight="1" x14ac:dyDescent="0.3">
      <c r="A6" s="73"/>
      <c r="B6" s="81" t="s">
        <v>25</v>
      </c>
      <c r="C6" s="37">
        <v>36364</v>
      </c>
      <c r="D6" s="73"/>
      <c r="E6" s="73"/>
      <c r="F6" s="73"/>
      <c r="G6" s="73"/>
      <c r="H6" s="82" t="s">
        <v>26</v>
      </c>
      <c r="I6" s="83" t="s">
        <v>27</v>
      </c>
      <c r="J6" s="5"/>
      <c r="L6" s="5"/>
      <c r="M6" s="5"/>
      <c r="N6" s="5"/>
      <c r="O6" s="5"/>
      <c r="P6" s="5"/>
      <c r="Q6" s="5"/>
      <c r="R6" s="5"/>
      <c r="S6" s="5"/>
      <c r="T6" s="5"/>
      <c r="U6" s="5"/>
      <c r="V6" s="5"/>
      <c r="W6" s="5"/>
      <c r="X6" s="5"/>
    </row>
    <row r="7" spans="1:24" ht="15" customHeight="1" x14ac:dyDescent="0.3">
      <c r="A7" s="73"/>
      <c r="B7" s="87"/>
      <c r="C7" s="88"/>
      <c r="D7" s="89"/>
      <c r="E7" s="295" t="s">
        <v>28</v>
      </c>
      <c r="F7" s="298" t="s">
        <v>29</v>
      </c>
      <c r="G7" s="299"/>
      <c r="H7" s="90" t="str">
        <f>IF(OR(MAX(Skriveni!C2:F983)&gt;0,MIN(Skriveni!C2:F983)&lt;0),"DA","NE")</f>
        <v>DA</v>
      </c>
      <c r="I7" s="91" t="str">
        <f>IF(AND(H7="DA",Kont!E20&gt;0),Kont!E20,"Nema")</f>
        <v>Nema</v>
      </c>
      <c r="L7" s="5"/>
      <c r="M7" s="5"/>
      <c r="N7" s="5"/>
      <c r="O7" s="5"/>
      <c r="P7" s="5"/>
      <c r="Q7" s="5"/>
      <c r="R7" s="5"/>
      <c r="S7" s="5"/>
      <c r="T7" s="5"/>
      <c r="U7" s="5"/>
      <c r="V7" s="5"/>
      <c r="W7" s="5"/>
      <c r="X7" s="5"/>
    </row>
    <row r="8" spans="1:24" ht="12.75" customHeight="1" x14ac:dyDescent="0.3">
      <c r="A8" s="73"/>
      <c r="B8" s="81" t="s">
        <v>30</v>
      </c>
      <c r="C8" s="36" t="s">
        <v>31</v>
      </c>
      <c r="D8" s="73"/>
      <c r="E8" s="296"/>
      <c r="F8" s="287" t="s">
        <v>32</v>
      </c>
      <c r="G8" s="288"/>
      <c r="H8" s="92" t="str">
        <f>IF(OR(MAX(Skriveni!C984:D1298)&gt;0,MIN(Skriveni!C984:D1298)&lt;0),"DA","NE")</f>
        <v>DA</v>
      </c>
      <c r="I8" s="93" t="str">
        <f>IF(AND(H8="DA",Kont!E277&gt;0),Kont!E277,"Nema")</f>
        <v>Nema</v>
      </c>
      <c r="J8" s="5"/>
      <c r="L8" s="5"/>
      <c r="M8" s="5"/>
      <c r="N8" s="5"/>
      <c r="O8" s="5"/>
      <c r="P8" s="5"/>
      <c r="Q8" s="5"/>
      <c r="R8" s="5"/>
      <c r="S8" s="5"/>
      <c r="T8" s="5"/>
      <c r="U8" s="5"/>
      <c r="V8" s="5"/>
      <c r="W8" s="5"/>
      <c r="X8" s="5"/>
    </row>
    <row r="9" spans="1:24" ht="15" customHeight="1" x14ac:dyDescent="0.3">
      <c r="A9" s="73"/>
      <c r="B9" s="94"/>
      <c r="C9" s="95"/>
      <c r="D9" s="73"/>
      <c r="E9" s="296"/>
      <c r="F9" s="289" t="s">
        <v>33</v>
      </c>
      <c r="G9" s="290"/>
      <c r="H9" s="96" t="str">
        <f>IF(OR(MAX(Skriveni!C1299:D1435)&gt;0,MIN(Skriveni!C1299:D1435)&lt;0),"DA","NE")</f>
        <v>DA</v>
      </c>
      <c r="I9" s="97" t="str">
        <f>IF(AND(H9="DA",Kont!E316&gt;0),Kont!E316,"Nema")</f>
        <v>Nema</v>
      </c>
      <c r="J9" s="5"/>
      <c r="L9" s="5"/>
      <c r="M9" s="5"/>
      <c r="N9" s="5"/>
      <c r="O9" s="5"/>
      <c r="P9" s="5"/>
      <c r="Q9" s="5"/>
      <c r="R9" s="5"/>
      <c r="S9" s="5"/>
      <c r="T9" s="5"/>
      <c r="U9" s="5"/>
      <c r="V9" s="5"/>
      <c r="W9" s="5"/>
      <c r="X9" s="5"/>
    </row>
    <row r="10" spans="1:24" ht="12.75" customHeight="1" x14ac:dyDescent="0.3">
      <c r="A10" s="73"/>
      <c r="B10" s="81" t="s">
        <v>34</v>
      </c>
      <c r="C10" s="38">
        <v>21</v>
      </c>
      <c r="D10" s="73"/>
      <c r="E10" s="296"/>
      <c r="F10" s="287" t="s">
        <v>35</v>
      </c>
      <c r="G10" s="288"/>
      <c r="H10" s="92" t="s">
        <v>3449</v>
      </c>
      <c r="I10" s="93" t="str">
        <f>IF(Kont!E314&gt;0,Kont!E314,"Nema")</f>
        <v>Nema</v>
      </c>
      <c r="J10" s="5"/>
      <c r="L10" s="5"/>
      <c r="M10" s="5"/>
      <c r="N10" s="5"/>
      <c r="O10" s="5"/>
      <c r="P10" s="5"/>
      <c r="Q10" s="5"/>
      <c r="R10" s="5"/>
      <c r="S10" s="5"/>
      <c r="T10" s="5"/>
      <c r="U10" s="5"/>
      <c r="V10" s="5"/>
      <c r="W10" s="5"/>
      <c r="X10" s="5"/>
    </row>
    <row r="11" spans="1:24" ht="15" customHeight="1" x14ac:dyDescent="0.3">
      <c r="A11" s="73"/>
      <c r="B11" s="94"/>
      <c r="C11" s="95"/>
      <c r="D11" s="73"/>
      <c r="E11" s="297"/>
      <c r="F11" s="300" t="s">
        <v>36</v>
      </c>
      <c r="G11" s="301"/>
      <c r="H11" s="98" t="str">
        <f>IF(OR(MAX(Skriveni!C1480:C1580)&gt;0,MIN(Skriveni!C1480:C1580)&lt;0),"DA","NE")</f>
        <v>DA</v>
      </c>
      <c r="I11" s="99" t="str">
        <f>IF(AND(H11="DA",Kont!E311&gt;0),Kont!E311,"Nema")</f>
        <v>Nema</v>
      </c>
      <c r="J11" s="5"/>
      <c r="K11" s="5"/>
      <c r="L11" s="5"/>
      <c r="M11" s="5"/>
      <c r="N11" s="5"/>
      <c r="O11" s="5"/>
      <c r="P11" s="5"/>
      <c r="Q11" s="5"/>
      <c r="R11" s="5"/>
      <c r="S11" s="5"/>
      <c r="T11" s="5"/>
      <c r="U11" s="5"/>
      <c r="V11" s="5"/>
      <c r="W11" s="5"/>
      <c r="X11" s="5"/>
    </row>
    <row r="12" spans="1:24" ht="12.75" customHeight="1" x14ac:dyDescent="0.3">
      <c r="A12" s="73"/>
      <c r="B12" s="81" t="s">
        <v>37</v>
      </c>
      <c r="C12" s="39" t="s">
        <v>38</v>
      </c>
      <c r="D12" s="73"/>
      <c r="E12" s="73"/>
      <c r="F12" s="73"/>
      <c r="G12" s="73"/>
      <c r="H12" s="73"/>
      <c r="I12" s="73"/>
      <c r="J12" s="5"/>
      <c r="K12" s="5"/>
      <c r="L12" s="5"/>
      <c r="M12" s="5"/>
      <c r="N12" s="5"/>
      <c r="O12" s="5"/>
      <c r="P12" s="5"/>
      <c r="Q12" s="5"/>
      <c r="R12" s="5"/>
      <c r="S12" s="5"/>
      <c r="T12" s="5"/>
      <c r="U12" s="5"/>
      <c r="V12" s="5"/>
      <c r="W12" s="5"/>
      <c r="X12" s="5"/>
    </row>
    <row r="13" spans="1:24" ht="15" customHeight="1" x14ac:dyDescent="0.3">
      <c r="A13" s="73"/>
      <c r="B13" s="73"/>
      <c r="C13" s="73"/>
      <c r="D13" s="73"/>
      <c r="E13" s="73"/>
      <c r="F13" s="73"/>
      <c r="G13" s="73"/>
      <c r="H13" s="73"/>
      <c r="I13" s="73"/>
      <c r="J13" s="5"/>
      <c r="K13" s="5"/>
      <c r="L13" s="5"/>
      <c r="M13" s="5"/>
      <c r="N13" s="5"/>
      <c r="O13" s="5"/>
      <c r="P13" s="5"/>
      <c r="Q13" s="5"/>
      <c r="R13" s="5"/>
      <c r="S13" s="5"/>
      <c r="T13" s="5"/>
      <c r="U13" s="5"/>
      <c r="V13" s="5"/>
      <c r="W13" s="5"/>
      <c r="X13" s="5"/>
    </row>
    <row r="14" spans="1:24" ht="15" customHeight="1" x14ac:dyDescent="0.25">
      <c r="A14" s="58"/>
      <c r="B14" s="58"/>
      <c r="C14" s="58"/>
      <c r="D14" s="58"/>
      <c r="E14" s="58"/>
      <c r="F14" s="58"/>
      <c r="G14" s="58"/>
      <c r="H14" s="58"/>
      <c r="I14" s="58"/>
      <c r="J14" s="5"/>
      <c r="K14" s="5"/>
      <c r="L14" s="5"/>
      <c r="M14" s="5"/>
      <c r="N14" s="5"/>
      <c r="O14" s="5"/>
      <c r="P14" s="5"/>
      <c r="Q14" s="5"/>
      <c r="R14" s="5"/>
      <c r="S14" s="5"/>
      <c r="T14" s="5"/>
      <c r="U14" s="5"/>
      <c r="V14" s="5"/>
      <c r="W14" s="5"/>
      <c r="X14" s="5"/>
    </row>
    <row r="15" spans="1:24" ht="29.25" customHeight="1" x14ac:dyDescent="0.25">
      <c r="A15" s="100" t="s">
        <v>39</v>
      </c>
      <c r="B15" s="305" t="s">
        <v>40</v>
      </c>
      <c r="C15" s="306"/>
      <c r="D15" s="306"/>
      <c r="E15" s="306"/>
      <c r="F15" s="307"/>
      <c r="G15" s="101" t="s">
        <v>41</v>
      </c>
      <c r="H15" s="101" t="s">
        <v>42</v>
      </c>
      <c r="I15" s="102" t="s">
        <v>43</v>
      </c>
      <c r="J15" s="5"/>
      <c r="K15" s="5"/>
      <c r="L15" s="5"/>
      <c r="M15" s="5"/>
      <c r="N15" s="5"/>
      <c r="O15" s="5"/>
      <c r="P15" s="5"/>
      <c r="Q15" s="5"/>
      <c r="R15" s="5"/>
      <c r="S15" s="5"/>
      <c r="T15" s="5"/>
      <c r="U15" s="5"/>
      <c r="V15" s="5"/>
      <c r="W15" s="5"/>
      <c r="X15" s="5"/>
    </row>
    <row r="16" spans="1:24" ht="12.75" customHeight="1" x14ac:dyDescent="0.25">
      <c r="A16" s="302" t="s">
        <v>29</v>
      </c>
      <c r="B16" s="308" t="str">
        <f>'PR-RAS'!B6</f>
        <v xml:space="preserve">PRIHODI POSLOVANJA (šifre 61+62+63+64+65+66+67+68) </v>
      </c>
      <c r="C16" s="309"/>
      <c r="D16" s="309"/>
      <c r="E16" s="309"/>
      <c r="F16" s="310"/>
      <c r="G16" s="103" t="str">
        <f>'PR-RAS'!C6</f>
        <v>6</v>
      </c>
      <c r="H16" s="104">
        <f>'PR-RAS'!D6</f>
        <v>320912.24</v>
      </c>
      <c r="I16" s="104">
        <f>'PR-RAS'!E6</f>
        <v>364037.89</v>
      </c>
      <c r="J16" s="5"/>
      <c r="K16" s="5"/>
      <c r="L16" s="5"/>
      <c r="M16" s="5"/>
      <c r="N16" s="5"/>
      <c r="O16" s="5"/>
      <c r="P16" s="5"/>
      <c r="Q16" s="5"/>
      <c r="R16" s="5"/>
      <c r="S16" s="5"/>
      <c r="T16" s="5"/>
      <c r="U16" s="5"/>
      <c r="V16" s="5"/>
      <c r="W16" s="5"/>
      <c r="X16" s="5"/>
    </row>
    <row r="17" spans="1:24" ht="12.75" customHeight="1" x14ac:dyDescent="0.25">
      <c r="A17" s="303"/>
      <c r="B17" s="311" t="str">
        <f>'PR-RAS'!B151</f>
        <v xml:space="preserve">RASHODI POSLOVANJA (šifre 31+32+34+35+36+37+38) </v>
      </c>
      <c r="C17" s="312"/>
      <c r="D17" s="312"/>
      <c r="E17" s="312"/>
      <c r="F17" s="313"/>
      <c r="G17" s="105" t="str">
        <f>'PR-RAS'!C151</f>
        <v>3</v>
      </c>
      <c r="H17" s="104">
        <f>'PR-RAS'!D151</f>
        <v>311913.77</v>
      </c>
      <c r="I17" s="104">
        <f>'PR-RAS'!E151</f>
        <v>357489.15999999992</v>
      </c>
      <c r="J17" s="5"/>
      <c r="K17" s="5"/>
      <c r="L17" s="5"/>
      <c r="M17" s="5"/>
      <c r="N17" s="5"/>
      <c r="O17" s="5"/>
      <c r="P17" s="5"/>
      <c r="Q17" s="5"/>
      <c r="R17" s="5"/>
      <c r="S17" s="5"/>
      <c r="T17" s="5"/>
      <c r="U17" s="5"/>
      <c r="V17" s="5"/>
      <c r="W17" s="5"/>
      <c r="X17" s="5"/>
    </row>
    <row r="18" spans="1:24" ht="12.75" customHeight="1" x14ac:dyDescent="0.25">
      <c r="A18" s="303"/>
      <c r="B18" s="311" t="str">
        <f>'PR-RAS'!B645</f>
        <v>Višak prihoda i primitaka raspoloživ u sljedećem razdoblju (šifre X005 + '9221-9222' - Y005 - '9222-9221')</v>
      </c>
      <c r="C18" s="312"/>
      <c r="D18" s="312"/>
      <c r="E18" s="312"/>
      <c r="F18" s="313"/>
      <c r="G18" s="105" t="str">
        <f>'PR-RAS'!C645</f>
        <v>X006</v>
      </c>
      <c r="H18" s="104">
        <f>'PR-RAS'!D645</f>
        <v>7549.5299999999879</v>
      </c>
      <c r="I18" s="104">
        <f>'PR-RAS'!E645</f>
        <v>11600.600000000122</v>
      </c>
      <c r="J18" s="5"/>
      <c r="K18" s="5"/>
      <c r="L18" s="5"/>
      <c r="M18" s="5"/>
      <c r="N18" s="5"/>
      <c r="O18" s="5"/>
      <c r="P18" s="5"/>
      <c r="Q18" s="5"/>
      <c r="R18" s="5"/>
      <c r="S18" s="5"/>
      <c r="T18" s="5"/>
      <c r="U18" s="5"/>
      <c r="V18" s="5"/>
      <c r="W18" s="5"/>
      <c r="X18" s="5"/>
    </row>
    <row r="19" spans="1:24" ht="12.75" customHeight="1" x14ac:dyDescent="0.25">
      <c r="A19" s="304"/>
      <c r="B19" s="314" t="str">
        <f>'PR-RAS'!B646</f>
        <v>Manjak prihoda i primitaka za pokriće u sljedećem razdoblju (šifre Y005 + '9222-9221' - X005 - '9221-9222' )</v>
      </c>
      <c r="C19" s="315"/>
      <c r="D19" s="315"/>
      <c r="E19" s="315"/>
      <c r="F19" s="316"/>
      <c r="G19" s="106" t="str">
        <f>'PR-RAS'!C646</f>
        <v>Y006</v>
      </c>
      <c r="H19" s="107">
        <f>'PR-RAS'!D646</f>
        <v>0</v>
      </c>
      <c r="I19" s="107">
        <f>'PR-RAS'!E646</f>
        <v>0</v>
      </c>
      <c r="J19" s="5"/>
      <c r="K19" s="5"/>
      <c r="L19" s="5"/>
      <c r="M19" s="5"/>
      <c r="N19" s="5"/>
      <c r="O19" s="5"/>
      <c r="P19" s="5"/>
      <c r="Q19" s="5"/>
      <c r="R19" s="5"/>
      <c r="S19" s="5"/>
      <c r="T19" s="5"/>
      <c r="U19" s="5"/>
      <c r="V19" s="5"/>
      <c r="W19" s="5"/>
      <c r="X19" s="5"/>
    </row>
    <row r="20" spans="1:24" ht="12.75" customHeight="1" x14ac:dyDescent="0.25">
      <c r="A20" s="302" t="s">
        <v>32</v>
      </c>
      <c r="B20" s="308" t="str">
        <f>BILANCA!B7</f>
        <v>Nefinancijska imovina (šifre 01+02+03+04+05+06)</v>
      </c>
      <c r="C20" s="309"/>
      <c r="D20" s="309"/>
      <c r="E20" s="309"/>
      <c r="F20" s="310"/>
      <c r="G20" s="108" t="str">
        <f>BILANCA!C7</f>
        <v>B002</v>
      </c>
      <c r="H20" s="109">
        <f>BILANCA!D7</f>
        <v>10592.95</v>
      </c>
      <c r="I20" s="110">
        <f>BILANCA!E7</f>
        <v>9482.029999999997</v>
      </c>
      <c r="J20" s="5"/>
      <c r="K20" s="5"/>
      <c r="L20" s="5"/>
      <c r="M20" s="5"/>
      <c r="N20" s="5"/>
      <c r="O20" s="5"/>
      <c r="P20" s="5"/>
      <c r="Q20" s="5"/>
      <c r="R20" s="5"/>
      <c r="S20" s="5"/>
      <c r="T20" s="5"/>
      <c r="U20" s="5"/>
      <c r="V20" s="5"/>
      <c r="W20" s="5"/>
      <c r="X20" s="5"/>
    </row>
    <row r="21" spans="1:24" ht="12.75" customHeight="1" x14ac:dyDescent="0.25">
      <c r="A21" s="303"/>
      <c r="B21" s="311" t="str">
        <f>BILANCA!B68</f>
        <v>Financijska imovina (šifre 11+12+13+14+15+16+17+19)</v>
      </c>
      <c r="C21" s="312"/>
      <c r="D21" s="312"/>
      <c r="E21" s="312"/>
      <c r="F21" s="313"/>
      <c r="G21" s="111" t="str">
        <f>BILANCA!C68</f>
        <v>1</v>
      </c>
      <c r="H21" s="112">
        <f>BILANCA!D68</f>
        <v>33599.479999999996</v>
      </c>
      <c r="I21" s="113">
        <f>BILANCA!E68</f>
        <v>42578.509999999995</v>
      </c>
      <c r="J21" s="5"/>
      <c r="K21" s="5"/>
      <c r="L21" s="5"/>
      <c r="M21" s="5"/>
      <c r="N21" s="5"/>
      <c r="O21" s="5"/>
      <c r="P21" s="5"/>
      <c r="Q21" s="5"/>
      <c r="R21" s="5"/>
      <c r="S21" s="5"/>
      <c r="T21" s="5"/>
      <c r="U21" s="5"/>
      <c r="V21" s="5"/>
      <c r="W21" s="5"/>
      <c r="X21" s="5"/>
    </row>
    <row r="22" spans="1:24" ht="12.75" customHeight="1" x14ac:dyDescent="0.25">
      <c r="A22" s="303"/>
      <c r="B22" s="311" t="str">
        <f>BILANCA!B176</f>
        <v xml:space="preserve">Obveze (šifre 23+24+25+26+29) </v>
      </c>
      <c r="C22" s="312"/>
      <c r="D22" s="312"/>
      <c r="E22" s="312"/>
      <c r="F22" s="313"/>
      <c r="G22" s="111" t="str">
        <f>BILANCA!C176</f>
        <v>2</v>
      </c>
      <c r="H22" s="112">
        <f>BILANCA!D176</f>
        <v>21729.02</v>
      </c>
      <c r="I22" s="113">
        <f>BILANCA!E176</f>
        <v>26658.359999999997</v>
      </c>
      <c r="J22" s="5"/>
      <c r="K22" s="5"/>
      <c r="L22" s="5"/>
      <c r="M22" s="5"/>
      <c r="N22" s="5"/>
      <c r="O22" s="5"/>
      <c r="P22" s="5"/>
      <c r="Q22" s="5"/>
      <c r="R22" s="5"/>
      <c r="S22" s="5"/>
      <c r="T22" s="5"/>
      <c r="U22" s="5"/>
      <c r="V22" s="5"/>
      <c r="W22" s="5"/>
      <c r="X22" s="5"/>
    </row>
    <row r="23" spans="1:24" ht="12.75" customHeight="1" x14ac:dyDescent="0.25">
      <c r="A23" s="304"/>
      <c r="B23" s="314" t="str">
        <f>BILANCA!B237</f>
        <v>Vlastiti izvori (šifre 91 + 922 - 93 + 96 do 98)</v>
      </c>
      <c r="C23" s="315"/>
      <c r="D23" s="315"/>
      <c r="E23" s="315"/>
      <c r="F23" s="316"/>
      <c r="G23" s="114" t="str">
        <f>BILANCA!C237</f>
        <v>9</v>
      </c>
      <c r="H23" s="115">
        <f>BILANCA!D237</f>
        <v>22463.41</v>
      </c>
      <c r="I23" s="116">
        <f>BILANCA!E237</f>
        <v>25402.18</v>
      </c>
      <c r="J23" s="5"/>
      <c r="K23" s="5"/>
      <c r="L23" s="5"/>
      <c r="M23" s="5"/>
      <c r="N23" s="5"/>
      <c r="O23" s="5"/>
      <c r="P23" s="5"/>
      <c r="Q23" s="5"/>
      <c r="R23" s="5"/>
      <c r="S23" s="5"/>
      <c r="T23" s="5"/>
      <c r="U23" s="5"/>
      <c r="V23" s="5"/>
      <c r="W23" s="5"/>
      <c r="X23" s="5"/>
    </row>
    <row r="24" spans="1:24" ht="12.75" customHeight="1" x14ac:dyDescent="0.25">
      <c r="A24" s="302" t="s">
        <v>44</v>
      </c>
      <c r="B24" s="308" t="str">
        <f>'RAS-funkcijski'!B5</f>
        <v>Opće javne usluge (šifre 011+012+013+014 do 018)</v>
      </c>
      <c r="C24" s="309"/>
      <c r="D24" s="309"/>
      <c r="E24" s="309"/>
      <c r="F24" s="310"/>
      <c r="G24" s="108" t="str">
        <f>'RAS-funkcijski'!C5</f>
        <v>01</v>
      </c>
      <c r="H24" s="109">
        <f>'RAS-funkcijski'!D5</f>
        <v>0</v>
      </c>
      <c r="I24" s="110">
        <f>'RAS-funkcijski'!E5</f>
        <v>0</v>
      </c>
      <c r="J24" s="5"/>
      <c r="K24" s="5"/>
      <c r="L24" s="5"/>
      <c r="M24" s="5"/>
      <c r="N24" s="5"/>
      <c r="O24" s="5"/>
      <c r="P24" s="5"/>
      <c r="Q24" s="5"/>
      <c r="R24" s="5"/>
      <c r="S24" s="5"/>
      <c r="T24" s="5"/>
      <c r="U24" s="5"/>
      <c r="V24" s="5"/>
      <c r="W24" s="5"/>
      <c r="X24" s="5"/>
    </row>
    <row r="25" spans="1:24" ht="12.75" customHeight="1" x14ac:dyDescent="0.25">
      <c r="A25" s="303"/>
      <c r="B25" s="311" t="str">
        <f>'RAS-funkcijski'!B35</f>
        <v>Ekonomski poslovi (šifre 041+042+043+044+045+046+047+048+049)</v>
      </c>
      <c r="C25" s="312"/>
      <c r="D25" s="312"/>
      <c r="E25" s="312"/>
      <c r="F25" s="313"/>
      <c r="G25" s="111" t="str">
        <f>'RAS-funkcijski'!C35</f>
        <v>04</v>
      </c>
      <c r="H25" s="112">
        <f>'RAS-funkcijski'!D35</f>
        <v>0</v>
      </c>
      <c r="I25" s="113">
        <f>'RAS-funkcijski'!E35</f>
        <v>0</v>
      </c>
      <c r="J25" s="5"/>
      <c r="K25" s="5"/>
      <c r="L25" s="5"/>
      <c r="M25" s="5"/>
      <c r="N25" s="5"/>
      <c r="O25" s="5"/>
      <c r="P25" s="5"/>
      <c r="Q25" s="5"/>
      <c r="R25" s="5"/>
      <c r="S25" s="5"/>
      <c r="T25" s="5"/>
      <c r="U25" s="5"/>
      <c r="V25" s="5"/>
      <c r="W25" s="5"/>
      <c r="X25" s="5"/>
    </row>
    <row r="26" spans="1:24" ht="12.75" customHeight="1" x14ac:dyDescent="0.25">
      <c r="A26" s="303"/>
      <c r="B26" s="311" t="str">
        <f>'RAS-funkcijski'!B88</f>
        <v>Rashodi vezani za stanovanje i kom. pogodnosti koji nisu drugdje svrstani</v>
      </c>
      <c r="C26" s="312"/>
      <c r="D26" s="312"/>
      <c r="E26" s="312"/>
      <c r="F26" s="313"/>
      <c r="G26" s="111" t="str">
        <f>'RAS-funkcijski'!C88</f>
        <v>066</v>
      </c>
      <c r="H26" s="112">
        <f>'RAS-funkcijski'!D88</f>
        <v>0</v>
      </c>
      <c r="I26" s="113">
        <f>'RAS-funkcijski'!E88</f>
        <v>0</v>
      </c>
      <c r="J26" s="5"/>
      <c r="K26" s="5"/>
      <c r="L26" s="5"/>
      <c r="M26" s="5"/>
      <c r="N26" s="5"/>
      <c r="O26" s="5"/>
      <c r="P26" s="5"/>
      <c r="Q26" s="5"/>
      <c r="R26" s="5"/>
      <c r="S26" s="5"/>
      <c r="T26" s="5"/>
      <c r="U26" s="5"/>
      <c r="V26" s="5"/>
      <c r="W26" s="5"/>
      <c r="X26" s="5"/>
    </row>
    <row r="27" spans="1:24" ht="12.75" customHeight="1" x14ac:dyDescent="0.25">
      <c r="A27" s="303"/>
      <c r="B27" s="311" t="str">
        <f>'RAS-funkcijski'!B114</f>
        <v>Obrazovanje (šifre 091+092+093+094+095+096+097+098)</v>
      </c>
      <c r="C27" s="312"/>
      <c r="D27" s="312"/>
      <c r="E27" s="312"/>
      <c r="F27" s="313"/>
      <c r="G27" s="111" t="str">
        <f>'RAS-funkcijski'!C114</f>
        <v>09</v>
      </c>
      <c r="H27" s="112">
        <f>'RAS-funkcijski'!D114</f>
        <v>321980.94</v>
      </c>
      <c r="I27" s="113">
        <f>'RAS-funkcijski'!E114</f>
        <v>359986.82</v>
      </c>
      <c r="J27" s="5"/>
      <c r="K27" s="5"/>
      <c r="L27" s="5"/>
      <c r="M27" s="5"/>
      <c r="N27" s="5"/>
      <c r="O27" s="5"/>
      <c r="P27" s="5"/>
      <c r="Q27" s="5"/>
      <c r="R27" s="5"/>
      <c r="S27" s="5"/>
      <c r="T27" s="5"/>
      <c r="U27" s="5"/>
      <c r="V27" s="5"/>
      <c r="W27" s="5"/>
      <c r="X27" s="5"/>
    </row>
    <row r="28" spans="1:24" ht="12.75" customHeight="1" x14ac:dyDescent="0.25">
      <c r="A28" s="304"/>
      <c r="B28" s="314" t="str">
        <f>'RAS-funkcijski'!B141</f>
        <v>Kontrolni zbroj (šifre 01+02+03+04+05+06+07+08+09+10)</v>
      </c>
      <c r="C28" s="315"/>
      <c r="D28" s="315"/>
      <c r="E28" s="315"/>
      <c r="F28" s="316"/>
      <c r="G28" s="114" t="str">
        <f>'RAS-funkcijski'!C141</f>
        <v>R1</v>
      </c>
      <c r="H28" s="117">
        <f>'RAS-funkcijski'!D141</f>
        <v>321980.94</v>
      </c>
      <c r="I28" s="118">
        <f>'RAS-funkcijski'!E141</f>
        <v>359986.82</v>
      </c>
      <c r="J28" s="5"/>
      <c r="K28" s="5"/>
      <c r="L28" s="5"/>
      <c r="M28" s="5"/>
      <c r="N28" s="5"/>
      <c r="O28" s="5"/>
      <c r="P28" s="5"/>
      <c r="Q28" s="5"/>
      <c r="R28" s="5"/>
      <c r="S28" s="5"/>
      <c r="T28" s="5"/>
      <c r="U28" s="5"/>
      <c r="V28" s="5"/>
      <c r="W28" s="5"/>
      <c r="X28" s="5"/>
    </row>
    <row r="29" spans="1:24" ht="12.75" customHeight="1" x14ac:dyDescent="0.25">
      <c r="A29" s="302" t="s">
        <v>35</v>
      </c>
      <c r="B29" s="318" t="str">
        <f>'P-VRIO'!B5</f>
        <v>Promjene u vrijednosti i obujmu imovine (šifre 91511+91512)</v>
      </c>
      <c r="C29" s="309"/>
      <c r="D29" s="309"/>
      <c r="E29" s="309"/>
      <c r="F29" s="310"/>
      <c r="G29" s="108" t="str">
        <f>'P-VRIO'!C5</f>
        <v>9151</v>
      </c>
      <c r="H29" s="109">
        <f>'P-VRIO'!D5</f>
        <v>0</v>
      </c>
      <c r="I29" s="110">
        <f>'P-VRIO'!E5</f>
        <v>0</v>
      </c>
      <c r="J29" s="5"/>
      <c r="K29" s="5"/>
      <c r="L29" s="5"/>
      <c r="M29" s="5"/>
      <c r="N29" s="5"/>
      <c r="O29" s="5"/>
      <c r="P29" s="5"/>
      <c r="Q29" s="5"/>
      <c r="R29" s="5"/>
      <c r="S29" s="5"/>
      <c r="T29" s="5"/>
      <c r="U29" s="5"/>
      <c r="V29" s="5"/>
      <c r="W29" s="5"/>
      <c r="X29" s="5"/>
    </row>
    <row r="30" spans="1:24" ht="12.75" customHeight="1" x14ac:dyDescent="0.25">
      <c r="A30" s="303"/>
      <c r="B30" s="319" t="str">
        <f>'P-VRIO'!B22</f>
        <v>Promjene u obujmu imovine (šifre P016+P023)</v>
      </c>
      <c r="C30" s="312"/>
      <c r="D30" s="312"/>
      <c r="E30" s="312"/>
      <c r="F30" s="313"/>
      <c r="G30" s="111" t="str">
        <f>'P-VRIO'!C22</f>
        <v>91512</v>
      </c>
      <c r="H30" s="112">
        <f>'P-VRIO'!D22</f>
        <v>0</v>
      </c>
      <c r="I30" s="113">
        <f>'P-VRIO'!E22</f>
        <v>0</v>
      </c>
      <c r="J30" s="5"/>
      <c r="K30" s="5"/>
      <c r="L30" s="5"/>
      <c r="M30" s="5"/>
      <c r="N30" s="5"/>
      <c r="O30" s="5"/>
      <c r="P30" s="5"/>
      <c r="Q30" s="5"/>
      <c r="R30" s="5"/>
      <c r="S30" s="5"/>
      <c r="T30" s="5"/>
      <c r="U30" s="5"/>
      <c r="V30" s="5"/>
      <c r="W30" s="5"/>
      <c r="X30" s="5"/>
    </row>
    <row r="31" spans="1:24" ht="12.75" customHeight="1" x14ac:dyDescent="0.25">
      <c r="A31" s="303"/>
      <c r="B31" s="319" t="str">
        <f>'P-VRIO'!B38</f>
        <v>Promjene u vrijednosti (revalorizacija) i obujmu obveza (šifre 91521+91522)</v>
      </c>
      <c r="C31" s="312"/>
      <c r="D31" s="312"/>
      <c r="E31" s="312"/>
      <c r="F31" s="313"/>
      <c r="G31" s="111" t="str">
        <f>'P-VRIO'!C38</f>
        <v>9152</v>
      </c>
      <c r="H31" s="112">
        <f>'P-VRIO'!D38</f>
        <v>0</v>
      </c>
      <c r="I31" s="113">
        <f>'P-VRIO'!E38</f>
        <v>0</v>
      </c>
      <c r="J31" s="5"/>
      <c r="K31" s="5"/>
      <c r="L31" s="5"/>
      <c r="M31" s="5"/>
      <c r="N31" s="5"/>
      <c r="O31" s="5"/>
      <c r="P31" s="5"/>
      <c r="Q31" s="5"/>
      <c r="R31" s="5"/>
      <c r="S31" s="5"/>
      <c r="T31" s="5"/>
      <c r="U31" s="5"/>
      <c r="V31" s="5"/>
      <c r="W31" s="5"/>
      <c r="X31" s="5"/>
    </row>
    <row r="32" spans="1:24" ht="12.75" customHeight="1" x14ac:dyDescent="0.25">
      <c r="A32" s="304"/>
      <c r="B32" s="320" t="str">
        <f>'P-VRIO'!B44</f>
        <v>Promjene u obujmu obveza (šifre P035 do P038)</v>
      </c>
      <c r="C32" s="315"/>
      <c r="D32" s="315"/>
      <c r="E32" s="315"/>
      <c r="F32" s="316"/>
      <c r="G32" s="114" t="str">
        <f>'P-VRIO'!C44</f>
        <v>91522</v>
      </c>
      <c r="H32" s="117">
        <f>'P-VRIO'!D44</f>
        <v>0</v>
      </c>
      <c r="I32" s="118">
        <f>'P-VRIO'!E44</f>
        <v>0</v>
      </c>
      <c r="J32" s="5"/>
      <c r="K32" s="5"/>
      <c r="L32" s="5"/>
      <c r="M32" s="5"/>
      <c r="N32" s="5"/>
      <c r="O32" s="5"/>
      <c r="P32" s="5"/>
      <c r="Q32" s="5"/>
      <c r="R32" s="5"/>
      <c r="S32" s="5"/>
      <c r="T32" s="5"/>
      <c r="U32" s="5"/>
      <c r="V32" s="5"/>
      <c r="W32" s="5"/>
      <c r="X32" s="5"/>
    </row>
    <row r="33" spans="1:24" ht="12.75" customHeight="1" x14ac:dyDescent="0.25">
      <c r="A33" s="302" t="s">
        <v>36</v>
      </c>
      <c r="B33" s="308" t="str">
        <f>OBVEZE!B5</f>
        <v>Stanje obveza 1. siječnja (=stanju obveza iz Izvještaja o obvezama na 31. prosinca prethodne godine)</v>
      </c>
      <c r="C33" s="309"/>
      <c r="D33" s="309"/>
      <c r="E33" s="309"/>
      <c r="F33" s="310"/>
      <c r="G33" s="108" t="str">
        <f>OBVEZE!C5</f>
        <v>V001</v>
      </c>
      <c r="H33" s="119" t="s">
        <v>45</v>
      </c>
      <c r="I33" s="120">
        <f>OBVEZE!D5</f>
        <v>21729.02</v>
      </c>
      <c r="J33" s="5"/>
      <c r="K33" s="5"/>
      <c r="L33" s="5"/>
      <c r="M33" s="5"/>
      <c r="N33" s="5"/>
      <c r="O33" s="5"/>
      <c r="P33" s="5"/>
      <c r="Q33" s="5"/>
      <c r="R33" s="5"/>
      <c r="S33" s="5"/>
      <c r="T33" s="5"/>
      <c r="U33" s="5"/>
      <c r="V33" s="5"/>
      <c r="W33" s="5"/>
      <c r="X33" s="5"/>
    </row>
    <row r="34" spans="1:24" ht="12.75" customHeight="1" x14ac:dyDescent="0.25">
      <c r="A34" s="303"/>
      <c r="B34" s="311" t="str">
        <f>OBVEZE!B42</f>
        <v>Stanje obveza na kraju izvještajnog razdoblja (šifre V001+V002-V004) i (šifre V007+V009)</v>
      </c>
      <c r="C34" s="312"/>
      <c r="D34" s="312"/>
      <c r="E34" s="312"/>
      <c r="F34" s="313"/>
      <c r="G34" s="111" t="str">
        <f>OBVEZE!C42</f>
        <v>V006</v>
      </c>
      <c r="H34" s="112" t="s">
        <v>45</v>
      </c>
      <c r="I34" s="113">
        <f>OBVEZE!D42</f>
        <v>26658.359999999986</v>
      </c>
      <c r="J34" s="5"/>
      <c r="K34" s="5"/>
      <c r="L34" s="5"/>
      <c r="M34" s="5"/>
      <c r="N34" s="5"/>
      <c r="O34" s="5"/>
      <c r="P34" s="5"/>
      <c r="Q34" s="5"/>
      <c r="R34" s="5"/>
      <c r="S34" s="5"/>
      <c r="T34" s="5"/>
      <c r="U34" s="5"/>
      <c r="V34" s="5"/>
      <c r="W34" s="5"/>
      <c r="X34" s="5"/>
    </row>
    <row r="35" spans="1:24" ht="12.75" customHeight="1" x14ac:dyDescent="0.25">
      <c r="A35" s="303"/>
      <c r="B35" s="311" t="str">
        <f>OBVEZE!B43</f>
        <v>Stanje dospjelih obveza na kraju izvještajnog razdoblja (šifre V008+D23+D24 + 'D dio 25,26')</v>
      </c>
      <c r="C35" s="312"/>
      <c r="D35" s="312"/>
      <c r="E35" s="312"/>
      <c r="F35" s="313"/>
      <c r="G35" s="111" t="str">
        <f>OBVEZE!C43</f>
        <v>V007</v>
      </c>
      <c r="H35" s="112" t="s">
        <v>45</v>
      </c>
      <c r="I35" s="113">
        <f>OBVEZE!D43</f>
        <v>0</v>
      </c>
      <c r="J35" s="5"/>
      <c r="K35" s="5"/>
      <c r="L35" s="5"/>
      <c r="M35" s="5"/>
      <c r="N35" s="5"/>
      <c r="O35" s="5"/>
      <c r="P35" s="5"/>
      <c r="Q35" s="5"/>
      <c r="R35" s="5"/>
      <c r="S35" s="5"/>
      <c r="T35" s="5"/>
      <c r="U35" s="5"/>
      <c r="V35" s="5"/>
      <c r="W35" s="5"/>
      <c r="X35" s="5"/>
    </row>
    <row r="36" spans="1:24" ht="12.75" customHeight="1" x14ac:dyDescent="0.25">
      <c r="A36" s="304"/>
      <c r="B36" s="314" t="str">
        <f>OBVEZE!B101</f>
        <v>Stanje nedospjelih obveza na kraju izvještajnog razdoblja (šifre V010 + ND23 + ND24 + 'ND dio 25,26')</v>
      </c>
      <c r="C36" s="315"/>
      <c r="D36" s="315"/>
      <c r="E36" s="315"/>
      <c r="F36" s="316"/>
      <c r="G36" s="114" t="str">
        <f>OBVEZE!C101</f>
        <v>V009</v>
      </c>
      <c r="H36" s="117" t="s">
        <v>45</v>
      </c>
      <c r="I36" s="118">
        <f>OBVEZE!D101</f>
        <v>26658.36</v>
      </c>
      <c r="J36" s="5"/>
      <c r="K36" s="5"/>
      <c r="L36" s="5"/>
      <c r="M36" s="5"/>
      <c r="N36" s="5"/>
      <c r="O36" s="5"/>
      <c r="P36" s="5"/>
      <c r="Q36" s="5"/>
      <c r="R36" s="5"/>
      <c r="S36" s="5"/>
      <c r="T36" s="5"/>
      <c r="U36" s="5"/>
      <c r="V36" s="5"/>
      <c r="W36" s="5"/>
      <c r="X36" s="5"/>
    </row>
    <row r="37" spans="1:24" ht="14.25" customHeight="1" x14ac:dyDescent="0.25">
      <c r="A37" s="121"/>
      <c r="B37" s="122"/>
      <c r="C37" s="122"/>
      <c r="D37" s="122"/>
      <c r="E37" s="122"/>
      <c r="F37" s="122"/>
      <c r="G37" s="122"/>
      <c r="H37" s="123"/>
      <c r="I37" s="123"/>
      <c r="J37" s="5"/>
      <c r="K37" s="5"/>
      <c r="L37" s="5"/>
      <c r="M37" s="5"/>
      <c r="N37" s="5"/>
      <c r="O37" s="5"/>
      <c r="P37" s="5"/>
      <c r="Q37" s="5"/>
      <c r="R37" s="5"/>
      <c r="S37" s="5"/>
      <c r="T37" s="5"/>
      <c r="U37" s="5"/>
      <c r="V37" s="5"/>
      <c r="W37" s="5"/>
      <c r="X37" s="5"/>
    </row>
    <row r="38" spans="1:24" ht="14.25" customHeight="1" x14ac:dyDescent="0.25">
      <c r="A38" s="58"/>
      <c r="B38" s="58"/>
      <c r="C38" s="58"/>
      <c r="D38" s="58"/>
      <c r="E38" s="58"/>
      <c r="F38" s="58"/>
      <c r="G38" s="58"/>
      <c r="H38" s="124"/>
      <c r="I38" s="124"/>
      <c r="J38" s="5"/>
      <c r="K38" s="5"/>
      <c r="L38" s="5"/>
      <c r="M38" s="5"/>
      <c r="N38" s="5"/>
      <c r="O38" s="5"/>
      <c r="P38" s="5"/>
      <c r="Q38" s="5"/>
      <c r="R38" s="5"/>
      <c r="S38" s="5"/>
      <c r="T38" s="5"/>
      <c r="U38" s="5"/>
      <c r="V38" s="5"/>
      <c r="W38" s="5"/>
      <c r="X38" s="5"/>
    </row>
    <row r="39" spans="1:24" ht="33.75" customHeight="1" x14ac:dyDescent="0.25">
      <c r="A39" s="58"/>
      <c r="B39" s="58"/>
      <c r="C39" s="58"/>
      <c r="D39" s="58"/>
      <c r="E39" s="58"/>
      <c r="F39" s="58"/>
      <c r="G39" s="58"/>
      <c r="H39" s="317" t="s">
        <v>46</v>
      </c>
      <c r="I39" s="317"/>
      <c r="J39" s="5"/>
      <c r="K39" s="5"/>
      <c r="L39" s="5"/>
      <c r="M39" s="5"/>
      <c r="N39" s="5"/>
      <c r="O39" s="5"/>
      <c r="P39" s="5"/>
      <c r="Q39" s="5"/>
      <c r="R39" s="5"/>
      <c r="S39" s="5"/>
      <c r="T39" s="5"/>
      <c r="U39" s="5"/>
      <c r="V39" s="5"/>
      <c r="W39" s="5"/>
      <c r="X39" s="5"/>
    </row>
    <row r="40" spans="1:24" ht="12.75" customHeight="1" x14ac:dyDescent="0.25">
      <c r="A40" s="5"/>
      <c r="B40" s="5"/>
      <c r="C40" s="5"/>
      <c r="D40" s="5"/>
      <c r="E40" s="5"/>
      <c r="F40" s="5"/>
      <c r="G40" s="5"/>
      <c r="H40" s="125"/>
      <c r="I40" s="126"/>
      <c r="J40" s="5"/>
      <c r="K40" s="5"/>
      <c r="L40" s="5"/>
      <c r="M40" s="5"/>
      <c r="N40" s="5"/>
      <c r="O40" s="5"/>
      <c r="P40" s="5"/>
      <c r="Q40" s="5"/>
      <c r="R40" s="5"/>
      <c r="S40" s="5"/>
      <c r="T40" s="5"/>
      <c r="U40" s="5"/>
      <c r="V40" s="5"/>
      <c r="W40" s="5"/>
      <c r="X40" s="5"/>
    </row>
    <row r="41" spans="1:24" ht="12.75" customHeight="1" x14ac:dyDescent="0.25">
      <c r="A41" s="5"/>
      <c r="B41" s="5"/>
      <c r="C41" s="5"/>
      <c r="D41" s="5"/>
      <c r="E41" s="5"/>
      <c r="F41" s="5"/>
      <c r="G41" s="5"/>
      <c r="H41" s="5"/>
      <c r="I41" s="5"/>
      <c r="J41" s="5"/>
      <c r="K41" s="5"/>
      <c r="L41" s="5"/>
      <c r="M41" s="5"/>
      <c r="N41" s="5"/>
      <c r="O41" s="5"/>
      <c r="P41" s="5"/>
      <c r="Q41" s="5"/>
      <c r="R41" s="5"/>
      <c r="S41" s="5"/>
      <c r="T41" s="5"/>
      <c r="U41" s="5"/>
      <c r="V41" s="5"/>
      <c r="W41" s="5"/>
      <c r="X41" s="5"/>
    </row>
    <row r="42" spans="1:24" ht="12.75" customHeight="1" x14ac:dyDescent="0.25">
      <c r="A42" s="5"/>
      <c r="B42" s="5"/>
      <c r="C42" s="5"/>
      <c r="D42" s="5"/>
      <c r="E42" s="5"/>
      <c r="F42" s="5"/>
      <c r="G42" s="5"/>
      <c r="H42" s="5"/>
      <c r="I42" s="5"/>
      <c r="J42" s="5"/>
      <c r="K42" s="5"/>
      <c r="L42" s="5"/>
      <c r="M42" s="5"/>
      <c r="N42" s="5"/>
      <c r="O42" s="5"/>
      <c r="P42" s="5"/>
      <c r="Q42" s="5"/>
      <c r="R42" s="5"/>
      <c r="S42" s="5"/>
      <c r="T42" s="5"/>
      <c r="U42" s="5"/>
      <c r="V42" s="5"/>
      <c r="W42" s="5"/>
      <c r="X42" s="5"/>
    </row>
    <row r="43" spans="1:24" ht="12.75" customHeight="1" x14ac:dyDescent="0.25">
      <c r="A43" s="5"/>
      <c r="B43" s="5"/>
      <c r="C43" s="5"/>
      <c r="D43" s="5"/>
      <c r="E43" s="5"/>
      <c r="F43" s="5"/>
      <c r="G43" s="5"/>
      <c r="H43" s="5"/>
      <c r="I43" s="5"/>
      <c r="J43" s="5"/>
      <c r="K43" s="5"/>
      <c r="L43" s="5"/>
      <c r="M43" s="5"/>
      <c r="N43" s="5"/>
      <c r="O43" s="5"/>
      <c r="P43" s="5"/>
      <c r="Q43" s="5"/>
      <c r="R43" s="5"/>
      <c r="S43" s="5"/>
      <c r="T43" s="5"/>
      <c r="U43" s="5"/>
      <c r="V43" s="5"/>
      <c r="W43" s="5"/>
      <c r="X43" s="5"/>
    </row>
    <row r="44" spans="1:24" ht="12.75" customHeight="1" x14ac:dyDescent="0.25">
      <c r="A44" s="5"/>
      <c r="B44" s="5"/>
      <c r="C44" s="5"/>
      <c r="D44" s="5"/>
      <c r="E44" s="5"/>
      <c r="F44" s="5"/>
      <c r="G44" s="5"/>
      <c r="H44" s="5"/>
      <c r="I44" s="5"/>
      <c r="J44" s="5"/>
      <c r="K44" s="5"/>
      <c r="L44" s="5"/>
      <c r="M44" s="5"/>
      <c r="N44" s="5"/>
      <c r="O44" s="5"/>
      <c r="P44" s="5"/>
      <c r="Q44" s="5"/>
      <c r="R44" s="5"/>
      <c r="S44" s="5"/>
      <c r="T44" s="5"/>
      <c r="U44" s="5"/>
      <c r="V44" s="5"/>
      <c r="W44" s="5"/>
      <c r="X44" s="5"/>
    </row>
    <row r="45" spans="1:24" ht="12.75" customHeight="1" x14ac:dyDescent="0.25">
      <c r="A45" s="5"/>
      <c r="B45" s="5"/>
      <c r="C45" s="5"/>
      <c r="D45" s="5"/>
      <c r="E45" s="5"/>
      <c r="F45" s="5"/>
      <c r="G45" s="5"/>
      <c r="H45" s="5"/>
      <c r="I45" s="5"/>
      <c r="J45" s="5"/>
      <c r="K45" s="5"/>
      <c r="L45" s="5"/>
      <c r="M45" s="5"/>
      <c r="N45" s="5"/>
      <c r="O45" s="5"/>
      <c r="P45" s="5"/>
      <c r="Q45" s="5"/>
      <c r="R45" s="5"/>
      <c r="S45" s="5"/>
      <c r="T45" s="5"/>
      <c r="U45" s="5"/>
      <c r="V45" s="5"/>
      <c r="W45" s="5"/>
      <c r="X45" s="5"/>
    </row>
    <row r="46" spans="1:24" ht="12.75" customHeight="1" x14ac:dyDescent="0.25">
      <c r="A46" s="5"/>
      <c r="B46" s="5"/>
      <c r="C46" s="5"/>
      <c r="D46" s="5"/>
      <c r="E46" s="5"/>
      <c r="F46" s="5"/>
      <c r="G46" s="5"/>
      <c r="H46" s="5"/>
      <c r="I46" s="5"/>
      <c r="J46" s="5"/>
      <c r="K46" s="5"/>
      <c r="L46" s="5"/>
      <c r="M46" s="5"/>
      <c r="N46" s="5"/>
      <c r="O46" s="5"/>
      <c r="P46" s="5"/>
      <c r="Q46" s="5"/>
      <c r="R46" s="5"/>
      <c r="S46" s="5"/>
      <c r="T46" s="5"/>
      <c r="U46" s="5"/>
      <c r="V46" s="5"/>
      <c r="W46" s="5"/>
      <c r="X46" s="5"/>
    </row>
    <row r="47" spans="1:24" ht="12.75" customHeight="1" x14ac:dyDescent="0.25">
      <c r="A47" s="5"/>
      <c r="B47" s="5"/>
      <c r="C47" s="5"/>
      <c r="D47" s="5"/>
      <c r="E47" s="5"/>
      <c r="F47" s="5"/>
      <c r="G47" s="5"/>
      <c r="H47" s="5"/>
      <c r="I47" s="5"/>
      <c r="J47" s="5"/>
      <c r="K47" s="5"/>
      <c r="L47" s="5"/>
      <c r="M47" s="5"/>
      <c r="N47" s="5"/>
      <c r="O47" s="5"/>
      <c r="P47" s="5"/>
      <c r="Q47" s="5"/>
      <c r="R47" s="5"/>
      <c r="S47" s="5"/>
      <c r="T47" s="5"/>
      <c r="U47" s="5"/>
      <c r="V47" s="5"/>
      <c r="W47" s="5"/>
      <c r="X47" s="5"/>
    </row>
    <row r="48" spans="1:24" ht="12.75" customHeight="1" x14ac:dyDescent="0.25">
      <c r="A48" s="5"/>
      <c r="B48" s="5"/>
      <c r="C48" s="5"/>
      <c r="D48" s="5"/>
      <c r="E48" s="5"/>
      <c r="F48" s="5"/>
      <c r="G48" s="5"/>
      <c r="H48" s="5"/>
      <c r="I48" s="5"/>
      <c r="J48" s="5"/>
      <c r="K48" s="5"/>
      <c r="L48" s="5"/>
      <c r="M48" s="5"/>
      <c r="N48" s="5"/>
      <c r="O48" s="5"/>
      <c r="P48" s="5"/>
      <c r="Q48" s="5"/>
      <c r="R48" s="5"/>
      <c r="S48" s="5"/>
      <c r="T48" s="5"/>
      <c r="U48" s="5"/>
      <c r="V48" s="5"/>
      <c r="W48" s="5"/>
      <c r="X48" s="5"/>
    </row>
    <row r="49" spans="1:24" ht="12.75" customHeight="1" x14ac:dyDescent="0.25">
      <c r="A49" s="5"/>
      <c r="B49" s="5"/>
      <c r="C49" s="5"/>
      <c r="D49" s="5"/>
      <c r="E49" s="5"/>
      <c r="F49" s="5"/>
      <c r="G49" s="5"/>
      <c r="H49" s="5"/>
      <c r="I49" s="5"/>
      <c r="J49" s="5"/>
      <c r="K49" s="5"/>
      <c r="L49" s="5"/>
      <c r="M49" s="5"/>
      <c r="N49" s="5"/>
      <c r="O49" s="5"/>
      <c r="P49" s="5"/>
      <c r="Q49" s="5"/>
      <c r="R49" s="5"/>
      <c r="S49" s="5"/>
      <c r="T49" s="5"/>
      <c r="U49" s="5"/>
      <c r="V49" s="5"/>
      <c r="W49" s="5"/>
      <c r="X49" s="5"/>
    </row>
    <row r="50" spans="1:24" ht="12.75" customHeight="1" x14ac:dyDescent="0.25">
      <c r="A50" s="5"/>
      <c r="B50" s="5"/>
      <c r="C50" s="5"/>
      <c r="D50" s="5"/>
      <c r="E50" s="5"/>
      <c r="F50" s="5"/>
      <c r="G50" s="5"/>
      <c r="H50" s="5"/>
      <c r="I50" s="5"/>
      <c r="J50" s="5"/>
      <c r="K50" s="5"/>
      <c r="L50" s="5"/>
      <c r="M50" s="5"/>
      <c r="N50" s="5"/>
      <c r="O50" s="5"/>
      <c r="P50" s="5"/>
      <c r="Q50" s="5"/>
      <c r="R50" s="5"/>
      <c r="S50" s="5"/>
      <c r="T50" s="5"/>
      <c r="U50" s="5"/>
      <c r="V50" s="5"/>
      <c r="W50" s="5"/>
      <c r="X50" s="5"/>
    </row>
    <row r="51" spans="1:24" ht="12.75" customHeight="1" x14ac:dyDescent="0.25">
      <c r="A51" s="5"/>
      <c r="B51" s="5"/>
      <c r="C51" s="5"/>
      <c r="D51" s="5"/>
      <c r="E51" s="5"/>
      <c r="F51" s="5"/>
      <c r="G51" s="5"/>
      <c r="H51" s="5"/>
      <c r="I51" s="5"/>
      <c r="J51" s="5"/>
      <c r="K51" s="5"/>
      <c r="L51" s="5"/>
      <c r="M51" s="5"/>
      <c r="N51" s="5"/>
      <c r="O51" s="5"/>
      <c r="P51" s="5"/>
      <c r="Q51" s="5"/>
      <c r="R51" s="5"/>
      <c r="S51" s="5"/>
      <c r="T51" s="5"/>
      <c r="U51" s="5"/>
      <c r="V51" s="5"/>
      <c r="W51" s="5"/>
      <c r="X51" s="5"/>
    </row>
    <row r="52" spans="1:24" ht="12.75" customHeight="1" x14ac:dyDescent="0.25">
      <c r="A52" s="5"/>
      <c r="B52" s="5"/>
      <c r="C52" s="5"/>
      <c r="D52" s="5"/>
      <c r="E52" s="5"/>
      <c r="F52" s="5"/>
      <c r="G52" s="5"/>
      <c r="H52" s="5"/>
      <c r="I52" s="5"/>
      <c r="J52" s="5"/>
      <c r="K52" s="5"/>
      <c r="L52" s="5"/>
      <c r="M52" s="5"/>
      <c r="N52" s="5"/>
      <c r="O52" s="5"/>
      <c r="P52" s="5"/>
      <c r="Q52" s="5"/>
      <c r="R52" s="5"/>
      <c r="S52" s="5"/>
      <c r="T52" s="5"/>
      <c r="U52" s="5"/>
      <c r="V52" s="5"/>
      <c r="W52" s="5"/>
      <c r="X52" s="5"/>
    </row>
    <row r="53" spans="1:24" ht="12.75" customHeight="1" x14ac:dyDescent="0.25">
      <c r="A53" s="5"/>
      <c r="B53" s="5"/>
      <c r="C53" s="5"/>
      <c r="D53" s="5"/>
      <c r="E53" s="5"/>
      <c r="F53" s="5"/>
      <c r="G53" s="5"/>
      <c r="H53" s="5"/>
      <c r="I53" s="5"/>
      <c r="J53" s="5"/>
      <c r="K53" s="5"/>
      <c r="L53" s="5"/>
      <c r="M53" s="5"/>
      <c r="N53" s="5"/>
      <c r="O53" s="5"/>
      <c r="P53" s="5"/>
      <c r="Q53" s="5"/>
      <c r="R53" s="5"/>
      <c r="S53" s="5"/>
      <c r="T53" s="5"/>
      <c r="U53" s="5"/>
      <c r="V53" s="5"/>
      <c r="W53" s="5"/>
      <c r="X53" s="5"/>
    </row>
    <row r="54" spans="1:24" ht="12.75" customHeight="1" x14ac:dyDescent="0.25">
      <c r="A54" s="5"/>
      <c r="B54" s="5"/>
      <c r="C54" s="5"/>
      <c r="D54" s="5"/>
      <c r="E54" s="5"/>
      <c r="F54" s="5"/>
      <c r="G54" s="5"/>
      <c r="H54" s="5"/>
      <c r="I54" s="5"/>
      <c r="J54" s="5"/>
      <c r="K54" s="5"/>
      <c r="L54" s="5"/>
      <c r="M54" s="5"/>
      <c r="N54" s="5"/>
      <c r="O54" s="5"/>
      <c r="P54" s="5"/>
      <c r="Q54" s="5"/>
      <c r="R54" s="5"/>
      <c r="S54" s="5"/>
      <c r="T54" s="5"/>
      <c r="U54" s="5"/>
      <c r="V54" s="5"/>
      <c r="W54" s="5"/>
      <c r="X54" s="5"/>
    </row>
    <row r="55" spans="1:24" ht="12.75" customHeight="1" x14ac:dyDescent="0.25">
      <c r="A55" s="5"/>
      <c r="B55" s="5"/>
      <c r="C55" s="5"/>
      <c r="D55" s="5"/>
      <c r="E55" s="5"/>
      <c r="F55" s="5"/>
      <c r="G55" s="5"/>
      <c r="H55" s="5"/>
      <c r="I55" s="5"/>
      <c r="J55" s="5"/>
      <c r="K55" s="5"/>
      <c r="L55" s="5"/>
      <c r="M55" s="5"/>
      <c r="N55" s="5"/>
      <c r="O55" s="5"/>
      <c r="P55" s="5"/>
      <c r="Q55" s="5"/>
      <c r="R55" s="5"/>
      <c r="S55" s="5"/>
      <c r="T55" s="5"/>
      <c r="U55" s="5"/>
      <c r="V55" s="5"/>
      <c r="W55" s="5"/>
      <c r="X55" s="5"/>
    </row>
    <row r="56" spans="1:24" ht="12.75" customHeight="1" x14ac:dyDescent="0.25">
      <c r="A56" s="5"/>
      <c r="B56" s="5"/>
      <c r="C56" s="5"/>
      <c r="D56" s="5"/>
      <c r="E56" s="5"/>
      <c r="F56" s="5"/>
      <c r="G56" s="5"/>
      <c r="H56" s="5"/>
      <c r="I56" s="5"/>
      <c r="J56" s="5"/>
      <c r="K56" s="5"/>
      <c r="L56" s="5"/>
      <c r="M56" s="5"/>
      <c r="N56" s="5"/>
      <c r="O56" s="5"/>
      <c r="P56" s="5"/>
      <c r="Q56" s="5"/>
      <c r="R56" s="5"/>
      <c r="S56" s="5"/>
      <c r="T56" s="5"/>
      <c r="U56" s="5"/>
      <c r="V56" s="5"/>
      <c r="W56" s="5"/>
      <c r="X56" s="5"/>
    </row>
    <row r="57" spans="1:24" ht="12.75" customHeight="1" x14ac:dyDescent="0.25">
      <c r="A57" s="5"/>
      <c r="B57" s="5"/>
      <c r="C57" s="5"/>
      <c r="D57" s="5"/>
      <c r="E57" s="5"/>
      <c r="F57" s="5"/>
      <c r="G57" s="5"/>
      <c r="H57" s="5"/>
      <c r="I57" s="5"/>
      <c r="J57" s="5"/>
      <c r="K57" s="5"/>
      <c r="L57" s="5"/>
      <c r="M57" s="5"/>
      <c r="N57" s="5"/>
      <c r="O57" s="5"/>
      <c r="P57" s="5"/>
      <c r="Q57" s="5"/>
      <c r="R57" s="5"/>
      <c r="S57" s="5"/>
      <c r="T57" s="5"/>
      <c r="U57" s="5"/>
      <c r="V57" s="5"/>
      <c r="W57" s="5"/>
      <c r="X57" s="5"/>
    </row>
    <row r="58" spans="1:24" ht="12.75" customHeight="1" x14ac:dyDescent="0.25">
      <c r="A58" s="5"/>
      <c r="B58" s="5"/>
      <c r="C58" s="5"/>
      <c r="D58" s="5"/>
      <c r="E58" s="5"/>
      <c r="F58" s="5"/>
      <c r="G58" s="5"/>
      <c r="H58" s="5"/>
      <c r="I58" s="5"/>
      <c r="J58" s="5"/>
      <c r="K58" s="5"/>
      <c r="L58" s="5"/>
      <c r="M58" s="5"/>
      <c r="N58" s="5"/>
      <c r="O58" s="5"/>
      <c r="P58" s="5"/>
      <c r="Q58" s="5"/>
      <c r="R58" s="5"/>
      <c r="S58" s="5"/>
      <c r="T58" s="5"/>
      <c r="U58" s="5"/>
      <c r="V58" s="5"/>
      <c r="W58" s="5"/>
      <c r="X58" s="5"/>
    </row>
    <row r="59" spans="1:24" ht="12.75" customHeight="1" x14ac:dyDescent="0.25">
      <c r="A59" s="5"/>
      <c r="B59" s="5"/>
      <c r="C59" s="5"/>
      <c r="D59" s="5"/>
      <c r="E59" s="5"/>
      <c r="F59" s="5"/>
      <c r="G59" s="5"/>
      <c r="H59" s="5"/>
      <c r="I59" s="5"/>
      <c r="J59" s="5"/>
      <c r="K59" s="5"/>
      <c r="L59" s="5"/>
      <c r="M59" s="5"/>
      <c r="N59" s="5"/>
      <c r="O59" s="5"/>
      <c r="P59" s="5"/>
      <c r="Q59" s="5"/>
      <c r="R59" s="5"/>
      <c r="S59" s="5"/>
      <c r="T59" s="5"/>
      <c r="U59" s="5"/>
      <c r="V59" s="5"/>
      <c r="W59" s="5"/>
      <c r="X59" s="5"/>
    </row>
    <row r="60" spans="1:24" ht="12.75" customHeight="1" x14ac:dyDescent="0.25">
      <c r="A60" s="5"/>
      <c r="B60" s="5"/>
      <c r="C60" s="5"/>
      <c r="D60" s="5"/>
      <c r="E60" s="5"/>
      <c r="F60" s="5"/>
      <c r="G60" s="5"/>
      <c r="H60" s="5"/>
      <c r="I60" s="5"/>
      <c r="J60" s="5"/>
      <c r="K60" s="5"/>
      <c r="L60" s="5"/>
      <c r="M60" s="5"/>
      <c r="N60" s="5"/>
      <c r="O60" s="5"/>
      <c r="P60" s="5"/>
      <c r="Q60" s="5"/>
      <c r="R60" s="5"/>
      <c r="S60" s="5"/>
      <c r="T60" s="5"/>
      <c r="U60" s="5"/>
      <c r="V60" s="5"/>
      <c r="W60" s="5"/>
      <c r="X60" s="5"/>
    </row>
    <row r="61" spans="1:24" ht="12.75" customHeight="1" x14ac:dyDescent="0.25">
      <c r="A61" s="5"/>
      <c r="B61" s="5"/>
      <c r="C61" s="5"/>
      <c r="D61" s="5"/>
      <c r="E61" s="5"/>
      <c r="F61" s="5"/>
      <c r="G61" s="5"/>
      <c r="H61" s="5"/>
      <c r="I61" s="5"/>
      <c r="J61" s="5"/>
      <c r="K61" s="5"/>
      <c r="L61" s="5"/>
      <c r="M61" s="5"/>
      <c r="N61" s="5"/>
      <c r="O61" s="5"/>
      <c r="P61" s="5"/>
      <c r="Q61" s="5"/>
      <c r="R61" s="5"/>
      <c r="S61" s="5"/>
      <c r="T61" s="5"/>
      <c r="U61" s="5"/>
      <c r="V61" s="5"/>
      <c r="W61" s="5"/>
      <c r="X61" s="5"/>
    </row>
    <row r="62" spans="1:24" ht="12.75" customHeight="1" x14ac:dyDescent="0.25">
      <c r="A62" s="5"/>
      <c r="B62" s="5"/>
      <c r="C62" s="5"/>
      <c r="D62" s="5"/>
      <c r="E62" s="5"/>
      <c r="F62" s="5"/>
      <c r="G62" s="5"/>
      <c r="H62" s="5"/>
      <c r="I62" s="5"/>
      <c r="J62" s="5"/>
      <c r="K62" s="5"/>
      <c r="L62" s="5"/>
      <c r="M62" s="5"/>
      <c r="N62" s="5"/>
      <c r="O62" s="5"/>
      <c r="P62" s="5"/>
      <c r="Q62" s="5"/>
      <c r="R62" s="5"/>
      <c r="S62" s="5"/>
      <c r="T62" s="5"/>
      <c r="U62" s="5"/>
      <c r="V62" s="5"/>
      <c r="W62" s="5"/>
      <c r="X62" s="5"/>
    </row>
    <row r="63" spans="1:24" ht="12.75" customHeight="1" x14ac:dyDescent="0.25">
      <c r="A63" s="5"/>
      <c r="B63" s="5"/>
      <c r="C63" s="5"/>
      <c r="D63" s="5"/>
      <c r="E63" s="5"/>
      <c r="F63" s="5"/>
      <c r="G63" s="5"/>
      <c r="H63" s="5"/>
      <c r="I63" s="5"/>
      <c r="J63" s="5"/>
      <c r="K63" s="5"/>
      <c r="L63" s="5"/>
      <c r="M63" s="5"/>
      <c r="N63" s="5"/>
      <c r="O63" s="5"/>
      <c r="P63" s="5"/>
      <c r="Q63" s="5"/>
      <c r="R63" s="5"/>
      <c r="S63" s="5"/>
      <c r="T63" s="5"/>
      <c r="U63" s="5"/>
      <c r="V63" s="5"/>
      <c r="W63" s="5"/>
      <c r="X63" s="5"/>
    </row>
    <row r="64" spans="1:24" ht="12.75" customHeight="1" x14ac:dyDescent="0.25">
      <c r="A64" s="5"/>
      <c r="B64" s="5"/>
      <c r="C64" s="5"/>
      <c r="D64" s="5"/>
      <c r="E64" s="5"/>
      <c r="F64" s="5"/>
      <c r="G64" s="5"/>
      <c r="H64" s="5"/>
      <c r="I64" s="5"/>
      <c r="J64" s="5"/>
      <c r="K64" s="5"/>
      <c r="L64" s="5"/>
      <c r="M64" s="5"/>
      <c r="N64" s="5"/>
      <c r="O64" s="5"/>
      <c r="P64" s="5"/>
      <c r="Q64" s="5"/>
      <c r="R64" s="5"/>
      <c r="S64" s="5"/>
      <c r="T64" s="5"/>
      <c r="U64" s="5"/>
      <c r="V64" s="5"/>
      <c r="W64" s="5"/>
      <c r="X64" s="5"/>
    </row>
    <row r="65" spans="1:24" ht="12.75" customHeight="1" x14ac:dyDescent="0.25">
      <c r="A65" s="5"/>
      <c r="B65" s="5"/>
      <c r="C65" s="5"/>
      <c r="D65" s="5"/>
      <c r="E65" s="5"/>
      <c r="F65" s="5"/>
      <c r="G65" s="5"/>
      <c r="H65" s="5"/>
      <c r="I65" s="5"/>
      <c r="J65" s="5"/>
      <c r="K65" s="5"/>
      <c r="L65" s="5"/>
      <c r="M65" s="5"/>
      <c r="N65" s="5"/>
      <c r="O65" s="5"/>
      <c r="P65" s="5"/>
      <c r="Q65" s="5"/>
      <c r="R65" s="5"/>
      <c r="S65" s="5"/>
      <c r="T65" s="5"/>
      <c r="U65" s="5"/>
      <c r="V65" s="5"/>
      <c r="W65" s="5"/>
      <c r="X65" s="5"/>
    </row>
    <row r="66" spans="1:24" ht="12.75" customHeight="1" x14ac:dyDescent="0.25">
      <c r="A66" s="5"/>
      <c r="B66" s="5"/>
      <c r="C66" s="5"/>
      <c r="D66" s="5"/>
      <c r="E66" s="5"/>
      <c r="F66" s="5"/>
      <c r="G66" s="5"/>
      <c r="H66" s="5"/>
      <c r="I66" s="5"/>
      <c r="J66" s="5"/>
      <c r="K66" s="5"/>
      <c r="L66" s="5"/>
      <c r="M66" s="5"/>
      <c r="N66" s="5"/>
      <c r="O66" s="5"/>
      <c r="P66" s="5"/>
      <c r="Q66" s="5"/>
      <c r="R66" s="5"/>
      <c r="S66" s="5"/>
      <c r="T66" s="5"/>
      <c r="U66" s="5"/>
      <c r="V66" s="5"/>
      <c r="W66" s="5"/>
      <c r="X66" s="5"/>
    </row>
    <row r="67" spans="1:24" ht="12.75" customHeight="1" x14ac:dyDescent="0.25">
      <c r="A67" s="5"/>
      <c r="B67" s="5"/>
      <c r="C67" s="5"/>
      <c r="D67" s="5"/>
      <c r="E67" s="5"/>
      <c r="F67" s="5"/>
      <c r="G67" s="5"/>
      <c r="H67" s="5"/>
      <c r="I67" s="5"/>
      <c r="J67" s="5"/>
      <c r="K67" s="5"/>
      <c r="L67" s="5"/>
      <c r="M67" s="5"/>
      <c r="N67" s="5"/>
      <c r="O67" s="5"/>
      <c r="P67" s="5"/>
      <c r="Q67" s="5"/>
      <c r="R67" s="5"/>
      <c r="S67" s="5"/>
      <c r="T67" s="5"/>
      <c r="U67" s="5"/>
      <c r="V67" s="5"/>
      <c r="W67" s="5"/>
      <c r="X67" s="5"/>
    </row>
    <row r="68" spans="1:24" ht="12.75" customHeight="1" x14ac:dyDescent="0.25">
      <c r="A68" s="5"/>
      <c r="B68" s="5"/>
      <c r="C68" s="5"/>
      <c r="D68" s="5"/>
      <c r="E68" s="5"/>
      <c r="F68" s="5"/>
      <c r="G68" s="5"/>
      <c r="H68" s="5"/>
      <c r="I68" s="5"/>
      <c r="J68" s="5"/>
      <c r="K68" s="5"/>
      <c r="L68" s="5"/>
      <c r="M68" s="5"/>
      <c r="N68" s="5"/>
      <c r="O68" s="5"/>
      <c r="P68" s="5"/>
      <c r="Q68" s="5"/>
      <c r="R68" s="5"/>
      <c r="S68" s="5"/>
      <c r="T68" s="5"/>
      <c r="U68" s="5"/>
      <c r="V68" s="5"/>
      <c r="W68" s="5"/>
      <c r="X68" s="5"/>
    </row>
    <row r="69" spans="1:24" ht="12.75" customHeight="1" x14ac:dyDescent="0.25">
      <c r="A69" s="5"/>
      <c r="B69" s="5"/>
      <c r="C69" s="5"/>
      <c r="D69" s="5"/>
      <c r="E69" s="5"/>
      <c r="F69" s="5"/>
      <c r="G69" s="5"/>
      <c r="H69" s="5"/>
      <c r="I69" s="5"/>
      <c r="J69" s="5"/>
      <c r="K69" s="5"/>
      <c r="L69" s="5"/>
      <c r="M69" s="5"/>
      <c r="N69" s="5"/>
      <c r="O69" s="5"/>
      <c r="P69" s="5"/>
      <c r="Q69" s="5"/>
      <c r="R69" s="5"/>
      <c r="S69" s="5"/>
      <c r="T69" s="5"/>
      <c r="U69" s="5"/>
      <c r="V69" s="5"/>
      <c r="W69" s="5"/>
      <c r="X69" s="5"/>
    </row>
    <row r="70" spans="1:24" ht="12.75" customHeight="1" x14ac:dyDescent="0.25">
      <c r="A70" s="5"/>
      <c r="B70" s="5"/>
      <c r="C70" s="5"/>
      <c r="D70" s="5"/>
      <c r="E70" s="5"/>
      <c r="F70" s="5"/>
      <c r="G70" s="5"/>
      <c r="H70" s="5"/>
      <c r="I70" s="5"/>
      <c r="J70" s="5"/>
      <c r="K70" s="5"/>
      <c r="L70" s="5"/>
      <c r="M70" s="5"/>
      <c r="N70" s="5"/>
      <c r="O70" s="5"/>
      <c r="P70" s="5"/>
      <c r="Q70" s="5"/>
      <c r="R70" s="5"/>
      <c r="S70" s="5"/>
      <c r="T70" s="5"/>
      <c r="U70" s="5"/>
      <c r="V70" s="5"/>
      <c r="W70" s="5"/>
      <c r="X70" s="5"/>
    </row>
    <row r="71" spans="1:24" ht="12.75" customHeight="1" x14ac:dyDescent="0.25">
      <c r="A71" s="5"/>
      <c r="B71" s="5"/>
      <c r="C71" s="5"/>
      <c r="D71" s="5"/>
      <c r="E71" s="5"/>
      <c r="F71" s="5"/>
      <c r="G71" s="5"/>
      <c r="H71" s="5"/>
      <c r="I71" s="5"/>
      <c r="J71" s="5"/>
      <c r="K71" s="5"/>
      <c r="L71" s="5"/>
      <c r="M71" s="5"/>
      <c r="N71" s="5"/>
      <c r="O71" s="5"/>
      <c r="P71" s="5"/>
      <c r="Q71" s="5"/>
      <c r="R71" s="5"/>
      <c r="S71" s="5"/>
      <c r="T71" s="5"/>
      <c r="U71" s="5"/>
      <c r="V71" s="5"/>
      <c r="W71" s="5"/>
      <c r="X71" s="5"/>
    </row>
    <row r="72" spans="1:24" ht="12.75" customHeight="1" x14ac:dyDescent="0.25">
      <c r="A72" s="5"/>
      <c r="B72" s="5"/>
      <c r="C72" s="5"/>
      <c r="D72" s="5"/>
      <c r="E72" s="5"/>
      <c r="F72" s="5"/>
      <c r="G72" s="5"/>
      <c r="H72" s="5"/>
      <c r="I72" s="5"/>
      <c r="J72" s="5"/>
      <c r="K72" s="5"/>
      <c r="L72" s="5"/>
      <c r="M72" s="5"/>
      <c r="N72" s="5"/>
      <c r="O72" s="5"/>
      <c r="P72" s="5"/>
      <c r="Q72" s="5"/>
      <c r="R72" s="5"/>
      <c r="S72" s="5"/>
      <c r="T72" s="5"/>
      <c r="U72" s="5"/>
      <c r="V72" s="5"/>
      <c r="W72" s="5"/>
      <c r="X72" s="5"/>
    </row>
    <row r="73" spans="1:24" ht="12.75" customHeight="1" x14ac:dyDescent="0.25">
      <c r="A73" s="5"/>
      <c r="B73" s="5"/>
      <c r="C73" s="5"/>
      <c r="D73" s="5"/>
      <c r="E73" s="5"/>
      <c r="F73" s="5"/>
      <c r="G73" s="5"/>
      <c r="H73" s="5"/>
      <c r="I73" s="5"/>
      <c r="J73" s="5"/>
      <c r="K73" s="5"/>
      <c r="L73" s="5"/>
      <c r="M73" s="5"/>
      <c r="N73" s="5"/>
      <c r="O73" s="5"/>
      <c r="P73" s="5"/>
      <c r="Q73" s="5"/>
      <c r="R73" s="5"/>
      <c r="S73" s="5"/>
      <c r="T73" s="5"/>
      <c r="U73" s="5"/>
      <c r="V73" s="5"/>
      <c r="W73" s="5"/>
      <c r="X73" s="5"/>
    </row>
    <row r="74" spans="1:24" ht="12.75" customHeight="1" x14ac:dyDescent="0.25">
      <c r="A74" s="5"/>
      <c r="B74" s="5"/>
      <c r="C74" s="5"/>
      <c r="D74" s="5"/>
      <c r="E74" s="5"/>
      <c r="F74" s="5"/>
      <c r="G74" s="5"/>
      <c r="H74" s="5"/>
      <c r="I74" s="5"/>
      <c r="J74" s="5"/>
      <c r="K74" s="5"/>
      <c r="L74" s="5"/>
      <c r="M74" s="5"/>
      <c r="N74" s="5"/>
      <c r="O74" s="5"/>
      <c r="P74" s="5"/>
      <c r="Q74" s="5"/>
      <c r="R74" s="5"/>
      <c r="S74" s="5"/>
      <c r="T74" s="5"/>
      <c r="U74" s="5"/>
      <c r="V74" s="5"/>
      <c r="W74" s="5"/>
      <c r="X74" s="5"/>
    </row>
    <row r="75" spans="1:24" ht="12.75" customHeight="1" x14ac:dyDescent="0.25">
      <c r="A75" s="5"/>
      <c r="B75" s="5"/>
      <c r="C75" s="5"/>
      <c r="D75" s="5"/>
      <c r="E75" s="5"/>
      <c r="F75" s="5"/>
      <c r="G75" s="5"/>
      <c r="H75" s="5"/>
      <c r="I75" s="5"/>
      <c r="J75" s="5"/>
      <c r="K75" s="5"/>
      <c r="L75" s="5"/>
      <c r="M75" s="5"/>
      <c r="N75" s="5"/>
      <c r="O75" s="5"/>
      <c r="P75" s="5"/>
      <c r="Q75" s="5"/>
      <c r="R75" s="5"/>
      <c r="S75" s="5"/>
      <c r="T75" s="5"/>
      <c r="U75" s="5"/>
      <c r="V75" s="5"/>
      <c r="W75" s="5"/>
      <c r="X75" s="5"/>
    </row>
    <row r="76" spans="1:24" ht="12.75" customHeight="1" x14ac:dyDescent="0.25">
      <c r="A76" s="5"/>
      <c r="B76" s="5"/>
      <c r="C76" s="5"/>
      <c r="D76" s="5"/>
      <c r="E76" s="5"/>
      <c r="F76" s="5"/>
      <c r="G76" s="5"/>
      <c r="H76" s="5"/>
      <c r="I76" s="5"/>
      <c r="J76" s="5"/>
      <c r="K76" s="5"/>
      <c r="L76" s="5"/>
      <c r="M76" s="5"/>
      <c r="N76" s="5"/>
      <c r="O76" s="5"/>
      <c r="P76" s="5"/>
      <c r="Q76" s="5"/>
      <c r="R76" s="5"/>
      <c r="S76" s="5"/>
      <c r="T76" s="5"/>
      <c r="U76" s="5"/>
      <c r="V76" s="5"/>
      <c r="W76" s="5"/>
      <c r="X76" s="5"/>
    </row>
    <row r="77" spans="1:24" ht="12.75" customHeight="1" x14ac:dyDescent="0.25">
      <c r="A77" s="5"/>
      <c r="B77" s="5"/>
      <c r="C77" s="5"/>
      <c r="D77" s="5"/>
      <c r="E77" s="5"/>
      <c r="F77" s="5"/>
      <c r="G77" s="5"/>
      <c r="H77" s="5"/>
      <c r="I77" s="5"/>
      <c r="J77" s="5"/>
      <c r="K77" s="5"/>
      <c r="L77" s="5"/>
      <c r="M77" s="5"/>
      <c r="N77" s="5"/>
      <c r="O77" s="5"/>
      <c r="P77" s="5"/>
      <c r="Q77" s="5"/>
      <c r="R77" s="5"/>
      <c r="S77" s="5"/>
      <c r="T77" s="5"/>
      <c r="U77" s="5"/>
      <c r="V77" s="5"/>
      <c r="W77" s="5"/>
      <c r="X77" s="5"/>
    </row>
    <row r="78" spans="1:24" ht="12.75" customHeight="1" x14ac:dyDescent="0.25">
      <c r="A78" s="5"/>
      <c r="B78" s="5"/>
      <c r="C78" s="5"/>
      <c r="D78" s="5"/>
      <c r="E78" s="5"/>
      <c r="F78" s="5"/>
      <c r="G78" s="5"/>
      <c r="H78" s="5"/>
      <c r="I78" s="5"/>
      <c r="J78" s="5"/>
      <c r="K78" s="5"/>
      <c r="L78" s="5"/>
      <c r="M78" s="5"/>
      <c r="N78" s="5"/>
      <c r="O78" s="5"/>
      <c r="P78" s="5"/>
      <c r="Q78" s="5"/>
      <c r="R78" s="5"/>
      <c r="S78" s="5"/>
      <c r="T78" s="5"/>
      <c r="U78" s="5"/>
      <c r="V78" s="5"/>
      <c r="W78" s="5"/>
      <c r="X78" s="5"/>
    </row>
    <row r="79" spans="1:24" ht="12.75" customHeight="1" x14ac:dyDescent="0.25">
      <c r="A79" s="5"/>
      <c r="B79" s="5"/>
      <c r="C79" s="5"/>
      <c r="D79" s="5"/>
      <c r="E79" s="5"/>
      <c r="F79" s="5"/>
      <c r="G79" s="5"/>
      <c r="H79" s="5"/>
      <c r="I79" s="5"/>
      <c r="J79" s="5"/>
      <c r="K79" s="5"/>
      <c r="L79" s="5"/>
      <c r="M79" s="5"/>
      <c r="N79" s="5"/>
      <c r="O79" s="5"/>
      <c r="P79" s="5"/>
      <c r="Q79" s="5"/>
      <c r="R79" s="5"/>
      <c r="S79" s="5"/>
      <c r="T79" s="5"/>
      <c r="U79" s="5"/>
      <c r="V79" s="5"/>
      <c r="W79" s="5"/>
      <c r="X79" s="5"/>
    </row>
    <row r="80" spans="1:24" ht="12.75" customHeight="1" x14ac:dyDescent="0.25">
      <c r="A80" s="5"/>
      <c r="B80" s="5"/>
      <c r="C80" s="5"/>
      <c r="D80" s="5"/>
      <c r="E80" s="5"/>
      <c r="F80" s="5"/>
      <c r="G80" s="5"/>
      <c r="H80" s="5"/>
      <c r="I80" s="5"/>
      <c r="J80" s="5"/>
      <c r="K80" s="5"/>
      <c r="L80" s="5"/>
      <c r="M80" s="5"/>
      <c r="N80" s="5"/>
      <c r="O80" s="5"/>
      <c r="P80" s="5"/>
      <c r="Q80" s="5"/>
      <c r="R80" s="5"/>
      <c r="S80" s="5"/>
      <c r="T80" s="5"/>
      <c r="U80" s="5"/>
      <c r="V80" s="5"/>
      <c r="W80" s="5"/>
      <c r="X80" s="5"/>
    </row>
    <row r="81" spans="1:24" ht="12.75" customHeight="1" x14ac:dyDescent="0.25">
      <c r="A81" s="5"/>
      <c r="B81" s="5"/>
      <c r="C81" s="5"/>
      <c r="D81" s="5"/>
      <c r="E81" s="5"/>
      <c r="F81" s="5"/>
      <c r="G81" s="5"/>
      <c r="H81" s="5"/>
      <c r="I81" s="5"/>
      <c r="J81" s="5"/>
      <c r="K81" s="5"/>
      <c r="L81" s="5"/>
      <c r="M81" s="5"/>
      <c r="N81" s="5"/>
      <c r="O81" s="5"/>
      <c r="P81" s="5"/>
      <c r="Q81" s="5"/>
      <c r="R81" s="5"/>
      <c r="S81" s="5"/>
      <c r="T81" s="5"/>
      <c r="U81" s="5"/>
      <c r="V81" s="5"/>
      <c r="W81" s="5"/>
      <c r="X81" s="5"/>
    </row>
    <row r="82" spans="1:24" ht="12.75" customHeight="1" x14ac:dyDescent="0.25">
      <c r="A82" s="5"/>
      <c r="B82" s="5"/>
      <c r="C82" s="5"/>
      <c r="D82" s="5"/>
      <c r="E82" s="5"/>
      <c r="F82" s="5"/>
      <c r="G82" s="5"/>
      <c r="H82" s="5"/>
      <c r="I82" s="5"/>
      <c r="J82" s="5"/>
      <c r="K82" s="5"/>
      <c r="L82" s="5"/>
      <c r="M82" s="5"/>
      <c r="N82" s="5"/>
      <c r="O82" s="5"/>
      <c r="P82" s="5"/>
      <c r="Q82" s="5"/>
      <c r="R82" s="5"/>
      <c r="S82" s="5"/>
      <c r="T82" s="5"/>
      <c r="U82" s="5"/>
      <c r="V82" s="5"/>
      <c r="W82" s="5"/>
      <c r="X82" s="5"/>
    </row>
    <row r="83" spans="1:24" ht="12.75" customHeight="1" x14ac:dyDescent="0.25">
      <c r="A83" s="5"/>
      <c r="B83" s="5"/>
      <c r="C83" s="5"/>
      <c r="D83" s="5"/>
      <c r="E83" s="5"/>
      <c r="F83" s="5"/>
      <c r="G83" s="5"/>
      <c r="H83" s="5"/>
      <c r="I83" s="5"/>
      <c r="J83" s="5"/>
      <c r="K83" s="5"/>
      <c r="L83" s="5"/>
      <c r="M83" s="5"/>
      <c r="N83" s="5"/>
      <c r="O83" s="5"/>
      <c r="P83" s="5"/>
      <c r="Q83" s="5"/>
      <c r="R83" s="5"/>
      <c r="S83" s="5"/>
      <c r="T83" s="5"/>
      <c r="U83" s="5"/>
      <c r="V83" s="5"/>
      <c r="W83" s="5"/>
      <c r="X83" s="5"/>
    </row>
    <row r="84" spans="1:24" ht="12.75" customHeight="1" x14ac:dyDescent="0.25">
      <c r="A84" s="5"/>
      <c r="B84" s="5"/>
      <c r="C84" s="5"/>
      <c r="D84" s="5"/>
      <c r="E84" s="5"/>
      <c r="F84" s="5"/>
      <c r="G84" s="5"/>
      <c r="H84" s="5"/>
      <c r="I84" s="5"/>
      <c r="J84" s="5"/>
      <c r="K84" s="5"/>
      <c r="L84" s="5"/>
      <c r="M84" s="5"/>
      <c r="N84" s="5"/>
      <c r="O84" s="5"/>
      <c r="P84" s="5"/>
      <c r="Q84" s="5"/>
      <c r="R84" s="5"/>
      <c r="S84" s="5"/>
      <c r="T84" s="5"/>
      <c r="U84" s="5"/>
      <c r="V84" s="5"/>
      <c r="W84" s="5"/>
      <c r="X84" s="5"/>
    </row>
    <row r="85" spans="1:24" ht="12.75" customHeight="1" x14ac:dyDescent="0.25">
      <c r="A85" s="5"/>
      <c r="B85" s="5"/>
      <c r="C85" s="5"/>
      <c r="D85" s="5"/>
      <c r="E85" s="5"/>
      <c r="F85" s="5"/>
      <c r="G85" s="5"/>
      <c r="H85" s="5"/>
      <c r="I85" s="5"/>
      <c r="J85" s="5"/>
      <c r="K85" s="5"/>
      <c r="L85" s="5"/>
      <c r="M85" s="5"/>
      <c r="N85" s="5"/>
      <c r="O85" s="5"/>
      <c r="P85" s="5"/>
      <c r="Q85" s="5"/>
      <c r="R85" s="5"/>
      <c r="S85" s="5"/>
      <c r="T85" s="5"/>
      <c r="U85" s="5"/>
      <c r="V85" s="5"/>
      <c r="W85" s="5"/>
      <c r="X85" s="5"/>
    </row>
    <row r="86" spans="1:24" ht="12.75" customHeight="1" x14ac:dyDescent="0.25">
      <c r="A86" s="5"/>
      <c r="B86" s="5"/>
      <c r="C86" s="5"/>
      <c r="D86" s="5"/>
      <c r="E86" s="5"/>
      <c r="F86" s="5"/>
      <c r="G86" s="5"/>
      <c r="H86" s="5"/>
      <c r="I86" s="5"/>
      <c r="J86" s="5"/>
      <c r="K86" s="5"/>
      <c r="L86" s="5"/>
      <c r="M86" s="5"/>
      <c r="N86" s="5"/>
      <c r="O86" s="5"/>
      <c r="P86" s="5"/>
      <c r="Q86" s="5"/>
      <c r="R86" s="5"/>
      <c r="S86" s="5"/>
      <c r="T86" s="5"/>
      <c r="U86" s="5"/>
      <c r="V86" s="5"/>
      <c r="W86" s="5"/>
      <c r="X86" s="5"/>
    </row>
    <row r="87" spans="1:24" ht="12.75" customHeight="1" x14ac:dyDescent="0.25">
      <c r="A87" s="5"/>
      <c r="B87" s="5"/>
      <c r="C87" s="5"/>
      <c r="D87" s="5"/>
      <c r="E87" s="5"/>
      <c r="F87" s="5"/>
      <c r="G87" s="5"/>
      <c r="H87" s="5"/>
      <c r="I87" s="5"/>
      <c r="J87" s="5"/>
      <c r="K87" s="5"/>
      <c r="L87" s="5"/>
      <c r="M87" s="5"/>
      <c r="N87" s="5"/>
      <c r="O87" s="5"/>
      <c r="P87" s="5"/>
      <c r="Q87" s="5"/>
      <c r="R87" s="5"/>
      <c r="S87" s="5"/>
      <c r="T87" s="5"/>
      <c r="U87" s="5"/>
      <c r="V87" s="5"/>
      <c r="W87" s="5"/>
      <c r="X87" s="5"/>
    </row>
    <row r="88" spans="1:24" ht="12.75" customHeight="1" x14ac:dyDescent="0.25">
      <c r="A88" s="5"/>
      <c r="B88" s="5"/>
      <c r="C88" s="5"/>
      <c r="D88" s="5"/>
      <c r="E88" s="5"/>
      <c r="F88" s="5"/>
      <c r="G88" s="5"/>
      <c r="H88" s="5"/>
      <c r="I88" s="5"/>
      <c r="J88" s="5"/>
      <c r="K88" s="5"/>
      <c r="L88" s="5"/>
      <c r="M88" s="5"/>
      <c r="N88" s="5"/>
      <c r="O88" s="5"/>
      <c r="P88" s="5"/>
      <c r="Q88" s="5"/>
      <c r="R88" s="5"/>
      <c r="S88" s="5"/>
      <c r="T88" s="5"/>
      <c r="U88" s="5"/>
      <c r="V88" s="5"/>
      <c r="W88" s="5"/>
      <c r="X88" s="5"/>
    </row>
    <row r="89" spans="1:24" ht="12.75" customHeight="1" x14ac:dyDescent="0.25">
      <c r="A89" s="5"/>
      <c r="B89" s="5"/>
      <c r="C89" s="5"/>
      <c r="D89" s="5"/>
      <c r="E89" s="5"/>
      <c r="F89" s="5"/>
      <c r="G89" s="5"/>
      <c r="H89" s="5"/>
      <c r="I89" s="5"/>
      <c r="J89" s="5"/>
      <c r="K89" s="5"/>
      <c r="L89" s="5"/>
      <c r="M89" s="5"/>
      <c r="N89" s="5"/>
      <c r="O89" s="5"/>
      <c r="P89" s="5"/>
      <c r="Q89" s="5"/>
      <c r="R89" s="5"/>
      <c r="S89" s="5"/>
      <c r="T89" s="5"/>
      <c r="U89" s="5"/>
      <c r="V89" s="5"/>
      <c r="W89" s="5"/>
      <c r="X89" s="5"/>
    </row>
    <row r="90" spans="1:24" ht="12.75" customHeight="1" x14ac:dyDescent="0.25">
      <c r="A90" s="5"/>
      <c r="B90" s="5"/>
      <c r="C90" s="5"/>
      <c r="D90" s="5"/>
      <c r="E90" s="5"/>
      <c r="F90" s="5"/>
      <c r="G90" s="5"/>
      <c r="H90" s="5"/>
      <c r="I90" s="5"/>
      <c r="J90" s="5"/>
      <c r="K90" s="5"/>
      <c r="L90" s="5"/>
      <c r="M90" s="5"/>
      <c r="N90" s="5"/>
      <c r="O90" s="5"/>
      <c r="P90" s="5"/>
      <c r="Q90" s="5"/>
      <c r="R90" s="5"/>
      <c r="S90" s="5"/>
      <c r="T90" s="5"/>
      <c r="U90" s="5"/>
      <c r="V90" s="5"/>
      <c r="W90" s="5"/>
      <c r="X90" s="5"/>
    </row>
    <row r="91" spans="1:24" ht="12.75" customHeight="1" x14ac:dyDescent="0.25">
      <c r="A91" s="5"/>
      <c r="B91" s="5"/>
      <c r="C91" s="5"/>
      <c r="D91" s="5"/>
      <c r="E91" s="5"/>
      <c r="F91" s="5"/>
      <c r="G91" s="5"/>
      <c r="H91" s="5"/>
      <c r="I91" s="5"/>
      <c r="J91" s="5"/>
      <c r="K91" s="5"/>
      <c r="L91" s="5"/>
      <c r="M91" s="5"/>
      <c r="N91" s="5"/>
      <c r="O91" s="5"/>
      <c r="P91" s="5"/>
      <c r="Q91" s="5"/>
      <c r="R91" s="5"/>
      <c r="S91" s="5"/>
      <c r="T91" s="5"/>
      <c r="U91" s="5"/>
      <c r="V91" s="5"/>
      <c r="W91" s="5"/>
      <c r="X91" s="5"/>
    </row>
    <row r="92" spans="1:24" ht="12.75" customHeight="1" x14ac:dyDescent="0.25">
      <c r="A92" s="5"/>
      <c r="B92" s="5"/>
      <c r="C92" s="5"/>
      <c r="D92" s="5"/>
      <c r="E92" s="5"/>
      <c r="F92" s="5"/>
      <c r="G92" s="5"/>
      <c r="H92" s="5"/>
      <c r="I92" s="5"/>
      <c r="J92" s="5"/>
      <c r="K92" s="5"/>
      <c r="L92" s="5"/>
      <c r="M92" s="5"/>
      <c r="N92" s="5"/>
      <c r="O92" s="5"/>
      <c r="P92" s="5"/>
      <c r="Q92" s="5"/>
      <c r="R92" s="5"/>
      <c r="S92" s="5"/>
      <c r="T92" s="5"/>
      <c r="U92" s="5"/>
      <c r="V92" s="5"/>
      <c r="W92" s="5"/>
      <c r="X92" s="5"/>
    </row>
    <row r="93" spans="1:24" ht="12.75" customHeight="1" x14ac:dyDescent="0.25">
      <c r="A93" s="5"/>
      <c r="B93" s="5"/>
      <c r="C93" s="5"/>
      <c r="D93" s="5"/>
      <c r="E93" s="5"/>
      <c r="F93" s="5"/>
      <c r="G93" s="5"/>
      <c r="H93" s="5"/>
      <c r="I93" s="5"/>
      <c r="J93" s="5"/>
      <c r="K93" s="5"/>
      <c r="L93" s="5"/>
      <c r="M93" s="5"/>
      <c r="N93" s="5"/>
      <c r="O93" s="5"/>
      <c r="P93" s="5"/>
      <c r="Q93" s="5"/>
      <c r="R93" s="5"/>
      <c r="S93" s="5"/>
      <c r="T93" s="5"/>
      <c r="U93" s="5"/>
      <c r="V93" s="5"/>
      <c r="W93" s="5"/>
      <c r="X93" s="5"/>
    </row>
    <row r="94" spans="1:24" ht="12.75" customHeight="1" x14ac:dyDescent="0.25">
      <c r="A94" s="5"/>
      <c r="B94" s="5"/>
      <c r="C94" s="5"/>
      <c r="D94" s="5"/>
      <c r="E94" s="5"/>
      <c r="F94" s="5"/>
      <c r="G94" s="5"/>
      <c r="H94" s="5"/>
      <c r="I94" s="5"/>
      <c r="J94" s="5"/>
      <c r="K94" s="5"/>
      <c r="L94" s="5"/>
      <c r="M94" s="5"/>
      <c r="N94" s="5"/>
      <c r="O94" s="5"/>
      <c r="P94" s="5"/>
      <c r="Q94" s="5"/>
      <c r="R94" s="5"/>
      <c r="S94" s="5"/>
      <c r="T94" s="5"/>
      <c r="U94" s="5"/>
      <c r="V94" s="5"/>
      <c r="W94" s="5"/>
      <c r="X94" s="5"/>
    </row>
    <row r="95" spans="1:24" ht="12.75" customHeight="1" x14ac:dyDescent="0.25">
      <c r="A95" s="5"/>
      <c r="B95" s="5"/>
      <c r="C95" s="5"/>
      <c r="D95" s="5"/>
      <c r="E95" s="5"/>
      <c r="F95" s="5"/>
      <c r="G95" s="5"/>
      <c r="H95" s="5"/>
      <c r="I95" s="5"/>
      <c r="J95" s="5"/>
      <c r="K95" s="5"/>
      <c r="L95" s="5"/>
      <c r="M95" s="5"/>
      <c r="N95" s="5"/>
      <c r="O95" s="5"/>
      <c r="P95" s="5"/>
      <c r="Q95" s="5"/>
      <c r="R95" s="5"/>
      <c r="S95" s="5"/>
      <c r="T95" s="5"/>
      <c r="U95" s="5"/>
      <c r="V95" s="5"/>
      <c r="W95" s="5"/>
      <c r="X95" s="5"/>
    </row>
    <row r="96" spans="1:24" ht="12.75" customHeight="1" x14ac:dyDescent="0.25">
      <c r="A96" s="5"/>
      <c r="B96" s="5"/>
      <c r="C96" s="5"/>
      <c r="D96" s="5"/>
      <c r="E96" s="5"/>
      <c r="F96" s="5"/>
      <c r="G96" s="5"/>
      <c r="H96" s="5"/>
      <c r="I96" s="5"/>
      <c r="J96" s="5"/>
      <c r="K96" s="5"/>
      <c r="L96" s="5"/>
      <c r="M96" s="5"/>
      <c r="N96" s="5"/>
      <c r="O96" s="5"/>
      <c r="P96" s="5"/>
      <c r="Q96" s="5"/>
      <c r="R96" s="5"/>
      <c r="S96" s="5"/>
      <c r="T96" s="5"/>
      <c r="U96" s="5"/>
      <c r="V96" s="5"/>
      <c r="W96" s="5"/>
      <c r="X96" s="5"/>
    </row>
    <row r="97" spans="1:24" ht="12.75" customHeight="1" x14ac:dyDescent="0.25">
      <c r="A97" s="5"/>
      <c r="B97" s="5"/>
      <c r="C97" s="5"/>
      <c r="D97" s="5"/>
      <c r="E97" s="5"/>
      <c r="F97" s="5"/>
      <c r="G97" s="5"/>
      <c r="H97" s="5"/>
      <c r="I97" s="5"/>
      <c r="J97" s="5"/>
      <c r="K97" s="5"/>
      <c r="L97" s="5"/>
      <c r="M97" s="5"/>
      <c r="N97" s="5"/>
      <c r="O97" s="5"/>
      <c r="P97" s="5"/>
      <c r="Q97" s="5"/>
      <c r="R97" s="5"/>
      <c r="S97" s="5"/>
      <c r="T97" s="5"/>
      <c r="U97" s="5"/>
      <c r="V97" s="5"/>
      <c r="W97" s="5"/>
      <c r="X97" s="5"/>
    </row>
    <row r="98" spans="1:24" ht="12.75" customHeight="1" x14ac:dyDescent="0.25">
      <c r="A98" s="5"/>
      <c r="B98" s="5"/>
      <c r="C98" s="5"/>
      <c r="D98" s="5"/>
      <c r="E98" s="5"/>
      <c r="F98" s="5"/>
      <c r="G98" s="5"/>
      <c r="H98" s="5"/>
      <c r="I98" s="5"/>
      <c r="J98" s="5"/>
      <c r="K98" s="5"/>
      <c r="L98" s="5"/>
      <c r="M98" s="5"/>
      <c r="N98" s="5"/>
      <c r="O98" s="5"/>
      <c r="P98" s="5"/>
      <c r="Q98" s="5"/>
      <c r="R98" s="5"/>
      <c r="S98" s="5"/>
      <c r="T98" s="5"/>
      <c r="U98" s="5"/>
      <c r="V98" s="5"/>
      <c r="W98" s="5"/>
      <c r="X98" s="5"/>
    </row>
    <row r="99" spans="1:24" ht="12.75" customHeight="1" x14ac:dyDescent="0.25">
      <c r="A99" s="5"/>
      <c r="B99" s="5"/>
      <c r="C99" s="5"/>
      <c r="D99" s="5"/>
      <c r="E99" s="5"/>
      <c r="F99" s="5"/>
      <c r="G99" s="5"/>
      <c r="H99" s="5"/>
      <c r="I99" s="5"/>
      <c r="J99" s="5"/>
      <c r="K99" s="5"/>
      <c r="L99" s="5"/>
      <c r="M99" s="5"/>
      <c r="N99" s="5"/>
      <c r="O99" s="5"/>
      <c r="P99" s="5"/>
      <c r="Q99" s="5"/>
      <c r="R99" s="5"/>
      <c r="S99" s="5"/>
      <c r="T99" s="5"/>
      <c r="U99" s="5"/>
      <c r="V99" s="5"/>
      <c r="W99" s="5"/>
      <c r="X99" s="5"/>
    </row>
    <row r="100" spans="1:24" ht="12.75" customHeight="1"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row>
    <row r="101" spans="1:24" ht="12.75" customHeight="1"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row>
    <row r="102" spans="1:24" ht="12.75" customHeight="1"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row>
    <row r="103" spans="1:24" ht="12.75" customHeight="1"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row>
    <row r="104" spans="1:24" ht="12.75" customHeight="1"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row>
    <row r="105" spans="1:24" ht="12.75" customHeight="1"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row>
    <row r="106" spans="1:24" ht="12.75" customHeight="1"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row>
    <row r="107" spans="1:24" ht="12.75" customHeight="1"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row>
    <row r="108" spans="1:24" ht="12.75" customHeight="1"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row>
    <row r="109" spans="1:24" ht="12.75" customHeight="1"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row>
    <row r="110" spans="1:24" ht="12.75" customHeight="1"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row>
    <row r="111" spans="1:24" ht="12.75" customHeight="1"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row>
    <row r="112" spans="1:24" ht="12.75" customHeight="1"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row>
    <row r="113" spans="1:24" ht="12.75" customHeight="1"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row>
    <row r="114" spans="1:24" ht="12.75" customHeight="1"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row>
    <row r="115" spans="1:24" ht="12.75" customHeight="1"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row>
    <row r="116" spans="1:24" ht="12.75" customHeight="1"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row>
    <row r="117" spans="1:24" ht="12.75" customHeight="1"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row>
    <row r="118" spans="1:24" ht="12.75" customHeight="1"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row>
    <row r="119" spans="1:24" ht="12.75" customHeight="1"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row>
    <row r="120" spans="1:24" ht="12.75" customHeight="1"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row>
    <row r="121" spans="1:24" ht="12.75" customHeight="1"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row>
    <row r="122" spans="1:24" ht="12.75" customHeight="1"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row>
    <row r="123" spans="1:24" ht="12.75" customHeight="1"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row>
    <row r="124" spans="1:24" ht="12.75" customHeight="1"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row>
    <row r="125" spans="1:24" ht="12.75" customHeight="1"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row>
    <row r="126" spans="1:24" ht="12.75" customHeight="1"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row>
    <row r="127" spans="1:24" ht="12.75" customHeight="1"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row>
    <row r="128" spans="1:24" ht="12.75" customHeight="1"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row>
    <row r="129" spans="1:24" ht="12.75" customHeight="1"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row>
    <row r="130" spans="1:24" ht="12.75" customHeight="1"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row>
    <row r="131" spans="1:24" ht="12.75" customHeight="1"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row>
    <row r="132" spans="1:24" ht="12.75" customHeight="1"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row>
    <row r="133" spans="1:24" ht="12.75" customHeight="1"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row>
    <row r="134" spans="1:24" ht="12.75" customHeight="1"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row>
    <row r="135" spans="1:24" ht="12.75" customHeight="1"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row>
    <row r="136" spans="1:24" ht="12.75" customHeight="1"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row>
    <row r="137" spans="1:24" ht="12.75" customHeight="1"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row>
    <row r="138" spans="1:24" ht="12.75" customHeight="1"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row>
    <row r="139" spans="1:24" ht="12.75" customHeight="1"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row>
    <row r="140" spans="1:24" ht="12.75" customHeight="1"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row>
    <row r="141" spans="1:24" ht="12.75" customHeight="1"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row>
    <row r="142" spans="1:24" ht="12.75" customHeight="1"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row>
    <row r="143" spans="1:24" ht="12.75" customHeight="1"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row>
    <row r="144" spans="1:24" ht="12.75" customHeight="1"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row>
    <row r="145" spans="1:24" ht="12.75" customHeight="1"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row>
    <row r="146" spans="1:24" ht="12.75" customHeight="1"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row>
    <row r="147" spans="1:24" ht="12.75" customHeight="1"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row>
    <row r="148" spans="1:24" ht="12.75" customHeight="1"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row>
    <row r="149" spans="1:24" ht="12.75" customHeight="1"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row>
    <row r="150" spans="1:24" ht="12.75" customHeight="1"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row>
    <row r="151" spans="1:24" ht="12.75" customHeight="1"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row>
    <row r="152" spans="1:24" ht="12.75" customHeight="1"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row>
    <row r="153" spans="1:24" ht="12.75" customHeight="1"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row>
    <row r="154" spans="1:24" ht="12.75" customHeight="1"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row>
    <row r="155" spans="1:24" ht="12.75" customHeight="1"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row>
    <row r="156" spans="1:24" ht="12.75" customHeight="1"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row>
    <row r="157" spans="1:24" ht="12.75" customHeight="1"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row>
    <row r="158" spans="1:24" ht="12.75" customHeight="1"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row>
    <row r="159" spans="1:24" ht="12.75" customHeight="1"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row>
    <row r="160" spans="1:24" ht="12.75" customHeight="1"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row>
    <row r="161" spans="1:24" ht="12.75" customHeight="1"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row>
    <row r="162" spans="1:24" ht="12.75" customHeight="1"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row>
    <row r="163" spans="1:24" ht="12.75" customHeight="1"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row>
    <row r="164" spans="1:24" ht="12.75" customHeight="1"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row>
    <row r="165" spans="1:24" ht="12.75" customHeight="1"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row>
    <row r="166" spans="1:24" ht="12.75" customHeight="1"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row>
    <row r="167" spans="1:24" ht="12.75" customHeight="1"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row>
    <row r="168" spans="1:24" ht="12.75" customHeight="1"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row>
    <row r="169" spans="1:24" ht="12.75" customHeight="1"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row>
    <row r="170" spans="1:24" ht="12.75" customHeight="1"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row>
    <row r="171" spans="1:24" ht="12.75" customHeight="1" x14ac:dyDescent="0.25">
      <c r="A171" s="5"/>
      <c r="B171" s="5"/>
      <c r="C171" s="5"/>
      <c r="D171" s="5"/>
      <c r="E171" s="5"/>
      <c r="F171" s="5"/>
      <c r="G171" s="5"/>
      <c r="H171" s="5"/>
      <c r="I171" s="5"/>
      <c r="J171" s="5"/>
      <c r="K171" s="5"/>
      <c r="L171" s="5"/>
      <c r="M171" s="5"/>
      <c r="N171" s="5"/>
      <c r="O171" s="5"/>
      <c r="P171" s="5"/>
      <c r="Q171" s="5"/>
      <c r="R171" s="5"/>
      <c r="S171" s="5"/>
      <c r="T171" s="5"/>
      <c r="U171" s="5"/>
      <c r="V171" s="5"/>
      <c r="W171" s="5"/>
      <c r="X171" s="5"/>
    </row>
    <row r="172" spans="1:24" ht="12.75" customHeight="1" x14ac:dyDescent="0.25">
      <c r="A172" s="5"/>
      <c r="B172" s="5"/>
      <c r="C172" s="5"/>
      <c r="D172" s="5"/>
      <c r="E172" s="5"/>
      <c r="F172" s="5"/>
      <c r="G172" s="5"/>
      <c r="H172" s="5"/>
      <c r="I172" s="5"/>
      <c r="J172" s="5"/>
      <c r="K172" s="5"/>
      <c r="L172" s="5"/>
      <c r="M172" s="5"/>
      <c r="N172" s="5"/>
      <c r="O172" s="5"/>
      <c r="P172" s="5"/>
      <c r="Q172" s="5"/>
      <c r="R172" s="5"/>
      <c r="S172" s="5"/>
      <c r="T172" s="5"/>
      <c r="U172" s="5"/>
      <c r="V172" s="5"/>
      <c r="W172" s="5"/>
      <c r="X172" s="5"/>
    </row>
    <row r="173" spans="1:24" ht="12.75" customHeight="1" x14ac:dyDescent="0.25">
      <c r="A173" s="5"/>
      <c r="B173" s="5"/>
      <c r="C173" s="5"/>
      <c r="D173" s="5"/>
      <c r="E173" s="5"/>
      <c r="F173" s="5"/>
      <c r="G173" s="5"/>
      <c r="H173" s="5"/>
      <c r="I173" s="5"/>
      <c r="J173" s="5"/>
      <c r="K173" s="5"/>
      <c r="L173" s="5"/>
      <c r="M173" s="5"/>
      <c r="N173" s="5"/>
      <c r="O173" s="5"/>
      <c r="P173" s="5"/>
      <c r="Q173" s="5"/>
      <c r="R173" s="5"/>
      <c r="S173" s="5"/>
      <c r="T173" s="5"/>
      <c r="U173" s="5"/>
      <c r="V173" s="5"/>
      <c r="W173" s="5"/>
      <c r="X173" s="5"/>
    </row>
    <row r="174" spans="1:24" ht="12.75" customHeight="1" x14ac:dyDescent="0.25">
      <c r="A174" s="5"/>
      <c r="B174" s="5"/>
      <c r="C174" s="5"/>
      <c r="D174" s="5"/>
      <c r="E174" s="5"/>
      <c r="F174" s="5"/>
      <c r="G174" s="5"/>
      <c r="H174" s="5"/>
      <c r="I174" s="5"/>
      <c r="J174" s="5"/>
      <c r="K174" s="5"/>
      <c r="L174" s="5"/>
      <c r="M174" s="5"/>
      <c r="N174" s="5"/>
      <c r="O174" s="5"/>
      <c r="P174" s="5"/>
      <c r="Q174" s="5"/>
      <c r="R174" s="5"/>
      <c r="S174" s="5"/>
      <c r="T174" s="5"/>
      <c r="U174" s="5"/>
      <c r="V174" s="5"/>
      <c r="W174" s="5"/>
      <c r="X174" s="5"/>
    </row>
    <row r="175" spans="1:24" ht="12.75" customHeight="1" x14ac:dyDescent="0.25">
      <c r="A175" s="5"/>
      <c r="B175" s="5"/>
      <c r="C175" s="5"/>
      <c r="D175" s="5"/>
      <c r="E175" s="5"/>
      <c r="F175" s="5"/>
      <c r="G175" s="5"/>
      <c r="H175" s="5"/>
      <c r="I175" s="5"/>
      <c r="J175" s="5"/>
      <c r="K175" s="5"/>
      <c r="L175" s="5"/>
      <c r="M175" s="5"/>
      <c r="N175" s="5"/>
      <c r="O175" s="5"/>
      <c r="P175" s="5"/>
      <c r="Q175" s="5"/>
      <c r="R175" s="5"/>
      <c r="S175" s="5"/>
      <c r="T175" s="5"/>
      <c r="U175" s="5"/>
      <c r="V175" s="5"/>
      <c r="W175" s="5"/>
      <c r="X175" s="5"/>
    </row>
    <row r="176" spans="1:24" ht="12.75" customHeight="1" x14ac:dyDescent="0.25">
      <c r="A176" s="5"/>
      <c r="B176" s="5"/>
      <c r="C176" s="5"/>
      <c r="D176" s="5"/>
      <c r="E176" s="5"/>
      <c r="F176" s="5"/>
      <c r="G176" s="5"/>
      <c r="H176" s="5"/>
      <c r="I176" s="5"/>
      <c r="J176" s="5"/>
      <c r="K176" s="5"/>
      <c r="L176" s="5"/>
      <c r="M176" s="5"/>
      <c r="N176" s="5"/>
      <c r="O176" s="5"/>
      <c r="P176" s="5"/>
      <c r="Q176" s="5"/>
      <c r="R176" s="5"/>
      <c r="S176" s="5"/>
      <c r="T176" s="5"/>
      <c r="U176" s="5"/>
      <c r="V176" s="5"/>
      <c r="W176" s="5"/>
      <c r="X176" s="5"/>
    </row>
    <row r="177" spans="1:24" ht="12.75" customHeight="1" x14ac:dyDescent="0.25">
      <c r="A177" s="5"/>
      <c r="B177" s="5"/>
      <c r="C177" s="5"/>
      <c r="D177" s="5"/>
      <c r="E177" s="5"/>
      <c r="F177" s="5"/>
      <c r="G177" s="5"/>
      <c r="H177" s="5"/>
      <c r="I177" s="5"/>
      <c r="J177" s="5"/>
      <c r="K177" s="5"/>
      <c r="L177" s="5"/>
      <c r="M177" s="5"/>
      <c r="N177" s="5"/>
      <c r="O177" s="5"/>
      <c r="P177" s="5"/>
      <c r="Q177" s="5"/>
      <c r="R177" s="5"/>
      <c r="S177" s="5"/>
      <c r="T177" s="5"/>
      <c r="U177" s="5"/>
      <c r="V177" s="5"/>
      <c r="W177" s="5"/>
      <c r="X177" s="5"/>
    </row>
    <row r="178" spans="1:24" ht="12.75" customHeight="1" x14ac:dyDescent="0.25">
      <c r="A178" s="5"/>
      <c r="B178" s="5"/>
      <c r="C178" s="5"/>
      <c r="D178" s="5"/>
      <c r="E178" s="5"/>
      <c r="F178" s="5"/>
      <c r="G178" s="5"/>
      <c r="H178" s="5"/>
      <c r="I178" s="5"/>
      <c r="J178" s="5"/>
      <c r="K178" s="5"/>
      <c r="L178" s="5"/>
      <c r="M178" s="5"/>
      <c r="N178" s="5"/>
      <c r="O178" s="5"/>
      <c r="P178" s="5"/>
      <c r="Q178" s="5"/>
      <c r="R178" s="5"/>
      <c r="S178" s="5"/>
      <c r="T178" s="5"/>
      <c r="U178" s="5"/>
      <c r="V178" s="5"/>
      <c r="W178" s="5"/>
      <c r="X178" s="5"/>
    </row>
    <row r="179" spans="1:24" ht="12.75" customHeight="1" x14ac:dyDescent="0.25">
      <c r="A179" s="5"/>
      <c r="B179" s="5"/>
      <c r="C179" s="5"/>
      <c r="D179" s="5"/>
      <c r="E179" s="5"/>
      <c r="F179" s="5"/>
      <c r="G179" s="5"/>
      <c r="H179" s="5"/>
      <c r="I179" s="5"/>
      <c r="J179" s="5"/>
      <c r="K179" s="5"/>
      <c r="L179" s="5"/>
      <c r="M179" s="5"/>
      <c r="N179" s="5"/>
      <c r="O179" s="5"/>
      <c r="P179" s="5"/>
      <c r="Q179" s="5"/>
      <c r="R179" s="5"/>
      <c r="S179" s="5"/>
      <c r="T179" s="5"/>
      <c r="U179" s="5"/>
      <c r="V179" s="5"/>
      <c r="W179" s="5"/>
      <c r="X179" s="5"/>
    </row>
    <row r="180" spans="1:24" ht="12.75" customHeight="1" x14ac:dyDescent="0.25">
      <c r="A180" s="5"/>
      <c r="B180" s="5"/>
      <c r="C180" s="5"/>
      <c r="D180" s="5"/>
      <c r="E180" s="5"/>
      <c r="F180" s="5"/>
      <c r="G180" s="5"/>
      <c r="H180" s="5"/>
      <c r="I180" s="5"/>
      <c r="J180" s="5"/>
      <c r="K180" s="5"/>
      <c r="L180" s="5"/>
      <c r="M180" s="5"/>
      <c r="N180" s="5"/>
      <c r="O180" s="5"/>
      <c r="P180" s="5"/>
      <c r="Q180" s="5"/>
      <c r="R180" s="5"/>
      <c r="S180" s="5"/>
      <c r="T180" s="5"/>
      <c r="U180" s="5"/>
      <c r="V180" s="5"/>
      <c r="W180" s="5"/>
      <c r="X180" s="5"/>
    </row>
    <row r="181" spans="1:24" ht="12.75" customHeight="1" x14ac:dyDescent="0.25">
      <c r="A181" s="5"/>
      <c r="B181" s="5"/>
      <c r="C181" s="5"/>
      <c r="D181" s="5"/>
      <c r="E181" s="5"/>
      <c r="F181" s="5"/>
      <c r="G181" s="5"/>
      <c r="H181" s="5"/>
      <c r="I181" s="5"/>
      <c r="J181" s="5"/>
      <c r="K181" s="5"/>
      <c r="L181" s="5"/>
      <c r="M181" s="5"/>
      <c r="N181" s="5"/>
      <c r="O181" s="5"/>
      <c r="P181" s="5"/>
      <c r="Q181" s="5"/>
      <c r="R181" s="5"/>
      <c r="S181" s="5"/>
      <c r="T181" s="5"/>
      <c r="U181" s="5"/>
      <c r="V181" s="5"/>
      <c r="W181" s="5"/>
      <c r="X181" s="5"/>
    </row>
    <row r="182" spans="1:24" ht="12.75" customHeight="1" x14ac:dyDescent="0.25">
      <c r="A182" s="5"/>
      <c r="B182" s="5"/>
      <c r="C182" s="5"/>
      <c r="D182" s="5"/>
      <c r="E182" s="5"/>
      <c r="F182" s="5"/>
      <c r="G182" s="5"/>
      <c r="H182" s="5"/>
      <c r="I182" s="5"/>
      <c r="J182" s="5"/>
      <c r="K182" s="5"/>
      <c r="L182" s="5"/>
      <c r="M182" s="5"/>
      <c r="N182" s="5"/>
      <c r="O182" s="5"/>
      <c r="P182" s="5"/>
      <c r="Q182" s="5"/>
      <c r="R182" s="5"/>
      <c r="S182" s="5"/>
      <c r="T182" s="5"/>
      <c r="U182" s="5"/>
      <c r="V182" s="5"/>
      <c r="W182" s="5"/>
      <c r="X182" s="5"/>
    </row>
    <row r="183" spans="1:24" ht="12.75" customHeight="1" x14ac:dyDescent="0.25">
      <c r="A183" s="5"/>
      <c r="B183" s="5"/>
      <c r="C183" s="5"/>
      <c r="D183" s="5"/>
      <c r="E183" s="5"/>
      <c r="F183" s="5"/>
      <c r="G183" s="5"/>
      <c r="H183" s="5"/>
      <c r="I183" s="5"/>
      <c r="J183" s="5"/>
      <c r="K183" s="5"/>
      <c r="L183" s="5"/>
      <c r="M183" s="5"/>
      <c r="N183" s="5"/>
      <c r="O183" s="5"/>
      <c r="P183" s="5"/>
      <c r="Q183" s="5"/>
      <c r="R183" s="5"/>
      <c r="S183" s="5"/>
      <c r="T183" s="5"/>
      <c r="U183" s="5"/>
      <c r="V183" s="5"/>
      <c r="W183" s="5"/>
      <c r="X183" s="5"/>
    </row>
    <row r="184" spans="1:24" ht="12.75" customHeight="1" x14ac:dyDescent="0.25">
      <c r="A184" s="5"/>
      <c r="B184" s="5"/>
      <c r="C184" s="5"/>
      <c r="D184" s="5"/>
      <c r="E184" s="5"/>
      <c r="F184" s="5"/>
      <c r="G184" s="5"/>
      <c r="H184" s="5"/>
      <c r="I184" s="5"/>
      <c r="J184" s="5"/>
      <c r="K184" s="5"/>
      <c r="L184" s="5"/>
      <c r="M184" s="5"/>
      <c r="N184" s="5"/>
      <c r="O184" s="5"/>
      <c r="P184" s="5"/>
      <c r="Q184" s="5"/>
      <c r="R184" s="5"/>
      <c r="S184" s="5"/>
      <c r="T184" s="5"/>
      <c r="U184" s="5"/>
      <c r="V184" s="5"/>
      <c r="W184" s="5"/>
      <c r="X184" s="5"/>
    </row>
    <row r="185" spans="1:24" ht="12.75" customHeight="1" x14ac:dyDescent="0.25">
      <c r="A185" s="5"/>
      <c r="B185" s="5"/>
      <c r="C185" s="5"/>
      <c r="D185" s="5"/>
      <c r="E185" s="5"/>
      <c r="F185" s="5"/>
      <c r="G185" s="5"/>
      <c r="H185" s="5"/>
      <c r="I185" s="5"/>
      <c r="J185" s="5"/>
      <c r="K185" s="5"/>
      <c r="L185" s="5"/>
      <c r="M185" s="5"/>
      <c r="N185" s="5"/>
      <c r="O185" s="5"/>
      <c r="P185" s="5"/>
      <c r="Q185" s="5"/>
      <c r="R185" s="5"/>
      <c r="S185" s="5"/>
      <c r="T185" s="5"/>
      <c r="U185" s="5"/>
      <c r="V185" s="5"/>
      <c r="W185" s="5"/>
      <c r="X185" s="5"/>
    </row>
    <row r="186" spans="1:24" ht="12.75" customHeight="1" x14ac:dyDescent="0.25">
      <c r="A186" s="5"/>
      <c r="B186" s="5"/>
      <c r="C186" s="5"/>
      <c r="D186" s="5"/>
      <c r="E186" s="5"/>
      <c r="F186" s="5"/>
      <c r="G186" s="5"/>
      <c r="H186" s="5"/>
      <c r="I186" s="5"/>
      <c r="J186" s="5"/>
      <c r="K186" s="5"/>
      <c r="L186" s="5"/>
      <c r="M186" s="5"/>
      <c r="N186" s="5"/>
      <c r="O186" s="5"/>
      <c r="P186" s="5"/>
      <c r="Q186" s="5"/>
      <c r="R186" s="5"/>
      <c r="S186" s="5"/>
      <c r="T186" s="5"/>
      <c r="U186" s="5"/>
      <c r="V186" s="5"/>
      <c r="W186" s="5"/>
      <c r="X186" s="5"/>
    </row>
    <row r="187" spans="1:24" ht="12.75" customHeight="1" x14ac:dyDescent="0.25">
      <c r="A187" s="5"/>
      <c r="B187" s="5"/>
      <c r="C187" s="5"/>
      <c r="D187" s="5"/>
      <c r="E187" s="5"/>
      <c r="F187" s="5"/>
      <c r="G187" s="5"/>
      <c r="H187" s="5"/>
      <c r="I187" s="5"/>
      <c r="J187" s="5"/>
      <c r="K187" s="5"/>
      <c r="L187" s="5"/>
      <c r="M187" s="5"/>
      <c r="N187" s="5"/>
      <c r="O187" s="5"/>
      <c r="P187" s="5"/>
      <c r="Q187" s="5"/>
      <c r="R187" s="5"/>
      <c r="S187" s="5"/>
      <c r="T187" s="5"/>
      <c r="U187" s="5"/>
      <c r="V187" s="5"/>
      <c r="W187" s="5"/>
      <c r="X187" s="5"/>
    </row>
    <row r="188" spans="1:24" ht="12.75" customHeight="1" x14ac:dyDescent="0.25">
      <c r="A188" s="5"/>
      <c r="B188" s="5"/>
      <c r="C188" s="5"/>
      <c r="D188" s="5"/>
      <c r="E188" s="5"/>
      <c r="F188" s="5"/>
      <c r="G188" s="5"/>
      <c r="H188" s="5"/>
      <c r="I188" s="5"/>
      <c r="J188" s="5"/>
      <c r="K188" s="5"/>
      <c r="L188" s="5"/>
      <c r="M188" s="5"/>
      <c r="N188" s="5"/>
      <c r="O188" s="5"/>
      <c r="P188" s="5"/>
      <c r="Q188" s="5"/>
      <c r="R188" s="5"/>
      <c r="S188" s="5"/>
      <c r="T188" s="5"/>
      <c r="U188" s="5"/>
      <c r="V188" s="5"/>
      <c r="W188" s="5"/>
      <c r="X188" s="5"/>
    </row>
    <row r="189" spans="1:24" ht="12.75" customHeight="1" x14ac:dyDescent="0.25">
      <c r="A189" s="5"/>
      <c r="B189" s="5"/>
      <c r="C189" s="5"/>
      <c r="D189" s="5"/>
      <c r="E189" s="5"/>
      <c r="F189" s="5"/>
      <c r="G189" s="5"/>
      <c r="H189" s="5"/>
      <c r="I189" s="5"/>
      <c r="J189" s="5"/>
      <c r="K189" s="5"/>
      <c r="L189" s="5"/>
      <c r="M189" s="5"/>
      <c r="N189" s="5"/>
      <c r="O189" s="5"/>
      <c r="P189" s="5"/>
      <c r="Q189" s="5"/>
      <c r="R189" s="5"/>
      <c r="S189" s="5"/>
      <c r="T189" s="5"/>
      <c r="U189" s="5"/>
      <c r="V189" s="5"/>
      <c r="W189" s="5"/>
      <c r="X189" s="5"/>
    </row>
    <row r="190" spans="1:24" ht="12.75" customHeight="1" x14ac:dyDescent="0.25">
      <c r="A190" s="5"/>
      <c r="B190" s="5"/>
      <c r="C190" s="5"/>
      <c r="D190" s="5"/>
      <c r="E190" s="5"/>
      <c r="F190" s="5"/>
      <c r="G190" s="5"/>
      <c r="H190" s="5"/>
      <c r="I190" s="5"/>
      <c r="J190" s="5"/>
      <c r="K190" s="5"/>
      <c r="L190" s="5"/>
      <c r="M190" s="5"/>
      <c r="N190" s="5"/>
      <c r="O190" s="5"/>
      <c r="P190" s="5"/>
      <c r="Q190" s="5"/>
      <c r="R190" s="5"/>
      <c r="S190" s="5"/>
      <c r="T190" s="5"/>
      <c r="U190" s="5"/>
      <c r="V190" s="5"/>
      <c r="W190" s="5"/>
      <c r="X190" s="5"/>
    </row>
    <row r="191" spans="1:24" ht="12.75" customHeight="1" x14ac:dyDescent="0.25">
      <c r="A191" s="5"/>
      <c r="B191" s="5"/>
      <c r="C191" s="5"/>
      <c r="D191" s="5"/>
      <c r="E191" s="5"/>
      <c r="F191" s="5"/>
      <c r="G191" s="5"/>
      <c r="H191" s="5"/>
      <c r="I191" s="5"/>
      <c r="J191" s="5"/>
      <c r="K191" s="5"/>
      <c r="L191" s="5"/>
      <c r="M191" s="5"/>
      <c r="N191" s="5"/>
      <c r="O191" s="5"/>
      <c r="P191" s="5"/>
      <c r="Q191" s="5"/>
      <c r="R191" s="5"/>
      <c r="S191" s="5"/>
      <c r="T191" s="5"/>
      <c r="U191" s="5"/>
      <c r="V191" s="5"/>
      <c r="W191" s="5"/>
      <c r="X191" s="5"/>
    </row>
    <row r="192" spans="1:24" ht="12.75" customHeight="1" x14ac:dyDescent="0.25">
      <c r="A192" s="5"/>
      <c r="B192" s="5"/>
      <c r="C192" s="5"/>
      <c r="D192" s="5"/>
      <c r="E192" s="5"/>
      <c r="F192" s="5"/>
      <c r="G192" s="5"/>
      <c r="H192" s="5"/>
      <c r="I192" s="5"/>
      <c r="J192" s="5"/>
      <c r="K192" s="5"/>
      <c r="L192" s="5"/>
      <c r="M192" s="5"/>
      <c r="N192" s="5"/>
      <c r="O192" s="5"/>
      <c r="P192" s="5"/>
      <c r="Q192" s="5"/>
      <c r="R192" s="5"/>
      <c r="S192" s="5"/>
      <c r="T192" s="5"/>
      <c r="U192" s="5"/>
      <c r="V192" s="5"/>
      <c r="W192" s="5"/>
      <c r="X192" s="5"/>
    </row>
    <row r="193" spans="1:24" ht="12.75" customHeight="1" x14ac:dyDescent="0.25">
      <c r="A193" s="5"/>
      <c r="B193" s="5"/>
      <c r="C193" s="5"/>
      <c r="D193" s="5"/>
      <c r="E193" s="5"/>
      <c r="F193" s="5"/>
      <c r="G193" s="5"/>
      <c r="H193" s="5"/>
      <c r="I193" s="5"/>
      <c r="J193" s="5"/>
      <c r="K193" s="5"/>
      <c r="L193" s="5"/>
      <c r="M193" s="5"/>
      <c r="N193" s="5"/>
      <c r="O193" s="5"/>
      <c r="P193" s="5"/>
      <c r="Q193" s="5"/>
      <c r="R193" s="5"/>
      <c r="S193" s="5"/>
      <c r="T193" s="5"/>
      <c r="U193" s="5"/>
      <c r="V193" s="5"/>
      <c r="W193" s="5"/>
      <c r="X193" s="5"/>
    </row>
    <row r="194" spans="1:24" ht="12.75" customHeight="1" x14ac:dyDescent="0.25">
      <c r="A194" s="5"/>
      <c r="B194" s="5"/>
      <c r="C194" s="5"/>
      <c r="D194" s="5"/>
      <c r="E194" s="5"/>
      <c r="F194" s="5"/>
      <c r="G194" s="5"/>
      <c r="H194" s="5"/>
      <c r="I194" s="5"/>
      <c r="J194" s="5"/>
      <c r="K194" s="5"/>
      <c r="L194" s="5"/>
      <c r="M194" s="5"/>
      <c r="N194" s="5"/>
      <c r="O194" s="5"/>
      <c r="P194" s="5"/>
      <c r="Q194" s="5"/>
      <c r="R194" s="5"/>
      <c r="S194" s="5"/>
      <c r="T194" s="5"/>
      <c r="U194" s="5"/>
      <c r="V194" s="5"/>
      <c r="W194" s="5"/>
      <c r="X194" s="5"/>
    </row>
    <row r="195" spans="1:24" ht="12.75" customHeight="1" x14ac:dyDescent="0.25">
      <c r="A195" s="5"/>
      <c r="B195" s="5"/>
      <c r="C195" s="5"/>
      <c r="D195" s="5"/>
      <c r="E195" s="5"/>
      <c r="F195" s="5"/>
      <c r="G195" s="5"/>
      <c r="H195" s="5"/>
      <c r="I195" s="5"/>
      <c r="J195" s="5"/>
      <c r="K195" s="5"/>
      <c r="L195" s="5"/>
      <c r="M195" s="5"/>
      <c r="N195" s="5"/>
      <c r="O195" s="5"/>
      <c r="P195" s="5"/>
      <c r="Q195" s="5"/>
      <c r="R195" s="5"/>
      <c r="S195" s="5"/>
      <c r="T195" s="5"/>
      <c r="U195" s="5"/>
      <c r="V195" s="5"/>
      <c r="W195" s="5"/>
      <c r="X195" s="5"/>
    </row>
    <row r="196" spans="1:24" ht="12.75" customHeight="1" x14ac:dyDescent="0.25">
      <c r="A196" s="5"/>
      <c r="B196" s="5"/>
      <c r="C196" s="5"/>
      <c r="D196" s="5"/>
      <c r="E196" s="5"/>
      <c r="F196" s="5"/>
      <c r="G196" s="5"/>
      <c r="H196" s="5"/>
      <c r="I196" s="5"/>
      <c r="J196" s="5"/>
      <c r="K196" s="5"/>
      <c r="L196" s="5"/>
      <c r="M196" s="5"/>
      <c r="N196" s="5"/>
      <c r="O196" s="5"/>
      <c r="P196" s="5"/>
      <c r="Q196" s="5"/>
      <c r="R196" s="5"/>
      <c r="S196" s="5"/>
      <c r="T196" s="5"/>
      <c r="U196" s="5"/>
      <c r="V196" s="5"/>
      <c r="W196" s="5"/>
      <c r="X196" s="5"/>
    </row>
    <row r="197" spans="1:24" ht="12.75" customHeight="1" x14ac:dyDescent="0.25">
      <c r="A197" s="5"/>
      <c r="B197" s="5"/>
      <c r="C197" s="5"/>
      <c r="D197" s="5"/>
      <c r="E197" s="5"/>
      <c r="F197" s="5"/>
      <c r="G197" s="5"/>
      <c r="H197" s="5"/>
      <c r="I197" s="5"/>
      <c r="J197" s="5"/>
      <c r="K197" s="5"/>
      <c r="L197" s="5"/>
      <c r="M197" s="5"/>
      <c r="N197" s="5"/>
      <c r="O197" s="5"/>
      <c r="P197" s="5"/>
      <c r="Q197" s="5"/>
      <c r="R197" s="5"/>
      <c r="S197" s="5"/>
      <c r="T197" s="5"/>
      <c r="U197" s="5"/>
      <c r="V197" s="5"/>
      <c r="W197" s="5"/>
      <c r="X197" s="5"/>
    </row>
    <row r="198" spans="1:24" ht="12.75" customHeight="1"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row>
    <row r="199" spans="1:24" ht="12.75" customHeight="1"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row>
    <row r="200" spans="1:24" ht="12.75" customHeight="1" x14ac:dyDescent="0.25">
      <c r="A200" s="5"/>
      <c r="B200" s="5"/>
      <c r="C200" s="5"/>
      <c r="D200" s="5"/>
      <c r="E200" s="5"/>
      <c r="F200" s="5"/>
      <c r="G200" s="5"/>
      <c r="H200" s="5"/>
      <c r="I200" s="5"/>
      <c r="J200" s="5"/>
      <c r="K200" s="5"/>
      <c r="L200" s="5"/>
      <c r="M200" s="5"/>
      <c r="N200" s="5"/>
      <c r="O200" s="5"/>
      <c r="P200" s="5"/>
      <c r="Q200" s="5"/>
      <c r="R200" s="5"/>
      <c r="S200" s="5"/>
      <c r="T200" s="5"/>
      <c r="U200" s="5"/>
      <c r="V200" s="5"/>
      <c r="W200" s="5"/>
      <c r="X200" s="5"/>
    </row>
    <row r="201" spans="1:24" ht="12.75" customHeight="1" x14ac:dyDescent="0.25">
      <c r="A201" s="5"/>
      <c r="B201" s="5"/>
      <c r="C201" s="5"/>
      <c r="D201" s="5"/>
      <c r="E201" s="5"/>
      <c r="F201" s="5"/>
      <c r="G201" s="5"/>
      <c r="H201" s="5"/>
      <c r="I201" s="5"/>
      <c r="J201" s="5"/>
      <c r="K201" s="5"/>
      <c r="L201" s="5"/>
      <c r="M201" s="5"/>
      <c r="N201" s="5"/>
      <c r="O201" s="5"/>
      <c r="P201" s="5"/>
      <c r="Q201" s="5"/>
      <c r="R201" s="5"/>
      <c r="S201" s="5"/>
      <c r="T201" s="5"/>
      <c r="U201" s="5"/>
      <c r="V201" s="5"/>
      <c r="W201" s="5"/>
      <c r="X201" s="5"/>
    </row>
    <row r="202" spans="1:24" ht="12.75" customHeight="1"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row>
    <row r="203" spans="1:24" ht="12.75" customHeight="1" x14ac:dyDescent="0.25">
      <c r="A203" s="5"/>
      <c r="B203" s="5"/>
      <c r="C203" s="5"/>
      <c r="D203" s="5"/>
      <c r="E203" s="5"/>
      <c r="F203" s="5"/>
      <c r="G203" s="5"/>
      <c r="H203" s="5"/>
      <c r="I203" s="5"/>
      <c r="J203" s="5"/>
      <c r="K203" s="5"/>
      <c r="L203" s="5"/>
      <c r="M203" s="5"/>
      <c r="N203" s="5"/>
      <c r="O203" s="5"/>
      <c r="P203" s="5"/>
      <c r="Q203" s="5"/>
      <c r="R203" s="5"/>
      <c r="S203" s="5"/>
      <c r="T203" s="5"/>
      <c r="U203" s="5"/>
      <c r="V203" s="5"/>
      <c r="W203" s="5"/>
      <c r="X203" s="5"/>
    </row>
    <row r="204" spans="1:24" ht="12.75" customHeight="1" x14ac:dyDescent="0.25">
      <c r="A204" s="5"/>
      <c r="B204" s="5"/>
      <c r="C204" s="5"/>
      <c r="D204" s="5"/>
      <c r="E204" s="5"/>
      <c r="F204" s="5"/>
      <c r="G204" s="5"/>
      <c r="H204" s="5"/>
      <c r="I204" s="5"/>
      <c r="J204" s="5"/>
      <c r="K204" s="5"/>
      <c r="L204" s="5"/>
      <c r="M204" s="5"/>
      <c r="N204" s="5"/>
      <c r="O204" s="5"/>
      <c r="P204" s="5"/>
      <c r="Q204" s="5"/>
      <c r="R204" s="5"/>
      <c r="S204" s="5"/>
      <c r="T204" s="5"/>
      <c r="U204" s="5"/>
      <c r="V204" s="5"/>
      <c r="W204" s="5"/>
      <c r="X204" s="5"/>
    </row>
    <row r="205" spans="1:24" ht="12.75" customHeight="1" x14ac:dyDescent="0.25">
      <c r="A205" s="5"/>
      <c r="B205" s="5"/>
      <c r="C205" s="5"/>
      <c r="D205" s="5"/>
      <c r="E205" s="5"/>
      <c r="F205" s="5"/>
      <c r="G205" s="5"/>
      <c r="H205" s="5"/>
      <c r="I205" s="5"/>
      <c r="J205" s="5"/>
      <c r="K205" s="5"/>
      <c r="L205" s="5"/>
      <c r="M205" s="5"/>
      <c r="N205" s="5"/>
      <c r="O205" s="5"/>
      <c r="P205" s="5"/>
      <c r="Q205" s="5"/>
      <c r="R205" s="5"/>
      <c r="S205" s="5"/>
      <c r="T205" s="5"/>
      <c r="U205" s="5"/>
      <c r="V205" s="5"/>
      <c r="W205" s="5"/>
      <c r="X205" s="5"/>
    </row>
    <row r="206" spans="1:24" ht="12.75" customHeight="1" x14ac:dyDescent="0.25">
      <c r="A206" s="5"/>
      <c r="B206" s="5"/>
      <c r="C206" s="5"/>
      <c r="D206" s="5"/>
      <c r="E206" s="5"/>
      <c r="F206" s="5"/>
      <c r="G206" s="5"/>
      <c r="H206" s="5"/>
      <c r="I206" s="5"/>
      <c r="J206" s="5"/>
      <c r="K206" s="5"/>
      <c r="L206" s="5"/>
      <c r="M206" s="5"/>
      <c r="N206" s="5"/>
      <c r="O206" s="5"/>
      <c r="P206" s="5"/>
      <c r="Q206" s="5"/>
      <c r="R206" s="5"/>
      <c r="S206" s="5"/>
      <c r="T206" s="5"/>
      <c r="U206" s="5"/>
      <c r="V206" s="5"/>
      <c r="W206" s="5"/>
      <c r="X206" s="5"/>
    </row>
    <row r="207" spans="1:24" ht="12.75" customHeight="1" x14ac:dyDescent="0.25">
      <c r="A207" s="5"/>
      <c r="B207" s="5"/>
      <c r="C207" s="5"/>
      <c r="D207" s="5"/>
      <c r="E207" s="5"/>
      <c r="F207" s="5"/>
      <c r="G207" s="5"/>
      <c r="H207" s="5"/>
      <c r="I207" s="5"/>
      <c r="J207" s="5"/>
      <c r="K207" s="5"/>
      <c r="L207" s="5"/>
      <c r="M207" s="5"/>
      <c r="N207" s="5"/>
      <c r="O207" s="5"/>
      <c r="P207" s="5"/>
      <c r="Q207" s="5"/>
      <c r="R207" s="5"/>
      <c r="S207" s="5"/>
      <c r="T207" s="5"/>
      <c r="U207" s="5"/>
      <c r="V207" s="5"/>
      <c r="W207" s="5"/>
      <c r="X207" s="5"/>
    </row>
    <row r="208" spans="1:24" ht="12.75" customHeight="1" x14ac:dyDescent="0.25">
      <c r="A208" s="5"/>
      <c r="B208" s="5"/>
      <c r="C208" s="5"/>
      <c r="D208" s="5"/>
      <c r="E208" s="5"/>
      <c r="F208" s="5"/>
      <c r="G208" s="5"/>
      <c r="H208" s="5"/>
      <c r="I208" s="5"/>
      <c r="J208" s="5"/>
      <c r="K208" s="5"/>
      <c r="L208" s="5"/>
      <c r="M208" s="5"/>
      <c r="N208" s="5"/>
      <c r="O208" s="5"/>
      <c r="P208" s="5"/>
      <c r="Q208" s="5"/>
      <c r="R208" s="5"/>
      <c r="S208" s="5"/>
      <c r="T208" s="5"/>
      <c r="U208" s="5"/>
      <c r="V208" s="5"/>
      <c r="W208" s="5"/>
      <c r="X208" s="5"/>
    </row>
    <row r="209" spans="1:24" ht="12.75" customHeight="1" x14ac:dyDescent="0.25">
      <c r="A209" s="5"/>
      <c r="B209" s="5"/>
      <c r="C209" s="5"/>
      <c r="D209" s="5"/>
      <c r="E209" s="5"/>
      <c r="F209" s="5"/>
      <c r="G209" s="5"/>
      <c r="H209" s="5"/>
      <c r="I209" s="5"/>
      <c r="J209" s="5"/>
      <c r="K209" s="5"/>
      <c r="L209" s="5"/>
      <c r="M209" s="5"/>
      <c r="N209" s="5"/>
      <c r="O209" s="5"/>
      <c r="P209" s="5"/>
      <c r="Q209" s="5"/>
      <c r="R209" s="5"/>
      <c r="S209" s="5"/>
      <c r="T209" s="5"/>
      <c r="U209" s="5"/>
      <c r="V209" s="5"/>
      <c r="W209" s="5"/>
      <c r="X209" s="5"/>
    </row>
    <row r="210" spans="1:24" ht="12.75" customHeight="1" x14ac:dyDescent="0.25">
      <c r="A210" s="5"/>
      <c r="B210" s="5"/>
      <c r="C210" s="5"/>
      <c r="D210" s="5"/>
      <c r="E210" s="5"/>
      <c r="F210" s="5"/>
      <c r="G210" s="5"/>
      <c r="H210" s="5"/>
      <c r="I210" s="5"/>
      <c r="J210" s="5"/>
      <c r="K210" s="5"/>
      <c r="L210" s="5"/>
      <c r="M210" s="5"/>
      <c r="N210" s="5"/>
      <c r="O210" s="5"/>
      <c r="P210" s="5"/>
      <c r="Q210" s="5"/>
      <c r="R210" s="5"/>
      <c r="S210" s="5"/>
      <c r="T210" s="5"/>
      <c r="U210" s="5"/>
      <c r="V210" s="5"/>
      <c r="W210" s="5"/>
      <c r="X210" s="5"/>
    </row>
    <row r="211" spans="1:24" ht="12.75" customHeight="1" x14ac:dyDescent="0.25">
      <c r="A211" s="5"/>
      <c r="B211" s="5"/>
      <c r="C211" s="5"/>
      <c r="D211" s="5"/>
      <c r="E211" s="5"/>
      <c r="F211" s="5"/>
      <c r="G211" s="5"/>
      <c r="H211" s="5"/>
      <c r="I211" s="5"/>
      <c r="J211" s="5"/>
      <c r="K211" s="5"/>
      <c r="L211" s="5"/>
      <c r="M211" s="5"/>
      <c r="N211" s="5"/>
      <c r="O211" s="5"/>
      <c r="P211" s="5"/>
      <c r="Q211" s="5"/>
      <c r="R211" s="5"/>
      <c r="S211" s="5"/>
      <c r="T211" s="5"/>
      <c r="U211" s="5"/>
      <c r="V211" s="5"/>
      <c r="W211" s="5"/>
      <c r="X211" s="5"/>
    </row>
    <row r="212" spans="1:24" ht="12.75" customHeight="1" x14ac:dyDescent="0.25">
      <c r="A212" s="5"/>
      <c r="B212" s="5"/>
      <c r="C212" s="5"/>
      <c r="D212" s="5"/>
      <c r="E212" s="5"/>
      <c r="F212" s="5"/>
      <c r="G212" s="5"/>
      <c r="H212" s="5"/>
      <c r="I212" s="5"/>
      <c r="J212" s="5"/>
      <c r="K212" s="5"/>
      <c r="L212" s="5"/>
      <c r="M212" s="5"/>
      <c r="N212" s="5"/>
      <c r="O212" s="5"/>
      <c r="P212" s="5"/>
      <c r="Q212" s="5"/>
      <c r="R212" s="5"/>
      <c r="S212" s="5"/>
      <c r="T212" s="5"/>
      <c r="U212" s="5"/>
      <c r="V212" s="5"/>
      <c r="W212" s="5"/>
      <c r="X212" s="5"/>
    </row>
    <row r="213" spans="1:24" ht="12.75" customHeight="1" x14ac:dyDescent="0.25">
      <c r="A213" s="5"/>
      <c r="B213" s="5"/>
      <c r="C213" s="5"/>
      <c r="D213" s="5"/>
      <c r="E213" s="5"/>
      <c r="F213" s="5"/>
      <c r="G213" s="5"/>
      <c r="H213" s="5"/>
      <c r="I213" s="5"/>
      <c r="J213" s="5"/>
      <c r="K213" s="5"/>
      <c r="L213" s="5"/>
      <c r="M213" s="5"/>
      <c r="N213" s="5"/>
      <c r="O213" s="5"/>
      <c r="P213" s="5"/>
      <c r="Q213" s="5"/>
      <c r="R213" s="5"/>
      <c r="S213" s="5"/>
      <c r="T213" s="5"/>
      <c r="U213" s="5"/>
      <c r="V213" s="5"/>
      <c r="W213" s="5"/>
      <c r="X213" s="5"/>
    </row>
    <row r="214" spans="1:24" ht="12.75" customHeight="1" x14ac:dyDescent="0.25">
      <c r="A214" s="5"/>
      <c r="B214" s="5"/>
      <c r="C214" s="5"/>
      <c r="D214" s="5"/>
      <c r="E214" s="5"/>
      <c r="F214" s="5"/>
      <c r="G214" s="5"/>
      <c r="H214" s="5"/>
      <c r="I214" s="5"/>
      <c r="J214" s="5"/>
      <c r="K214" s="5"/>
      <c r="L214" s="5"/>
      <c r="M214" s="5"/>
      <c r="N214" s="5"/>
      <c r="O214" s="5"/>
      <c r="P214" s="5"/>
      <c r="Q214" s="5"/>
      <c r="R214" s="5"/>
      <c r="S214" s="5"/>
      <c r="T214" s="5"/>
      <c r="U214" s="5"/>
      <c r="V214" s="5"/>
      <c r="W214" s="5"/>
      <c r="X214" s="5"/>
    </row>
    <row r="215" spans="1:24" ht="12.75" customHeight="1" x14ac:dyDescent="0.25">
      <c r="A215" s="5"/>
      <c r="B215" s="5"/>
      <c r="C215" s="5"/>
      <c r="D215" s="5"/>
      <c r="E215" s="5"/>
      <c r="F215" s="5"/>
      <c r="G215" s="5"/>
      <c r="H215" s="5"/>
      <c r="I215" s="5"/>
      <c r="J215" s="5"/>
      <c r="K215" s="5"/>
      <c r="L215" s="5"/>
      <c r="M215" s="5"/>
      <c r="N215" s="5"/>
      <c r="O215" s="5"/>
      <c r="P215" s="5"/>
      <c r="Q215" s="5"/>
      <c r="R215" s="5"/>
      <c r="S215" s="5"/>
      <c r="T215" s="5"/>
      <c r="U215" s="5"/>
      <c r="V215" s="5"/>
      <c r="W215" s="5"/>
      <c r="X215" s="5"/>
    </row>
    <row r="216" spans="1:24" ht="12.75" customHeight="1" x14ac:dyDescent="0.25">
      <c r="A216" s="5"/>
      <c r="B216" s="5"/>
      <c r="C216" s="5"/>
      <c r="D216" s="5"/>
      <c r="E216" s="5"/>
      <c r="F216" s="5"/>
      <c r="G216" s="5"/>
      <c r="H216" s="5"/>
      <c r="I216" s="5"/>
      <c r="J216" s="5"/>
      <c r="K216" s="5"/>
      <c r="L216" s="5"/>
      <c r="M216" s="5"/>
      <c r="N216" s="5"/>
      <c r="O216" s="5"/>
      <c r="P216" s="5"/>
      <c r="Q216" s="5"/>
      <c r="R216" s="5"/>
      <c r="S216" s="5"/>
      <c r="T216" s="5"/>
      <c r="U216" s="5"/>
      <c r="V216" s="5"/>
      <c r="W216" s="5"/>
      <c r="X216" s="5"/>
    </row>
    <row r="217" spans="1:24" ht="12.75" customHeight="1" x14ac:dyDescent="0.25">
      <c r="A217" s="5"/>
      <c r="B217" s="5"/>
      <c r="C217" s="5"/>
      <c r="D217" s="5"/>
      <c r="E217" s="5"/>
      <c r="F217" s="5"/>
      <c r="G217" s="5"/>
      <c r="H217" s="5"/>
      <c r="I217" s="5"/>
      <c r="J217" s="5"/>
      <c r="K217" s="5"/>
      <c r="L217" s="5"/>
      <c r="M217" s="5"/>
      <c r="N217" s="5"/>
      <c r="O217" s="5"/>
      <c r="P217" s="5"/>
      <c r="Q217" s="5"/>
      <c r="R217" s="5"/>
      <c r="S217" s="5"/>
      <c r="T217" s="5"/>
      <c r="U217" s="5"/>
      <c r="V217" s="5"/>
      <c r="W217" s="5"/>
      <c r="X217" s="5"/>
    </row>
    <row r="218" spans="1:24" ht="12.75" customHeight="1" x14ac:dyDescent="0.25">
      <c r="A218" s="5"/>
      <c r="B218" s="5"/>
      <c r="C218" s="5"/>
      <c r="D218" s="5"/>
      <c r="E218" s="5"/>
      <c r="F218" s="5"/>
      <c r="G218" s="5"/>
      <c r="H218" s="5"/>
      <c r="I218" s="5"/>
      <c r="J218" s="5"/>
      <c r="K218" s="5"/>
      <c r="L218" s="5"/>
      <c r="M218" s="5"/>
      <c r="N218" s="5"/>
      <c r="O218" s="5"/>
      <c r="P218" s="5"/>
      <c r="Q218" s="5"/>
      <c r="R218" s="5"/>
      <c r="S218" s="5"/>
      <c r="T218" s="5"/>
      <c r="U218" s="5"/>
      <c r="V218" s="5"/>
      <c r="W218" s="5"/>
      <c r="X218" s="5"/>
    </row>
    <row r="219" spans="1:24" ht="12.75" customHeight="1" x14ac:dyDescent="0.25">
      <c r="A219" s="5"/>
      <c r="B219" s="5"/>
      <c r="C219" s="5"/>
      <c r="D219" s="5"/>
      <c r="E219" s="5"/>
      <c r="F219" s="5"/>
      <c r="G219" s="5"/>
      <c r="H219" s="5"/>
      <c r="I219" s="5"/>
      <c r="J219" s="5"/>
      <c r="K219" s="5"/>
      <c r="L219" s="5"/>
      <c r="M219" s="5"/>
      <c r="N219" s="5"/>
      <c r="O219" s="5"/>
      <c r="P219" s="5"/>
      <c r="Q219" s="5"/>
      <c r="R219" s="5"/>
      <c r="S219" s="5"/>
      <c r="T219" s="5"/>
      <c r="U219" s="5"/>
      <c r="V219" s="5"/>
      <c r="W219" s="5"/>
      <c r="X219" s="5"/>
    </row>
    <row r="220" spans="1:24" ht="12.75" customHeight="1" x14ac:dyDescent="0.25">
      <c r="A220" s="5"/>
      <c r="B220" s="5"/>
      <c r="C220" s="5"/>
      <c r="D220" s="5"/>
      <c r="E220" s="5"/>
      <c r="F220" s="5"/>
      <c r="G220" s="5"/>
      <c r="H220" s="5"/>
      <c r="I220" s="5"/>
      <c r="J220" s="5"/>
      <c r="K220" s="5"/>
      <c r="L220" s="5"/>
      <c r="M220" s="5"/>
      <c r="N220" s="5"/>
      <c r="O220" s="5"/>
      <c r="P220" s="5"/>
      <c r="Q220" s="5"/>
      <c r="R220" s="5"/>
      <c r="S220" s="5"/>
      <c r="T220" s="5"/>
      <c r="U220" s="5"/>
      <c r="V220" s="5"/>
      <c r="W220" s="5"/>
      <c r="X220" s="5"/>
    </row>
    <row r="221" spans="1:24" ht="12.75" customHeight="1" x14ac:dyDescent="0.25">
      <c r="A221" s="5"/>
      <c r="B221" s="5"/>
      <c r="C221" s="5"/>
      <c r="D221" s="5"/>
      <c r="E221" s="5"/>
      <c r="F221" s="5"/>
      <c r="G221" s="5"/>
      <c r="H221" s="5"/>
      <c r="I221" s="5"/>
      <c r="J221" s="5"/>
      <c r="K221" s="5"/>
      <c r="L221" s="5"/>
      <c r="M221" s="5"/>
      <c r="N221" s="5"/>
      <c r="O221" s="5"/>
      <c r="P221" s="5"/>
      <c r="Q221" s="5"/>
      <c r="R221" s="5"/>
      <c r="S221" s="5"/>
      <c r="T221" s="5"/>
      <c r="U221" s="5"/>
      <c r="V221" s="5"/>
      <c r="W221" s="5"/>
      <c r="X221" s="5"/>
    </row>
    <row r="222" spans="1:24" ht="12.75" customHeight="1" x14ac:dyDescent="0.25">
      <c r="A222" s="5"/>
      <c r="B222" s="5"/>
      <c r="C222" s="5"/>
      <c r="D222" s="5"/>
      <c r="E222" s="5"/>
      <c r="F222" s="5"/>
      <c r="G222" s="5"/>
      <c r="H222" s="5"/>
      <c r="I222" s="5"/>
      <c r="J222" s="5"/>
      <c r="K222" s="5"/>
      <c r="L222" s="5"/>
      <c r="M222" s="5"/>
      <c r="N222" s="5"/>
      <c r="O222" s="5"/>
      <c r="P222" s="5"/>
      <c r="Q222" s="5"/>
      <c r="R222" s="5"/>
      <c r="S222" s="5"/>
      <c r="T222" s="5"/>
      <c r="U222" s="5"/>
      <c r="V222" s="5"/>
      <c r="W222" s="5"/>
      <c r="X222" s="5"/>
    </row>
    <row r="223" spans="1:24" ht="12.75" customHeight="1" x14ac:dyDescent="0.25">
      <c r="A223" s="5"/>
      <c r="B223" s="5"/>
      <c r="C223" s="5"/>
      <c r="D223" s="5"/>
      <c r="E223" s="5"/>
      <c r="F223" s="5"/>
      <c r="G223" s="5"/>
      <c r="H223" s="5"/>
      <c r="I223" s="5"/>
      <c r="J223" s="5"/>
      <c r="K223" s="5"/>
      <c r="L223" s="5"/>
      <c r="M223" s="5"/>
      <c r="N223" s="5"/>
      <c r="O223" s="5"/>
      <c r="P223" s="5"/>
      <c r="Q223" s="5"/>
      <c r="R223" s="5"/>
      <c r="S223" s="5"/>
      <c r="T223" s="5"/>
      <c r="U223" s="5"/>
      <c r="V223" s="5"/>
      <c r="W223" s="5"/>
      <c r="X223" s="5"/>
    </row>
    <row r="224" spans="1:24" ht="12.75" customHeight="1" x14ac:dyDescent="0.25">
      <c r="A224" s="5"/>
      <c r="B224" s="5"/>
      <c r="C224" s="5"/>
      <c r="D224" s="5"/>
      <c r="E224" s="5"/>
      <c r="F224" s="5"/>
      <c r="G224" s="5"/>
      <c r="H224" s="5"/>
      <c r="I224" s="5"/>
      <c r="J224" s="5"/>
      <c r="K224" s="5"/>
      <c r="L224" s="5"/>
      <c r="M224" s="5"/>
      <c r="N224" s="5"/>
      <c r="O224" s="5"/>
      <c r="P224" s="5"/>
      <c r="Q224" s="5"/>
      <c r="R224" s="5"/>
      <c r="S224" s="5"/>
      <c r="T224" s="5"/>
      <c r="U224" s="5"/>
      <c r="V224" s="5"/>
      <c r="W224" s="5"/>
      <c r="X224" s="5"/>
    </row>
    <row r="225" spans="1:24" ht="12.75" customHeight="1" x14ac:dyDescent="0.25">
      <c r="A225" s="5"/>
      <c r="B225" s="5"/>
      <c r="C225" s="5"/>
      <c r="D225" s="5"/>
      <c r="E225" s="5"/>
      <c r="F225" s="5"/>
      <c r="G225" s="5"/>
      <c r="H225" s="5"/>
      <c r="I225" s="5"/>
      <c r="J225" s="5"/>
      <c r="K225" s="5"/>
      <c r="L225" s="5"/>
      <c r="M225" s="5"/>
      <c r="N225" s="5"/>
      <c r="O225" s="5"/>
      <c r="P225" s="5"/>
      <c r="Q225" s="5"/>
      <c r="R225" s="5"/>
      <c r="S225" s="5"/>
      <c r="T225" s="5"/>
      <c r="U225" s="5"/>
      <c r="V225" s="5"/>
      <c r="W225" s="5"/>
      <c r="X225" s="5"/>
    </row>
    <row r="226" spans="1:24" ht="12.75" customHeight="1" x14ac:dyDescent="0.25">
      <c r="A226" s="5"/>
      <c r="B226" s="5"/>
      <c r="C226" s="5"/>
      <c r="D226" s="5"/>
      <c r="E226" s="5"/>
      <c r="F226" s="5"/>
      <c r="G226" s="5"/>
      <c r="H226" s="5"/>
      <c r="I226" s="5"/>
      <c r="J226" s="5"/>
      <c r="K226" s="5"/>
      <c r="L226" s="5"/>
      <c r="M226" s="5"/>
      <c r="N226" s="5"/>
      <c r="O226" s="5"/>
      <c r="P226" s="5"/>
      <c r="Q226" s="5"/>
      <c r="R226" s="5"/>
      <c r="S226" s="5"/>
      <c r="T226" s="5"/>
      <c r="U226" s="5"/>
      <c r="V226" s="5"/>
      <c r="W226" s="5"/>
      <c r="X226" s="5"/>
    </row>
    <row r="227" spans="1:24" ht="12.75" customHeight="1" x14ac:dyDescent="0.25">
      <c r="A227" s="5"/>
      <c r="B227" s="5"/>
      <c r="C227" s="5"/>
      <c r="D227" s="5"/>
      <c r="E227" s="5"/>
      <c r="F227" s="5"/>
      <c r="G227" s="5"/>
      <c r="H227" s="5"/>
      <c r="I227" s="5"/>
      <c r="J227" s="5"/>
      <c r="K227" s="5"/>
      <c r="L227" s="5"/>
      <c r="M227" s="5"/>
      <c r="N227" s="5"/>
      <c r="O227" s="5"/>
      <c r="P227" s="5"/>
      <c r="Q227" s="5"/>
      <c r="R227" s="5"/>
      <c r="S227" s="5"/>
      <c r="T227" s="5"/>
      <c r="U227" s="5"/>
      <c r="V227" s="5"/>
      <c r="W227" s="5"/>
      <c r="X227" s="5"/>
    </row>
    <row r="228" spans="1:24" ht="12.75" customHeight="1" x14ac:dyDescent="0.25">
      <c r="A228" s="5"/>
      <c r="B228" s="5"/>
      <c r="C228" s="5"/>
      <c r="D228" s="5"/>
      <c r="E228" s="5"/>
      <c r="F228" s="5"/>
      <c r="G228" s="5"/>
      <c r="H228" s="5"/>
      <c r="I228" s="5"/>
      <c r="J228" s="5"/>
      <c r="K228" s="5"/>
      <c r="L228" s="5"/>
      <c r="M228" s="5"/>
      <c r="N228" s="5"/>
      <c r="O228" s="5"/>
      <c r="P228" s="5"/>
      <c r="Q228" s="5"/>
      <c r="R228" s="5"/>
      <c r="S228" s="5"/>
      <c r="T228" s="5"/>
      <c r="U228" s="5"/>
      <c r="V228" s="5"/>
      <c r="W228" s="5"/>
      <c r="X228" s="5"/>
    </row>
    <row r="229" spans="1:24" ht="12.75" customHeight="1" x14ac:dyDescent="0.25">
      <c r="A229" s="5"/>
      <c r="B229" s="5"/>
      <c r="C229" s="5"/>
      <c r="D229" s="5"/>
      <c r="E229" s="5"/>
      <c r="F229" s="5"/>
      <c r="G229" s="5"/>
      <c r="H229" s="5"/>
      <c r="I229" s="5"/>
      <c r="J229" s="5"/>
      <c r="K229" s="5"/>
      <c r="L229" s="5"/>
      <c r="M229" s="5"/>
      <c r="N229" s="5"/>
      <c r="O229" s="5"/>
      <c r="P229" s="5"/>
      <c r="Q229" s="5"/>
      <c r="R229" s="5"/>
      <c r="S229" s="5"/>
      <c r="T229" s="5"/>
      <c r="U229" s="5"/>
      <c r="V229" s="5"/>
      <c r="W229" s="5"/>
      <c r="X229" s="5"/>
    </row>
    <row r="230" spans="1:24" ht="12.75" customHeight="1" x14ac:dyDescent="0.25">
      <c r="A230" s="5"/>
      <c r="B230" s="5"/>
      <c r="C230" s="5"/>
      <c r="D230" s="5"/>
      <c r="E230" s="5"/>
      <c r="F230" s="5"/>
      <c r="G230" s="5"/>
      <c r="H230" s="5"/>
      <c r="I230" s="5"/>
      <c r="J230" s="5"/>
      <c r="K230" s="5"/>
      <c r="L230" s="5"/>
      <c r="M230" s="5"/>
      <c r="N230" s="5"/>
      <c r="O230" s="5"/>
      <c r="P230" s="5"/>
      <c r="Q230" s="5"/>
      <c r="R230" s="5"/>
      <c r="S230" s="5"/>
      <c r="T230" s="5"/>
      <c r="U230" s="5"/>
      <c r="V230" s="5"/>
      <c r="W230" s="5"/>
      <c r="X230" s="5"/>
    </row>
    <row r="231" spans="1:24" ht="12.75" customHeight="1" x14ac:dyDescent="0.25">
      <c r="A231" s="5"/>
      <c r="B231" s="5"/>
      <c r="C231" s="5"/>
      <c r="D231" s="5"/>
      <c r="E231" s="5"/>
      <c r="F231" s="5"/>
      <c r="G231" s="5"/>
      <c r="H231" s="5"/>
      <c r="I231" s="5"/>
      <c r="J231" s="5"/>
      <c r="K231" s="5"/>
      <c r="L231" s="5"/>
      <c r="M231" s="5"/>
      <c r="N231" s="5"/>
      <c r="O231" s="5"/>
      <c r="P231" s="5"/>
      <c r="Q231" s="5"/>
      <c r="R231" s="5"/>
      <c r="S231" s="5"/>
      <c r="T231" s="5"/>
      <c r="U231" s="5"/>
      <c r="V231" s="5"/>
      <c r="W231" s="5"/>
      <c r="X231" s="5"/>
    </row>
    <row r="232" spans="1:24" ht="12.75" customHeight="1" x14ac:dyDescent="0.25">
      <c r="A232" s="5"/>
      <c r="B232" s="5"/>
      <c r="C232" s="5"/>
      <c r="D232" s="5"/>
      <c r="E232" s="5"/>
      <c r="F232" s="5"/>
      <c r="G232" s="5"/>
      <c r="H232" s="5"/>
      <c r="I232" s="5"/>
      <c r="J232" s="5"/>
      <c r="K232" s="5"/>
      <c r="L232" s="5"/>
      <c r="M232" s="5"/>
      <c r="N232" s="5"/>
      <c r="O232" s="5"/>
      <c r="P232" s="5"/>
      <c r="Q232" s="5"/>
      <c r="R232" s="5"/>
      <c r="S232" s="5"/>
      <c r="T232" s="5"/>
      <c r="U232" s="5"/>
      <c r="V232" s="5"/>
      <c r="W232" s="5"/>
      <c r="X232" s="5"/>
    </row>
    <row r="233" spans="1:24" ht="12.75" customHeight="1" x14ac:dyDescent="0.25">
      <c r="A233" s="5"/>
      <c r="B233" s="5"/>
      <c r="C233" s="5"/>
      <c r="D233" s="5"/>
      <c r="E233" s="5"/>
      <c r="F233" s="5"/>
      <c r="G233" s="5"/>
      <c r="H233" s="5"/>
      <c r="I233" s="5"/>
      <c r="J233" s="5"/>
      <c r="K233" s="5"/>
      <c r="L233" s="5"/>
      <c r="M233" s="5"/>
      <c r="N233" s="5"/>
      <c r="O233" s="5"/>
      <c r="P233" s="5"/>
      <c r="Q233" s="5"/>
      <c r="R233" s="5"/>
      <c r="S233" s="5"/>
      <c r="T233" s="5"/>
      <c r="U233" s="5"/>
      <c r="V233" s="5"/>
      <c r="W233" s="5"/>
      <c r="X233" s="5"/>
    </row>
    <row r="234" spans="1:24" ht="12.75" customHeight="1" x14ac:dyDescent="0.25">
      <c r="A234" s="5"/>
      <c r="B234" s="5"/>
      <c r="C234" s="5"/>
      <c r="D234" s="5"/>
      <c r="E234" s="5"/>
      <c r="F234" s="5"/>
      <c r="G234" s="5"/>
      <c r="H234" s="5"/>
      <c r="I234" s="5"/>
      <c r="J234" s="5"/>
      <c r="K234" s="5"/>
      <c r="L234" s="5"/>
      <c r="M234" s="5"/>
      <c r="N234" s="5"/>
      <c r="O234" s="5"/>
      <c r="P234" s="5"/>
      <c r="Q234" s="5"/>
      <c r="R234" s="5"/>
      <c r="S234" s="5"/>
      <c r="T234" s="5"/>
      <c r="U234" s="5"/>
      <c r="V234" s="5"/>
      <c r="W234" s="5"/>
      <c r="X234" s="5"/>
    </row>
    <row r="235" spans="1:24" ht="12.75" customHeight="1" x14ac:dyDescent="0.25">
      <c r="A235" s="5"/>
      <c r="B235" s="5"/>
      <c r="C235" s="5"/>
      <c r="D235" s="5"/>
      <c r="E235" s="5"/>
      <c r="F235" s="5"/>
      <c r="G235" s="5"/>
      <c r="H235" s="5"/>
      <c r="I235" s="5"/>
      <c r="J235" s="5"/>
      <c r="K235" s="5"/>
      <c r="L235" s="5"/>
      <c r="M235" s="5"/>
      <c r="N235" s="5"/>
      <c r="O235" s="5"/>
      <c r="P235" s="5"/>
      <c r="Q235" s="5"/>
      <c r="R235" s="5"/>
      <c r="S235" s="5"/>
      <c r="T235" s="5"/>
      <c r="U235" s="5"/>
      <c r="V235" s="5"/>
      <c r="W235" s="5"/>
      <c r="X235" s="5"/>
    </row>
    <row r="236" spans="1:24" ht="12.75" customHeight="1" x14ac:dyDescent="0.25">
      <c r="A236" s="5"/>
      <c r="B236" s="5"/>
      <c r="C236" s="5"/>
      <c r="D236" s="5"/>
      <c r="E236" s="5"/>
      <c r="F236" s="5"/>
      <c r="G236" s="5"/>
      <c r="H236" s="5"/>
      <c r="I236" s="5"/>
      <c r="J236" s="5"/>
      <c r="K236" s="5"/>
      <c r="L236" s="5"/>
      <c r="M236" s="5"/>
      <c r="N236" s="5"/>
      <c r="O236" s="5"/>
      <c r="P236" s="5"/>
      <c r="Q236" s="5"/>
      <c r="R236" s="5"/>
      <c r="S236" s="5"/>
      <c r="T236" s="5"/>
      <c r="U236" s="5"/>
      <c r="V236" s="5"/>
      <c r="W236" s="5"/>
      <c r="X236" s="5"/>
    </row>
    <row r="237" spans="1:24" ht="15.75" customHeight="1" x14ac:dyDescent="0.25"/>
    <row r="238" spans="1:24" ht="15.75" customHeight="1" x14ac:dyDescent="0.25"/>
    <row r="239" spans="1:24" ht="15.75" customHeight="1" x14ac:dyDescent="0.25"/>
    <row r="240" spans="1:24"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algorithmName="SHA-512" hashValue="qv0OCsxJcUEkz/dMa0X1/Cs9RX8hFN71fb4Aw/D674Kc5g4VkYvnh1shQbOLUmewoRuOJbO2ujj6tz6JjUjhVA==" saltValue="LPf8DFJofgDUlU5qRHb2Bw==" spinCount="100000" sheet="1"/>
  <mergeCells count="36">
    <mergeCell ref="H39:I39"/>
    <mergeCell ref="B25:F25"/>
    <mergeCell ref="B26:F26"/>
    <mergeCell ref="B34:F34"/>
    <mergeCell ref="B35:F35"/>
    <mergeCell ref="B36:F36"/>
    <mergeCell ref="B27:F27"/>
    <mergeCell ref="B28:F28"/>
    <mergeCell ref="B29:F29"/>
    <mergeCell ref="B30:F30"/>
    <mergeCell ref="B31:F31"/>
    <mergeCell ref="B32:F32"/>
    <mergeCell ref="B33:F33"/>
    <mergeCell ref="B20:F20"/>
    <mergeCell ref="B21:F21"/>
    <mergeCell ref="B22:F22"/>
    <mergeCell ref="B23:F23"/>
    <mergeCell ref="B24:F24"/>
    <mergeCell ref="B15:F15"/>
    <mergeCell ref="B16:F16"/>
    <mergeCell ref="B17:F17"/>
    <mergeCell ref="B18:F18"/>
    <mergeCell ref="B19:F19"/>
    <mergeCell ref="A16:A19"/>
    <mergeCell ref="A20:A23"/>
    <mergeCell ref="A24:A28"/>
    <mergeCell ref="A29:A32"/>
    <mergeCell ref="A33:A36"/>
    <mergeCell ref="F8:G8"/>
    <mergeCell ref="F9:G9"/>
    <mergeCell ref="A2:I2"/>
    <mergeCell ref="A4:I4"/>
    <mergeCell ref="E7:E11"/>
    <mergeCell ref="F7:G7"/>
    <mergeCell ref="F10:G10"/>
    <mergeCell ref="F11:G11"/>
  </mergeCells>
  <conditionalFormatting sqref="H7:H11">
    <cfRule type="cellIs" dxfId="26" priority="1" operator="equal">
      <formula>"DA"</formula>
    </cfRule>
  </conditionalFormatting>
  <conditionalFormatting sqref="I7:I11">
    <cfRule type="cellIs" dxfId="25" priority="2" operator="notEqual">
      <formula>"Nema"</formula>
    </cfRule>
  </conditionalFormatting>
  <pageMargins left="0.25" right="0.25" top="0.75" bottom="0.75" header="0.3" footer="0.3"/>
  <pageSetup paperSize="9" scale="7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025"/>
  <sheetViews>
    <sheetView showGridLines="0" zoomScaleNormal="100" workbookViewId="0">
      <selection activeCell="A5" sqref="A5:B5"/>
    </sheetView>
  </sheetViews>
  <sheetFormatPr defaultColWidth="14.44140625" defaultRowHeight="15" customHeight="1" x14ac:dyDescent="0.2"/>
  <cols>
    <col min="1" max="1" width="13.33203125" style="14" customWidth="1"/>
    <col min="2" max="2" width="60.6640625" style="33" customWidth="1"/>
    <col min="3" max="3" width="12.6640625" style="14" customWidth="1"/>
    <col min="4" max="5" width="14.6640625" style="4" customWidth="1"/>
    <col min="6" max="6" width="8.6640625" style="4" customWidth="1"/>
    <col min="7" max="7" width="14.44140625" style="2" customWidth="1"/>
    <col min="8" max="16384" width="14.44140625" style="2"/>
  </cols>
  <sheetData>
    <row r="1" spans="1:25" customFormat="1" ht="15" customHeight="1" x14ac:dyDescent="0.25">
      <c r="A1" s="127" t="s">
        <v>47</v>
      </c>
      <c r="B1" s="128" t="s">
        <v>48</v>
      </c>
      <c r="C1" s="127" t="s">
        <v>34</v>
      </c>
      <c r="D1" s="129" t="s">
        <v>49</v>
      </c>
      <c r="E1" s="130" t="s">
        <v>50</v>
      </c>
      <c r="F1" s="131" t="s">
        <v>38</v>
      </c>
    </row>
    <row r="2" spans="1:25" s="31" customFormat="1" ht="50.1" customHeight="1" x14ac:dyDescent="0.25">
      <c r="A2" s="291" t="s">
        <v>51</v>
      </c>
      <c r="B2" s="325"/>
      <c r="C2" s="325"/>
      <c r="D2" s="325"/>
      <c r="E2" s="325"/>
      <c r="F2" s="325"/>
    </row>
    <row r="3" spans="1:25" s="31" customFormat="1" ht="48" customHeight="1" x14ac:dyDescent="0.25">
      <c r="A3" s="52" t="s">
        <v>52</v>
      </c>
      <c r="B3" s="53" t="s">
        <v>40</v>
      </c>
      <c r="C3" s="42" t="s">
        <v>41</v>
      </c>
      <c r="D3" s="53" t="s">
        <v>53</v>
      </c>
      <c r="E3" s="53" t="s">
        <v>54</v>
      </c>
      <c r="F3" s="43" t="s">
        <v>55</v>
      </c>
    </row>
    <row r="4" spans="1:25" s="31" customFormat="1" ht="12" customHeight="1" x14ac:dyDescent="0.25">
      <c r="A4" s="132">
        <v>1</v>
      </c>
      <c r="B4" s="133">
        <v>2</v>
      </c>
      <c r="C4" s="134" t="s">
        <v>56</v>
      </c>
      <c r="D4" s="135">
        <v>4</v>
      </c>
      <c r="E4" s="135">
        <v>5</v>
      </c>
      <c r="F4" s="136">
        <v>6</v>
      </c>
      <c r="G4" s="137"/>
      <c r="H4" s="137"/>
      <c r="I4" s="137"/>
      <c r="J4" s="137"/>
      <c r="K4" s="137"/>
      <c r="L4" s="137"/>
      <c r="M4" s="137"/>
      <c r="N4" s="137"/>
      <c r="O4" s="137"/>
      <c r="P4" s="137"/>
      <c r="Q4" s="137"/>
      <c r="R4" s="137"/>
      <c r="S4" s="137"/>
      <c r="T4" s="137"/>
      <c r="U4" s="137"/>
      <c r="V4" s="137"/>
      <c r="W4" s="137"/>
      <c r="X4" s="137"/>
      <c r="Y4" s="137"/>
    </row>
    <row r="5" spans="1:25" customFormat="1" ht="20.100000000000001" customHeight="1" x14ac:dyDescent="0.25">
      <c r="A5" s="326" t="s">
        <v>57</v>
      </c>
      <c r="B5" s="327"/>
      <c r="C5" s="138"/>
      <c r="D5" s="139"/>
      <c r="E5" s="139"/>
      <c r="F5" s="140"/>
    </row>
    <row r="6" spans="1:25" customFormat="1" ht="12.75" customHeight="1" x14ac:dyDescent="0.25">
      <c r="A6" s="141" t="s">
        <v>58</v>
      </c>
      <c r="B6" s="142" t="s">
        <v>59</v>
      </c>
      <c r="C6" s="143" t="s">
        <v>58</v>
      </c>
      <c r="D6" s="144">
        <f>D7+D44+D50+D82+D106+D124+D133+D139</f>
        <v>320912.24</v>
      </c>
      <c r="E6" s="144">
        <f>E7+E44+E50+E82+E106+E124+E133+E139</f>
        <v>364037.89</v>
      </c>
      <c r="F6" s="145">
        <f t="shared" ref="F6:F69" si="0">IF(D6&lt;&gt;0,IF(E6/D6&gt;=100,"&gt;&gt;100",E6/D6*100),"-")</f>
        <v>113.43845594670992</v>
      </c>
    </row>
    <row r="7" spans="1:25" customFormat="1" ht="12.75" customHeight="1" x14ac:dyDescent="0.25">
      <c r="A7" s="141" t="s">
        <v>60</v>
      </c>
      <c r="B7" s="142" t="s">
        <v>61</v>
      </c>
      <c r="C7" s="143" t="s">
        <v>60</v>
      </c>
      <c r="D7" s="144">
        <f>D8+D17+D23+D29+D37+D40</f>
        <v>0</v>
      </c>
      <c r="E7" s="144">
        <f>E8+E17+E23+E29+E37+E40</f>
        <v>0</v>
      </c>
      <c r="F7" s="145" t="str">
        <f t="shared" si="0"/>
        <v>-</v>
      </c>
    </row>
    <row r="8" spans="1:25" customFormat="1" ht="12.75" customHeight="1" x14ac:dyDescent="0.25">
      <c r="A8" s="141" t="s">
        <v>62</v>
      </c>
      <c r="B8" s="142" t="s">
        <v>63</v>
      </c>
      <c r="C8" s="143" t="s">
        <v>62</v>
      </c>
      <c r="D8" s="144">
        <f>SUM(D9:D14)-D15-D16</f>
        <v>0</v>
      </c>
      <c r="E8" s="144">
        <f>SUM(E9:E14)-E15-E16</f>
        <v>0</v>
      </c>
      <c r="F8" s="145" t="str">
        <f t="shared" si="0"/>
        <v>-</v>
      </c>
    </row>
    <row r="9" spans="1:25" customFormat="1" ht="12.75" customHeight="1" x14ac:dyDescent="0.25">
      <c r="A9" s="141" t="s">
        <v>64</v>
      </c>
      <c r="B9" s="142" t="s">
        <v>65</v>
      </c>
      <c r="C9" s="143" t="s">
        <v>64</v>
      </c>
      <c r="D9" s="146">
        <v>0</v>
      </c>
      <c r="E9" s="146">
        <v>0</v>
      </c>
      <c r="F9" s="145" t="str">
        <f t="shared" si="0"/>
        <v>-</v>
      </c>
    </row>
    <row r="10" spans="1:25" customFormat="1" ht="12.75" customHeight="1" x14ac:dyDescent="0.25">
      <c r="A10" s="141" t="s">
        <v>66</v>
      </c>
      <c r="B10" s="142" t="s">
        <v>67</v>
      </c>
      <c r="C10" s="143" t="s">
        <v>66</v>
      </c>
      <c r="D10" s="146">
        <v>0</v>
      </c>
      <c r="E10" s="146">
        <v>0</v>
      </c>
      <c r="F10" s="145" t="str">
        <f t="shared" si="0"/>
        <v>-</v>
      </c>
    </row>
    <row r="11" spans="1:25" customFormat="1" ht="12.75" customHeight="1" x14ac:dyDescent="0.25">
      <c r="A11" s="141" t="s">
        <v>68</v>
      </c>
      <c r="B11" s="142" t="s">
        <v>69</v>
      </c>
      <c r="C11" s="143" t="s">
        <v>68</v>
      </c>
      <c r="D11" s="146">
        <v>0</v>
      </c>
      <c r="E11" s="146">
        <v>0</v>
      </c>
      <c r="F11" s="145" t="str">
        <f t="shared" si="0"/>
        <v>-</v>
      </c>
    </row>
    <row r="12" spans="1:25" customFormat="1" ht="12.75" customHeight="1" x14ac:dyDescent="0.25">
      <c r="A12" s="141" t="s">
        <v>70</v>
      </c>
      <c r="B12" s="142" t="s">
        <v>71</v>
      </c>
      <c r="C12" s="143" t="s">
        <v>70</v>
      </c>
      <c r="D12" s="146">
        <v>0</v>
      </c>
      <c r="E12" s="146">
        <v>0</v>
      </c>
      <c r="F12" s="145" t="str">
        <f t="shared" si="0"/>
        <v>-</v>
      </c>
    </row>
    <row r="13" spans="1:25" customFormat="1" ht="12.75" customHeight="1" x14ac:dyDescent="0.25">
      <c r="A13" s="141" t="s">
        <v>72</v>
      </c>
      <c r="B13" s="142" t="s">
        <v>73</v>
      </c>
      <c r="C13" s="143" t="s">
        <v>72</v>
      </c>
      <c r="D13" s="146">
        <v>0</v>
      </c>
      <c r="E13" s="146">
        <v>0</v>
      </c>
      <c r="F13" s="145" t="str">
        <f t="shared" si="0"/>
        <v>-</v>
      </c>
    </row>
    <row r="14" spans="1:25" customFormat="1" ht="12.75" customHeight="1" x14ac:dyDescent="0.25">
      <c r="A14" s="141" t="s">
        <v>74</v>
      </c>
      <c r="B14" s="142" t="s">
        <v>75</v>
      </c>
      <c r="C14" s="143" t="s">
        <v>74</v>
      </c>
      <c r="D14" s="146">
        <v>0</v>
      </c>
      <c r="E14" s="146">
        <v>0</v>
      </c>
      <c r="F14" s="145" t="str">
        <f t="shared" si="0"/>
        <v>-</v>
      </c>
    </row>
    <row r="15" spans="1:25" customFormat="1" ht="12.75" customHeight="1" x14ac:dyDescent="0.25">
      <c r="A15" s="141" t="s">
        <v>76</v>
      </c>
      <c r="B15" s="142" t="s">
        <v>77</v>
      </c>
      <c r="C15" s="143" t="s">
        <v>76</v>
      </c>
      <c r="D15" s="146">
        <v>0</v>
      </c>
      <c r="E15" s="146">
        <v>0</v>
      </c>
      <c r="F15" s="145" t="str">
        <f t="shared" si="0"/>
        <v>-</v>
      </c>
    </row>
    <row r="16" spans="1:25" customFormat="1" ht="12.75" customHeight="1" x14ac:dyDescent="0.25">
      <c r="A16" s="141" t="s">
        <v>78</v>
      </c>
      <c r="B16" s="142" t="s">
        <v>79</v>
      </c>
      <c r="C16" s="143" t="s">
        <v>78</v>
      </c>
      <c r="D16" s="146">
        <v>0</v>
      </c>
      <c r="E16" s="146">
        <v>0</v>
      </c>
      <c r="F16" s="145" t="str">
        <f t="shared" si="0"/>
        <v>-</v>
      </c>
    </row>
    <row r="17" spans="1:6" customFormat="1" ht="12.75" customHeight="1" x14ac:dyDescent="0.25">
      <c r="A17" s="141" t="s">
        <v>80</v>
      </c>
      <c r="B17" s="142" t="s">
        <v>81</v>
      </c>
      <c r="C17" s="143" t="s">
        <v>80</v>
      </c>
      <c r="D17" s="144">
        <f>SUM(D18:D21)-D22</f>
        <v>0</v>
      </c>
      <c r="E17" s="144">
        <f>SUM(E18:E21)-E22</f>
        <v>0</v>
      </c>
      <c r="F17" s="145" t="str">
        <f t="shared" si="0"/>
        <v>-</v>
      </c>
    </row>
    <row r="18" spans="1:6" customFormat="1" ht="12.75" customHeight="1" x14ac:dyDescent="0.25">
      <c r="A18" s="141" t="s">
        <v>82</v>
      </c>
      <c r="B18" s="142" t="s">
        <v>83</v>
      </c>
      <c r="C18" s="143" t="s">
        <v>82</v>
      </c>
      <c r="D18" s="146">
        <v>0</v>
      </c>
      <c r="E18" s="146">
        <v>0</v>
      </c>
      <c r="F18" s="145" t="str">
        <f t="shared" si="0"/>
        <v>-</v>
      </c>
    </row>
    <row r="19" spans="1:6" customFormat="1" ht="12.75" customHeight="1" x14ac:dyDescent="0.25">
      <c r="A19" s="141" t="s">
        <v>84</v>
      </c>
      <c r="B19" s="142" t="s">
        <v>85</v>
      </c>
      <c r="C19" s="143" t="s">
        <v>84</v>
      </c>
      <c r="D19" s="146">
        <v>0</v>
      </c>
      <c r="E19" s="146">
        <v>0</v>
      </c>
      <c r="F19" s="145" t="str">
        <f t="shared" si="0"/>
        <v>-</v>
      </c>
    </row>
    <row r="20" spans="1:6" customFormat="1" ht="12.75" customHeight="1" x14ac:dyDescent="0.25">
      <c r="A20" s="141" t="s">
        <v>86</v>
      </c>
      <c r="B20" s="147" t="s">
        <v>87</v>
      </c>
      <c r="C20" s="143" t="s">
        <v>86</v>
      </c>
      <c r="D20" s="146">
        <v>0</v>
      </c>
      <c r="E20" s="146">
        <v>0</v>
      </c>
      <c r="F20" s="145" t="str">
        <f t="shared" si="0"/>
        <v>-</v>
      </c>
    </row>
    <row r="21" spans="1:6" customFormat="1" ht="12.75" customHeight="1" x14ac:dyDescent="0.25">
      <c r="A21" s="141" t="s">
        <v>88</v>
      </c>
      <c r="B21" s="142" t="s">
        <v>89</v>
      </c>
      <c r="C21" s="143" t="s">
        <v>88</v>
      </c>
      <c r="D21" s="146">
        <v>0</v>
      </c>
      <c r="E21" s="146">
        <v>0</v>
      </c>
      <c r="F21" s="145" t="str">
        <f t="shared" si="0"/>
        <v>-</v>
      </c>
    </row>
    <row r="22" spans="1:6" customFormat="1" ht="12.75" customHeight="1" x14ac:dyDescent="0.25">
      <c r="A22" s="141" t="s">
        <v>90</v>
      </c>
      <c r="B22" s="142" t="s">
        <v>91</v>
      </c>
      <c r="C22" s="143" t="s">
        <v>90</v>
      </c>
      <c r="D22" s="146">
        <v>0</v>
      </c>
      <c r="E22" s="146">
        <v>0</v>
      </c>
      <c r="F22" s="145" t="str">
        <f t="shared" si="0"/>
        <v>-</v>
      </c>
    </row>
    <row r="23" spans="1:6" customFormat="1" ht="12.75" customHeight="1" x14ac:dyDescent="0.25">
      <c r="A23" s="141" t="s">
        <v>92</v>
      </c>
      <c r="B23" s="142" t="s">
        <v>93</v>
      </c>
      <c r="C23" s="143" t="s">
        <v>92</v>
      </c>
      <c r="D23" s="144">
        <f>SUM(D24:D28)</f>
        <v>0</v>
      </c>
      <c r="E23" s="144">
        <f>SUM(E24:E28)</f>
        <v>0</v>
      </c>
      <c r="F23" s="145" t="str">
        <f t="shared" si="0"/>
        <v>-</v>
      </c>
    </row>
    <row r="24" spans="1:6" customFormat="1" ht="12.75" customHeight="1" x14ac:dyDescent="0.25">
      <c r="A24" s="141" t="s">
        <v>94</v>
      </c>
      <c r="B24" s="142" t="s">
        <v>95</v>
      </c>
      <c r="C24" s="143" t="s">
        <v>94</v>
      </c>
      <c r="D24" s="146">
        <v>0</v>
      </c>
      <c r="E24" s="146">
        <v>0</v>
      </c>
      <c r="F24" s="145" t="str">
        <f t="shared" si="0"/>
        <v>-</v>
      </c>
    </row>
    <row r="25" spans="1:6" customFormat="1" ht="12.75" customHeight="1" x14ac:dyDescent="0.25">
      <c r="A25" s="141" t="s">
        <v>96</v>
      </c>
      <c r="B25" s="142" t="s">
        <v>97</v>
      </c>
      <c r="C25" s="143" t="s">
        <v>96</v>
      </c>
      <c r="D25" s="146">
        <v>0</v>
      </c>
      <c r="E25" s="146">
        <v>0</v>
      </c>
      <c r="F25" s="145" t="str">
        <f t="shared" si="0"/>
        <v>-</v>
      </c>
    </row>
    <row r="26" spans="1:6" customFormat="1" ht="12.75" customHeight="1" x14ac:dyDescent="0.25">
      <c r="A26" s="141" t="s">
        <v>98</v>
      </c>
      <c r="B26" s="142" t="s">
        <v>99</v>
      </c>
      <c r="C26" s="143" t="s">
        <v>98</v>
      </c>
      <c r="D26" s="146">
        <v>0</v>
      </c>
      <c r="E26" s="146">
        <v>0</v>
      </c>
      <c r="F26" s="145" t="str">
        <f t="shared" si="0"/>
        <v>-</v>
      </c>
    </row>
    <row r="27" spans="1:6" customFormat="1" ht="12.75" customHeight="1" x14ac:dyDescent="0.25">
      <c r="A27" s="141" t="s">
        <v>100</v>
      </c>
      <c r="B27" s="142" t="s">
        <v>101</v>
      </c>
      <c r="C27" s="143" t="s">
        <v>100</v>
      </c>
      <c r="D27" s="146">
        <v>0</v>
      </c>
      <c r="E27" s="146">
        <v>0</v>
      </c>
      <c r="F27" s="145" t="str">
        <f t="shared" si="0"/>
        <v>-</v>
      </c>
    </row>
    <row r="28" spans="1:6" customFormat="1" ht="12.75" customHeight="1" x14ac:dyDescent="0.25">
      <c r="A28" s="141" t="s">
        <v>102</v>
      </c>
      <c r="B28" s="142" t="s">
        <v>103</v>
      </c>
      <c r="C28" s="143" t="s">
        <v>102</v>
      </c>
      <c r="D28" s="146">
        <v>0</v>
      </c>
      <c r="E28" s="146">
        <v>0</v>
      </c>
      <c r="F28" s="145" t="str">
        <f t="shared" si="0"/>
        <v>-</v>
      </c>
    </row>
    <row r="29" spans="1:6" customFormat="1" ht="12.75" customHeight="1" x14ac:dyDescent="0.25">
      <c r="A29" s="141" t="s">
        <v>104</v>
      </c>
      <c r="B29" s="142" t="s">
        <v>105</v>
      </c>
      <c r="C29" s="143" t="s">
        <v>104</v>
      </c>
      <c r="D29" s="144">
        <f>SUM(D30:D36)</f>
        <v>0</v>
      </c>
      <c r="E29" s="144">
        <f>SUM(E30:E36)</f>
        <v>0</v>
      </c>
      <c r="F29" s="145" t="str">
        <f t="shared" si="0"/>
        <v>-</v>
      </c>
    </row>
    <row r="30" spans="1:6" customFormat="1" ht="12.75" customHeight="1" x14ac:dyDescent="0.25">
      <c r="A30" s="141" t="s">
        <v>106</v>
      </c>
      <c r="B30" s="142" t="s">
        <v>107</v>
      </c>
      <c r="C30" s="143" t="s">
        <v>106</v>
      </c>
      <c r="D30" s="146">
        <v>0</v>
      </c>
      <c r="E30" s="146">
        <v>0</v>
      </c>
      <c r="F30" s="145" t="str">
        <f t="shared" si="0"/>
        <v>-</v>
      </c>
    </row>
    <row r="31" spans="1:6" customFormat="1" ht="12.75" customHeight="1" x14ac:dyDescent="0.25">
      <c r="A31" s="141" t="s">
        <v>108</v>
      </c>
      <c r="B31" s="142" t="s">
        <v>109</v>
      </c>
      <c r="C31" s="143" t="s">
        <v>108</v>
      </c>
      <c r="D31" s="146">
        <v>0</v>
      </c>
      <c r="E31" s="146">
        <v>0</v>
      </c>
      <c r="F31" s="145" t="str">
        <f t="shared" si="0"/>
        <v>-</v>
      </c>
    </row>
    <row r="32" spans="1:6" customFormat="1" ht="12.75" customHeight="1" x14ac:dyDescent="0.25">
      <c r="A32" s="141" t="s">
        <v>110</v>
      </c>
      <c r="B32" s="142" t="s">
        <v>111</v>
      </c>
      <c r="C32" s="143" t="s">
        <v>110</v>
      </c>
      <c r="D32" s="146">
        <v>0</v>
      </c>
      <c r="E32" s="146">
        <v>0</v>
      </c>
      <c r="F32" s="145" t="str">
        <f t="shared" si="0"/>
        <v>-</v>
      </c>
    </row>
    <row r="33" spans="1:6" customFormat="1" ht="12.75" customHeight="1" x14ac:dyDescent="0.25">
      <c r="A33" s="141" t="s">
        <v>112</v>
      </c>
      <c r="B33" s="142" t="s">
        <v>113</v>
      </c>
      <c r="C33" s="143" t="s">
        <v>112</v>
      </c>
      <c r="D33" s="146">
        <v>0</v>
      </c>
      <c r="E33" s="146">
        <v>0</v>
      </c>
      <c r="F33" s="145" t="str">
        <f t="shared" si="0"/>
        <v>-</v>
      </c>
    </row>
    <row r="34" spans="1:6" customFormat="1" ht="12.75" customHeight="1" x14ac:dyDescent="0.25">
      <c r="A34" s="141" t="s">
        <v>114</v>
      </c>
      <c r="B34" s="142" t="s">
        <v>115</v>
      </c>
      <c r="C34" s="143" t="s">
        <v>114</v>
      </c>
      <c r="D34" s="146">
        <v>0</v>
      </c>
      <c r="E34" s="146">
        <v>0</v>
      </c>
      <c r="F34" s="145" t="str">
        <f t="shared" si="0"/>
        <v>-</v>
      </c>
    </row>
    <row r="35" spans="1:6" customFormat="1" ht="12.75" customHeight="1" x14ac:dyDescent="0.25">
      <c r="A35" s="141" t="s">
        <v>116</v>
      </c>
      <c r="B35" s="142" t="s">
        <v>117</v>
      </c>
      <c r="C35" s="143" t="s">
        <v>116</v>
      </c>
      <c r="D35" s="146">
        <v>0</v>
      </c>
      <c r="E35" s="146">
        <v>0</v>
      </c>
      <c r="F35" s="145" t="str">
        <f t="shared" si="0"/>
        <v>-</v>
      </c>
    </row>
    <row r="36" spans="1:6" customFormat="1" ht="12.75" customHeight="1" x14ac:dyDescent="0.25">
      <c r="A36" s="141" t="s">
        <v>118</v>
      </c>
      <c r="B36" s="142" t="s">
        <v>119</v>
      </c>
      <c r="C36" s="143" t="s">
        <v>118</v>
      </c>
      <c r="D36" s="146">
        <v>0</v>
      </c>
      <c r="E36" s="146">
        <v>0</v>
      </c>
      <c r="F36" s="145" t="str">
        <f t="shared" si="0"/>
        <v>-</v>
      </c>
    </row>
    <row r="37" spans="1:6" customFormat="1" ht="12.75" customHeight="1" x14ac:dyDescent="0.25">
      <c r="A37" s="141" t="s">
        <v>120</v>
      </c>
      <c r="B37" s="142" t="s">
        <v>121</v>
      </c>
      <c r="C37" s="143" t="s">
        <v>120</v>
      </c>
      <c r="D37" s="144">
        <f>SUM(D38:D39)</f>
        <v>0</v>
      </c>
      <c r="E37" s="144">
        <f>SUM(E38:E39)</f>
        <v>0</v>
      </c>
      <c r="F37" s="145" t="str">
        <f t="shared" si="0"/>
        <v>-</v>
      </c>
    </row>
    <row r="38" spans="1:6" customFormat="1" ht="12.75" customHeight="1" x14ac:dyDescent="0.25">
      <c r="A38" s="141" t="s">
        <v>122</v>
      </c>
      <c r="B38" s="142" t="s">
        <v>123</v>
      </c>
      <c r="C38" s="143" t="s">
        <v>122</v>
      </c>
      <c r="D38" s="146">
        <v>0</v>
      </c>
      <c r="E38" s="146">
        <v>0</v>
      </c>
      <c r="F38" s="145" t="str">
        <f t="shared" si="0"/>
        <v>-</v>
      </c>
    </row>
    <row r="39" spans="1:6" customFormat="1" ht="12.75" customHeight="1" x14ac:dyDescent="0.25">
      <c r="A39" s="141" t="s">
        <v>124</v>
      </c>
      <c r="B39" s="142" t="s">
        <v>125</v>
      </c>
      <c r="C39" s="143" t="s">
        <v>124</v>
      </c>
      <c r="D39" s="146">
        <v>0</v>
      </c>
      <c r="E39" s="146">
        <v>0</v>
      </c>
      <c r="F39" s="145" t="str">
        <f t="shared" si="0"/>
        <v>-</v>
      </c>
    </row>
    <row r="40" spans="1:6" customFormat="1" ht="12.75" customHeight="1" x14ac:dyDescent="0.25">
      <c r="A40" s="141" t="s">
        <v>126</v>
      </c>
      <c r="B40" s="142" t="s">
        <v>127</v>
      </c>
      <c r="C40" s="143" t="s">
        <v>126</v>
      </c>
      <c r="D40" s="144">
        <f>SUM(D41:D43)</f>
        <v>0</v>
      </c>
      <c r="E40" s="144">
        <f>SUM(E41:E43)</f>
        <v>0</v>
      </c>
      <c r="F40" s="145" t="str">
        <f t="shared" si="0"/>
        <v>-</v>
      </c>
    </row>
    <row r="41" spans="1:6" customFormat="1" ht="12.75" customHeight="1" x14ac:dyDescent="0.25">
      <c r="A41" s="141" t="s">
        <v>128</v>
      </c>
      <c r="B41" s="142" t="s">
        <v>129</v>
      </c>
      <c r="C41" s="143" t="s">
        <v>128</v>
      </c>
      <c r="D41" s="146">
        <v>0</v>
      </c>
      <c r="E41" s="146">
        <v>0</v>
      </c>
      <c r="F41" s="145" t="str">
        <f t="shared" si="0"/>
        <v>-</v>
      </c>
    </row>
    <row r="42" spans="1:6" customFormat="1" ht="12.75" customHeight="1" x14ac:dyDescent="0.25">
      <c r="A42" s="141" t="s">
        <v>130</v>
      </c>
      <c r="B42" s="142" t="s">
        <v>131</v>
      </c>
      <c r="C42" s="143" t="s">
        <v>130</v>
      </c>
      <c r="D42" s="146">
        <v>0</v>
      </c>
      <c r="E42" s="146">
        <v>0</v>
      </c>
      <c r="F42" s="145" t="str">
        <f t="shared" si="0"/>
        <v>-</v>
      </c>
    </row>
    <row r="43" spans="1:6" customFormat="1" ht="12.75" customHeight="1" x14ac:dyDescent="0.25">
      <c r="A43" s="141" t="s">
        <v>132</v>
      </c>
      <c r="B43" s="142" t="s">
        <v>133</v>
      </c>
      <c r="C43" s="143" t="s">
        <v>132</v>
      </c>
      <c r="D43" s="146">
        <v>0</v>
      </c>
      <c r="E43" s="146">
        <v>0</v>
      </c>
      <c r="F43" s="145" t="str">
        <f t="shared" si="0"/>
        <v>-</v>
      </c>
    </row>
    <row r="44" spans="1:6" customFormat="1" ht="12.75" customHeight="1" x14ac:dyDescent="0.25">
      <c r="A44" s="141" t="s">
        <v>134</v>
      </c>
      <c r="B44" s="142" t="s">
        <v>135</v>
      </c>
      <c r="C44" s="143" t="s">
        <v>134</v>
      </c>
      <c r="D44" s="144">
        <f>D45+D48+D49</f>
        <v>0</v>
      </c>
      <c r="E44" s="144">
        <f>E45+E48+E49</f>
        <v>0</v>
      </c>
      <c r="F44" s="145" t="str">
        <f t="shared" si="0"/>
        <v>-</v>
      </c>
    </row>
    <row r="45" spans="1:6" customFormat="1" ht="12.75" customHeight="1" x14ac:dyDescent="0.25">
      <c r="A45" s="141" t="s">
        <v>136</v>
      </c>
      <c r="B45" s="142" t="s">
        <v>137</v>
      </c>
      <c r="C45" s="143" t="s">
        <v>136</v>
      </c>
      <c r="D45" s="144">
        <f>SUM(D46:D47)</f>
        <v>0</v>
      </c>
      <c r="E45" s="144">
        <f>SUM(E46:E47)</f>
        <v>0</v>
      </c>
      <c r="F45" s="145" t="str">
        <f t="shared" si="0"/>
        <v>-</v>
      </c>
    </row>
    <row r="46" spans="1:6" customFormat="1" ht="12.75" customHeight="1" x14ac:dyDescent="0.25">
      <c r="A46" s="141" t="s">
        <v>138</v>
      </c>
      <c r="B46" s="142" t="s">
        <v>139</v>
      </c>
      <c r="C46" s="143" t="s">
        <v>138</v>
      </c>
      <c r="D46" s="146">
        <v>0</v>
      </c>
      <c r="E46" s="146">
        <v>0</v>
      </c>
      <c r="F46" s="145" t="str">
        <f t="shared" si="0"/>
        <v>-</v>
      </c>
    </row>
    <row r="47" spans="1:6" customFormat="1" ht="12.75" customHeight="1" x14ac:dyDescent="0.25">
      <c r="A47" s="141" t="s">
        <v>140</v>
      </c>
      <c r="B47" s="142" t="s">
        <v>141</v>
      </c>
      <c r="C47" s="143" t="s">
        <v>140</v>
      </c>
      <c r="D47" s="146">
        <v>0</v>
      </c>
      <c r="E47" s="146">
        <v>0</v>
      </c>
      <c r="F47" s="145" t="str">
        <f t="shared" si="0"/>
        <v>-</v>
      </c>
    </row>
    <row r="48" spans="1:6" customFormat="1" ht="12.75" customHeight="1" x14ac:dyDescent="0.25">
      <c r="A48" s="141" t="s">
        <v>142</v>
      </c>
      <c r="B48" s="142" t="s">
        <v>143</v>
      </c>
      <c r="C48" s="143" t="s">
        <v>142</v>
      </c>
      <c r="D48" s="146">
        <v>0</v>
      </c>
      <c r="E48" s="146">
        <v>0</v>
      </c>
      <c r="F48" s="145" t="str">
        <f t="shared" si="0"/>
        <v>-</v>
      </c>
    </row>
    <row r="49" spans="1:6" customFormat="1" ht="12.75" customHeight="1" x14ac:dyDescent="0.25">
      <c r="A49" s="141" t="s">
        <v>144</v>
      </c>
      <c r="B49" s="142" t="s">
        <v>145</v>
      </c>
      <c r="C49" s="143" t="s">
        <v>144</v>
      </c>
      <c r="D49" s="146">
        <v>0</v>
      </c>
      <c r="E49" s="146">
        <v>0</v>
      </c>
      <c r="F49" s="145" t="str">
        <f t="shared" si="0"/>
        <v>-</v>
      </c>
    </row>
    <row r="50" spans="1:6" customFormat="1" ht="24" customHeight="1" x14ac:dyDescent="0.25">
      <c r="A50" s="141" t="s">
        <v>146</v>
      </c>
      <c r="B50" s="148" t="s">
        <v>147</v>
      </c>
      <c r="C50" s="143" t="s">
        <v>146</v>
      </c>
      <c r="D50" s="144">
        <f>D51+D54+D59+D62+D65+D68+D71+D74+D77</f>
        <v>2906.63</v>
      </c>
      <c r="E50" s="144">
        <f>E51+E54+E59+E62+E65+E68+E71+E74+E77</f>
        <v>3044.97</v>
      </c>
      <c r="F50" s="145">
        <f t="shared" si="0"/>
        <v>104.75946370883118</v>
      </c>
    </row>
    <row r="51" spans="1:6" customFormat="1" ht="12.75" customHeight="1" x14ac:dyDescent="0.25">
      <c r="A51" s="141" t="s">
        <v>148</v>
      </c>
      <c r="B51" s="148" t="s">
        <v>149</v>
      </c>
      <c r="C51" s="143" t="s">
        <v>148</v>
      </c>
      <c r="D51" s="144">
        <f>D52+D53</f>
        <v>0</v>
      </c>
      <c r="E51" s="144">
        <f>E52+E53</f>
        <v>0</v>
      </c>
      <c r="F51" s="145" t="str">
        <f t="shared" si="0"/>
        <v>-</v>
      </c>
    </row>
    <row r="52" spans="1:6" customFormat="1" ht="12.75" customHeight="1" x14ac:dyDescent="0.25">
      <c r="A52" s="141" t="s">
        <v>150</v>
      </c>
      <c r="B52" s="148" t="s">
        <v>151</v>
      </c>
      <c r="C52" s="143" t="s">
        <v>150</v>
      </c>
      <c r="D52" s="146">
        <v>0</v>
      </c>
      <c r="E52" s="146">
        <v>0</v>
      </c>
      <c r="F52" s="145" t="str">
        <f t="shared" si="0"/>
        <v>-</v>
      </c>
    </row>
    <row r="53" spans="1:6" customFormat="1" ht="12.75" customHeight="1" x14ac:dyDescent="0.25">
      <c r="A53" s="141" t="s">
        <v>152</v>
      </c>
      <c r="B53" s="148" t="s">
        <v>153</v>
      </c>
      <c r="C53" s="143" t="s">
        <v>152</v>
      </c>
      <c r="D53" s="146">
        <v>0</v>
      </c>
      <c r="E53" s="146">
        <v>0</v>
      </c>
      <c r="F53" s="145" t="str">
        <f t="shared" si="0"/>
        <v>-</v>
      </c>
    </row>
    <row r="54" spans="1:6" customFormat="1" ht="24" customHeight="1" x14ac:dyDescent="0.25">
      <c r="A54" s="141" t="s">
        <v>154</v>
      </c>
      <c r="B54" s="148" t="s">
        <v>155</v>
      </c>
      <c r="C54" s="143" t="s">
        <v>154</v>
      </c>
      <c r="D54" s="144">
        <f>SUM(D55:D58)</f>
        <v>0</v>
      </c>
      <c r="E54" s="144">
        <f>SUM(E55:E58)</f>
        <v>0</v>
      </c>
      <c r="F54" s="145" t="str">
        <f t="shared" si="0"/>
        <v>-</v>
      </c>
    </row>
    <row r="55" spans="1:6" customFormat="1" ht="12.75" customHeight="1" x14ac:dyDescent="0.25">
      <c r="A55" s="141" t="s">
        <v>156</v>
      </c>
      <c r="B55" s="148" t="s">
        <v>157</v>
      </c>
      <c r="C55" s="143" t="s">
        <v>156</v>
      </c>
      <c r="D55" s="146">
        <v>0</v>
      </c>
      <c r="E55" s="146">
        <v>0</v>
      </c>
      <c r="F55" s="145" t="str">
        <f t="shared" si="0"/>
        <v>-</v>
      </c>
    </row>
    <row r="56" spans="1:6" customFormat="1" ht="12.75" customHeight="1" x14ac:dyDescent="0.25">
      <c r="A56" s="141" t="s">
        <v>158</v>
      </c>
      <c r="B56" s="148" t="s">
        <v>159</v>
      </c>
      <c r="C56" s="143" t="s">
        <v>158</v>
      </c>
      <c r="D56" s="146">
        <v>0</v>
      </c>
      <c r="E56" s="146">
        <v>0</v>
      </c>
      <c r="F56" s="145" t="str">
        <f t="shared" si="0"/>
        <v>-</v>
      </c>
    </row>
    <row r="57" spans="1:6" customFormat="1" ht="12.75" customHeight="1" x14ac:dyDescent="0.25">
      <c r="A57" s="141" t="s">
        <v>160</v>
      </c>
      <c r="B57" s="148" t="s">
        <v>161</v>
      </c>
      <c r="C57" s="143" t="s">
        <v>160</v>
      </c>
      <c r="D57" s="146">
        <v>0</v>
      </c>
      <c r="E57" s="146">
        <v>0</v>
      </c>
      <c r="F57" s="145" t="str">
        <f t="shared" si="0"/>
        <v>-</v>
      </c>
    </row>
    <row r="58" spans="1:6" customFormat="1" ht="12.75" customHeight="1" x14ac:dyDescent="0.25">
      <c r="A58" s="141" t="s">
        <v>162</v>
      </c>
      <c r="B58" s="148" t="s">
        <v>163</v>
      </c>
      <c r="C58" s="143" t="s">
        <v>162</v>
      </c>
      <c r="D58" s="146">
        <v>0</v>
      </c>
      <c r="E58" s="146">
        <v>0</v>
      </c>
      <c r="F58" s="145" t="str">
        <f t="shared" si="0"/>
        <v>-</v>
      </c>
    </row>
    <row r="59" spans="1:6" customFormat="1" ht="24" customHeight="1" x14ac:dyDescent="0.25">
      <c r="A59" s="141" t="s">
        <v>164</v>
      </c>
      <c r="B59" s="148" t="s">
        <v>165</v>
      </c>
      <c r="C59" s="143" t="s">
        <v>164</v>
      </c>
      <c r="D59" s="144">
        <f>SUM(D60:D61)</f>
        <v>0</v>
      </c>
      <c r="E59" s="144">
        <f>SUM(E60:E61)</f>
        <v>0</v>
      </c>
      <c r="F59" s="145" t="str">
        <f t="shared" si="0"/>
        <v>-</v>
      </c>
    </row>
    <row r="60" spans="1:6" customFormat="1" ht="24" customHeight="1" x14ac:dyDescent="0.25">
      <c r="A60" s="141" t="s">
        <v>166</v>
      </c>
      <c r="B60" s="148" t="s">
        <v>167</v>
      </c>
      <c r="C60" s="143" t="s">
        <v>166</v>
      </c>
      <c r="D60" s="146">
        <v>0</v>
      </c>
      <c r="E60" s="146">
        <v>0</v>
      </c>
      <c r="F60" s="145" t="str">
        <f t="shared" si="0"/>
        <v>-</v>
      </c>
    </row>
    <row r="61" spans="1:6" customFormat="1" ht="24" customHeight="1" x14ac:dyDescent="0.25">
      <c r="A61" s="141" t="s">
        <v>168</v>
      </c>
      <c r="B61" s="148" t="s">
        <v>169</v>
      </c>
      <c r="C61" s="143" t="s">
        <v>168</v>
      </c>
      <c r="D61" s="146">
        <v>0</v>
      </c>
      <c r="E61" s="146">
        <v>0</v>
      </c>
      <c r="F61" s="145" t="str">
        <f t="shared" si="0"/>
        <v>-</v>
      </c>
    </row>
    <row r="62" spans="1:6" customFormat="1" ht="12.75" customHeight="1" x14ac:dyDescent="0.25">
      <c r="A62" s="141" t="s">
        <v>170</v>
      </c>
      <c r="B62" s="142" t="s">
        <v>171</v>
      </c>
      <c r="C62" s="143" t="s">
        <v>170</v>
      </c>
      <c r="D62" s="144">
        <f>SUM(D63:D64)</f>
        <v>0</v>
      </c>
      <c r="E62" s="144">
        <f>SUM(E63:E64)</f>
        <v>0</v>
      </c>
      <c r="F62" s="145" t="str">
        <f t="shared" si="0"/>
        <v>-</v>
      </c>
    </row>
    <row r="63" spans="1:6" customFormat="1" ht="12.75" customHeight="1" x14ac:dyDescent="0.25">
      <c r="A63" s="141" t="s">
        <v>172</v>
      </c>
      <c r="B63" s="142" t="s">
        <v>173</v>
      </c>
      <c r="C63" s="143" t="s">
        <v>172</v>
      </c>
      <c r="D63" s="146">
        <v>0</v>
      </c>
      <c r="E63" s="146">
        <v>0</v>
      </c>
      <c r="F63" s="145" t="str">
        <f t="shared" si="0"/>
        <v>-</v>
      </c>
    </row>
    <row r="64" spans="1:6" customFormat="1" ht="12.75" customHeight="1" x14ac:dyDescent="0.25">
      <c r="A64" s="141" t="s">
        <v>174</v>
      </c>
      <c r="B64" s="142" t="s">
        <v>175</v>
      </c>
      <c r="C64" s="143" t="s">
        <v>174</v>
      </c>
      <c r="D64" s="146">
        <v>0</v>
      </c>
      <c r="E64" s="146">
        <v>0</v>
      </c>
      <c r="F64" s="145" t="str">
        <f t="shared" si="0"/>
        <v>-</v>
      </c>
    </row>
    <row r="65" spans="1:6" customFormat="1" ht="12.75" customHeight="1" x14ac:dyDescent="0.25">
      <c r="A65" s="141" t="s">
        <v>176</v>
      </c>
      <c r="B65" s="142" t="s">
        <v>177</v>
      </c>
      <c r="C65" s="143" t="s">
        <v>176</v>
      </c>
      <c r="D65" s="144">
        <f>SUM(D66:D67)</f>
        <v>0</v>
      </c>
      <c r="E65" s="144">
        <f>SUM(E66:E67)</f>
        <v>0</v>
      </c>
      <c r="F65" s="145" t="str">
        <f t="shared" si="0"/>
        <v>-</v>
      </c>
    </row>
    <row r="66" spans="1:6" customFormat="1" ht="12.75" customHeight="1" x14ac:dyDescent="0.25">
      <c r="A66" s="141" t="s">
        <v>178</v>
      </c>
      <c r="B66" s="142" t="s">
        <v>179</v>
      </c>
      <c r="C66" s="143" t="s">
        <v>178</v>
      </c>
      <c r="D66" s="146">
        <v>0</v>
      </c>
      <c r="E66" s="146">
        <v>0</v>
      </c>
      <c r="F66" s="145" t="str">
        <f t="shared" si="0"/>
        <v>-</v>
      </c>
    </row>
    <row r="67" spans="1:6" customFormat="1" ht="12.75" customHeight="1" x14ac:dyDescent="0.25">
      <c r="A67" s="141" t="s">
        <v>180</v>
      </c>
      <c r="B67" s="142" t="s">
        <v>181</v>
      </c>
      <c r="C67" s="143" t="s">
        <v>180</v>
      </c>
      <c r="D67" s="146">
        <v>0</v>
      </c>
      <c r="E67" s="146">
        <v>0</v>
      </c>
      <c r="F67" s="145" t="str">
        <f t="shared" si="0"/>
        <v>-</v>
      </c>
    </row>
    <row r="68" spans="1:6" customFormat="1" ht="24" customHeight="1" x14ac:dyDescent="0.25">
      <c r="A68" s="141" t="s">
        <v>182</v>
      </c>
      <c r="B68" s="147" t="s">
        <v>183</v>
      </c>
      <c r="C68" s="143" t="s">
        <v>182</v>
      </c>
      <c r="D68" s="144">
        <f>SUM(D69:D70)</f>
        <v>2906.63</v>
      </c>
      <c r="E68" s="144">
        <f>SUM(E69:E70)</f>
        <v>3044.97</v>
      </c>
      <c r="F68" s="145">
        <f t="shared" si="0"/>
        <v>104.75946370883118</v>
      </c>
    </row>
    <row r="69" spans="1:6" customFormat="1" ht="12.75" customHeight="1" x14ac:dyDescent="0.25">
      <c r="A69" s="141" t="s">
        <v>184</v>
      </c>
      <c r="B69" s="142" t="s">
        <v>185</v>
      </c>
      <c r="C69" s="143" t="s">
        <v>184</v>
      </c>
      <c r="D69" s="146">
        <v>2906.63</v>
      </c>
      <c r="E69" s="146">
        <v>3044.97</v>
      </c>
      <c r="F69" s="145">
        <f t="shared" si="0"/>
        <v>104.75946370883118</v>
      </c>
    </row>
    <row r="70" spans="1:6" customFormat="1" ht="24" customHeight="1" x14ac:dyDescent="0.25">
      <c r="A70" s="141" t="s">
        <v>186</v>
      </c>
      <c r="B70" s="142" t="s">
        <v>187</v>
      </c>
      <c r="C70" s="143" t="s">
        <v>186</v>
      </c>
      <c r="D70" s="146">
        <v>0</v>
      </c>
      <c r="E70" s="146">
        <v>0</v>
      </c>
      <c r="F70" s="145" t="str">
        <f t="shared" ref="F70:F133" si="1">IF(D70&lt;&gt;0,IF(E70/D70&gt;=100,"&gt;&gt;100",E70/D70*100),"-")</f>
        <v>-</v>
      </c>
    </row>
    <row r="71" spans="1:6" customFormat="1" ht="24" customHeight="1" x14ac:dyDescent="0.25">
      <c r="A71" s="141" t="s">
        <v>188</v>
      </c>
      <c r="B71" s="142" t="s">
        <v>189</v>
      </c>
      <c r="C71" s="143" t="s">
        <v>188</v>
      </c>
      <c r="D71" s="144">
        <f>SUM(D72:D73)</f>
        <v>0</v>
      </c>
      <c r="E71" s="144">
        <f>SUM(E72:E73)</f>
        <v>0</v>
      </c>
      <c r="F71" s="145" t="str">
        <f t="shared" si="1"/>
        <v>-</v>
      </c>
    </row>
    <row r="72" spans="1:6" customFormat="1" ht="12.75" customHeight="1" x14ac:dyDescent="0.25">
      <c r="A72" s="141" t="s">
        <v>190</v>
      </c>
      <c r="B72" s="142" t="s">
        <v>191</v>
      </c>
      <c r="C72" s="143" t="s">
        <v>190</v>
      </c>
      <c r="D72" s="146">
        <v>0</v>
      </c>
      <c r="E72" s="146">
        <v>0</v>
      </c>
      <c r="F72" s="145" t="str">
        <f t="shared" si="1"/>
        <v>-</v>
      </c>
    </row>
    <row r="73" spans="1:6" customFormat="1" ht="12.75" customHeight="1" x14ac:dyDescent="0.25">
      <c r="A73" s="141" t="s">
        <v>192</v>
      </c>
      <c r="B73" s="142" t="s">
        <v>193</v>
      </c>
      <c r="C73" s="143" t="s">
        <v>192</v>
      </c>
      <c r="D73" s="146">
        <v>0</v>
      </c>
      <c r="E73" s="146">
        <v>0</v>
      </c>
      <c r="F73" s="145" t="str">
        <f t="shared" si="1"/>
        <v>-</v>
      </c>
    </row>
    <row r="74" spans="1:6" customFormat="1" ht="12.75" customHeight="1" x14ac:dyDescent="0.25">
      <c r="A74" s="141" t="s">
        <v>194</v>
      </c>
      <c r="B74" s="142" t="s">
        <v>195</v>
      </c>
      <c r="C74" s="143" t="s">
        <v>194</v>
      </c>
      <c r="D74" s="144">
        <f>SUM(D75:D76)</f>
        <v>0</v>
      </c>
      <c r="E74" s="144">
        <f>SUM(E75:E76)</f>
        <v>0</v>
      </c>
      <c r="F74" s="145" t="str">
        <f t="shared" si="1"/>
        <v>-</v>
      </c>
    </row>
    <row r="75" spans="1:6" customFormat="1" ht="12.75" customHeight="1" x14ac:dyDescent="0.25">
      <c r="A75" s="141" t="s">
        <v>196</v>
      </c>
      <c r="B75" s="142" t="s">
        <v>197</v>
      </c>
      <c r="C75" s="143" t="s">
        <v>196</v>
      </c>
      <c r="D75" s="146">
        <v>0</v>
      </c>
      <c r="E75" s="146">
        <v>0</v>
      </c>
      <c r="F75" s="145" t="str">
        <f t="shared" si="1"/>
        <v>-</v>
      </c>
    </row>
    <row r="76" spans="1:6" customFormat="1" ht="12.75" customHeight="1" x14ac:dyDescent="0.25">
      <c r="A76" s="141" t="s">
        <v>198</v>
      </c>
      <c r="B76" s="142" t="s">
        <v>199</v>
      </c>
      <c r="C76" s="143" t="s">
        <v>198</v>
      </c>
      <c r="D76" s="146">
        <v>0</v>
      </c>
      <c r="E76" s="146">
        <v>0</v>
      </c>
      <c r="F76" s="145" t="str">
        <f t="shared" si="1"/>
        <v>-</v>
      </c>
    </row>
    <row r="77" spans="1:6" customFormat="1" ht="24" customHeight="1" x14ac:dyDescent="0.25">
      <c r="A77" s="141" t="s">
        <v>200</v>
      </c>
      <c r="B77" s="142" t="s">
        <v>201</v>
      </c>
      <c r="C77" s="143" t="s">
        <v>200</v>
      </c>
      <c r="D77" s="144">
        <f>SUM(D78:D81)</f>
        <v>0</v>
      </c>
      <c r="E77" s="144">
        <f>SUM(E78:E81)</f>
        <v>0</v>
      </c>
      <c r="F77" s="145" t="str">
        <f t="shared" si="1"/>
        <v>-</v>
      </c>
    </row>
    <row r="78" spans="1:6" customFormat="1" ht="12.75" customHeight="1" x14ac:dyDescent="0.25">
      <c r="A78" s="141" t="s">
        <v>202</v>
      </c>
      <c r="B78" s="142" t="s">
        <v>203</v>
      </c>
      <c r="C78" s="143" t="s">
        <v>202</v>
      </c>
      <c r="D78" s="146">
        <v>0</v>
      </c>
      <c r="E78" s="146">
        <v>0</v>
      </c>
      <c r="F78" s="145" t="str">
        <f t="shared" si="1"/>
        <v>-</v>
      </c>
    </row>
    <row r="79" spans="1:6" customFormat="1" ht="12.75" customHeight="1" x14ac:dyDescent="0.25">
      <c r="A79" s="141" t="s">
        <v>204</v>
      </c>
      <c r="B79" s="142" t="s">
        <v>205</v>
      </c>
      <c r="C79" s="143" t="s">
        <v>204</v>
      </c>
      <c r="D79" s="146">
        <v>0</v>
      </c>
      <c r="E79" s="146">
        <v>0</v>
      </c>
      <c r="F79" s="145" t="str">
        <f t="shared" si="1"/>
        <v>-</v>
      </c>
    </row>
    <row r="80" spans="1:6" customFormat="1" ht="24" customHeight="1" x14ac:dyDescent="0.25">
      <c r="A80" s="141" t="s">
        <v>206</v>
      </c>
      <c r="B80" s="142" t="s">
        <v>207</v>
      </c>
      <c r="C80" s="143" t="s">
        <v>206</v>
      </c>
      <c r="D80" s="146">
        <v>0</v>
      </c>
      <c r="E80" s="146">
        <v>0</v>
      </c>
      <c r="F80" s="145" t="str">
        <f t="shared" si="1"/>
        <v>-</v>
      </c>
    </row>
    <row r="81" spans="1:6" customFormat="1" ht="24" customHeight="1" x14ac:dyDescent="0.25">
      <c r="A81" s="141" t="s">
        <v>208</v>
      </c>
      <c r="B81" s="142" t="s">
        <v>209</v>
      </c>
      <c r="C81" s="143" t="s">
        <v>208</v>
      </c>
      <c r="D81" s="146">
        <v>0</v>
      </c>
      <c r="E81" s="146">
        <v>0</v>
      </c>
      <c r="F81" s="145" t="str">
        <f t="shared" si="1"/>
        <v>-</v>
      </c>
    </row>
    <row r="82" spans="1:6" customFormat="1" ht="12.75" customHeight="1" x14ac:dyDescent="0.25">
      <c r="A82" s="141" t="s">
        <v>210</v>
      </c>
      <c r="B82" s="142" t="s">
        <v>211</v>
      </c>
      <c r="C82" s="143" t="s">
        <v>210</v>
      </c>
      <c r="D82" s="144">
        <f>D83+D91+D98</f>
        <v>0</v>
      </c>
      <c r="E82" s="144">
        <f>E83+E91+E98</f>
        <v>0</v>
      </c>
      <c r="F82" s="145" t="str">
        <f t="shared" si="1"/>
        <v>-</v>
      </c>
    </row>
    <row r="83" spans="1:6" customFormat="1" ht="12.75" customHeight="1" x14ac:dyDescent="0.25">
      <c r="A83" s="141" t="s">
        <v>212</v>
      </c>
      <c r="B83" s="142" t="s">
        <v>213</v>
      </c>
      <c r="C83" s="143" t="s">
        <v>212</v>
      </c>
      <c r="D83" s="144">
        <f>SUM(D84:D90)</f>
        <v>0</v>
      </c>
      <c r="E83" s="144">
        <f>SUM(E84:E90)</f>
        <v>0</v>
      </c>
      <c r="F83" s="145" t="str">
        <f t="shared" si="1"/>
        <v>-</v>
      </c>
    </row>
    <row r="84" spans="1:6" customFormat="1" ht="12.75" customHeight="1" x14ac:dyDescent="0.25">
      <c r="A84" s="141" t="s">
        <v>214</v>
      </c>
      <c r="B84" s="142" t="s">
        <v>215</v>
      </c>
      <c r="C84" s="143" t="s">
        <v>214</v>
      </c>
      <c r="D84" s="146">
        <v>0</v>
      </c>
      <c r="E84" s="146">
        <v>0</v>
      </c>
      <c r="F84" s="145" t="str">
        <f t="shared" si="1"/>
        <v>-</v>
      </c>
    </row>
    <row r="85" spans="1:6" customFormat="1" ht="12.75" customHeight="1" x14ac:dyDescent="0.25">
      <c r="A85" s="141" t="s">
        <v>216</v>
      </c>
      <c r="B85" s="142" t="s">
        <v>217</v>
      </c>
      <c r="C85" s="143" t="s">
        <v>216</v>
      </c>
      <c r="D85" s="146">
        <v>0</v>
      </c>
      <c r="E85" s="146">
        <v>0</v>
      </c>
      <c r="F85" s="145" t="str">
        <f t="shared" si="1"/>
        <v>-</v>
      </c>
    </row>
    <row r="86" spans="1:6" customFormat="1" ht="12.75" customHeight="1" x14ac:dyDescent="0.25">
      <c r="A86" s="141" t="s">
        <v>218</v>
      </c>
      <c r="B86" s="142" t="s">
        <v>219</v>
      </c>
      <c r="C86" s="143" t="s">
        <v>218</v>
      </c>
      <c r="D86" s="146">
        <v>0</v>
      </c>
      <c r="E86" s="146">
        <v>0</v>
      </c>
      <c r="F86" s="145" t="str">
        <f t="shared" si="1"/>
        <v>-</v>
      </c>
    </row>
    <row r="87" spans="1:6" customFormat="1" ht="12.75" customHeight="1" x14ac:dyDescent="0.25">
      <c r="A87" s="141" t="s">
        <v>220</v>
      </c>
      <c r="B87" s="142" t="s">
        <v>221</v>
      </c>
      <c r="C87" s="143" t="s">
        <v>220</v>
      </c>
      <c r="D87" s="146">
        <v>0</v>
      </c>
      <c r="E87" s="146">
        <v>0</v>
      </c>
      <c r="F87" s="145" t="str">
        <f t="shared" si="1"/>
        <v>-</v>
      </c>
    </row>
    <row r="88" spans="1:6" customFormat="1" ht="12.75" customHeight="1" x14ac:dyDescent="0.25">
      <c r="A88" s="141" t="s">
        <v>222</v>
      </c>
      <c r="B88" s="142" t="s">
        <v>223</v>
      </c>
      <c r="C88" s="143" t="s">
        <v>222</v>
      </c>
      <c r="D88" s="146">
        <v>0</v>
      </c>
      <c r="E88" s="146">
        <v>0</v>
      </c>
      <c r="F88" s="145" t="str">
        <f t="shared" si="1"/>
        <v>-</v>
      </c>
    </row>
    <row r="89" spans="1:6" customFormat="1" ht="24" customHeight="1" x14ac:dyDescent="0.25">
      <c r="A89" s="141" t="s">
        <v>224</v>
      </c>
      <c r="B89" s="142" t="s">
        <v>225</v>
      </c>
      <c r="C89" s="143" t="s">
        <v>224</v>
      </c>
      <c r="D89" s="146">
        <v>0</v>
      </c>
      <c r="E89" s="146">
        <v>0</v>
      </c>
      <c r="F89" s="145" t="str">
        <f t="shared" si="1"/>
        <v>-</v>
      </c>
    </row>
    <row r="90" spans="1:6" customFormat="1" ht="12.75" customHeight="1" x14ac:dyDescent="0.25">
      <c r="A90" s="141" t="s">
        <v>226</v>
      </c>
      <c r="B90" s="142" t="s">
        <v>227</v>
      </c>
      <c r="C90" s="143" t="s">
        <v>226</v>
      </c>
      <c r="D90" s="146">
        <v>0</v>
      </c>
      <c r="E90" s="146">
        <v>0</v>
      </c>
      <c r="F90" s="145" t="str">
        <f t="shared" si="1"/>
        <v>-</v>
      </c>
    </row>
    <row r="91" spans="1:6" customFormat="1" ht="12.75" customHeight="1" x14ac:dyDescent="0.25">
      <c r="A91" s="141" t="s">
        <v>228</v>
      </c>
      <c r="B91" s="142" t="s">
        <v>229</v>
      </c>
      <c r="C91" s="143" t="s">
        <v>228</v>
      </c>
      <c r="D91" s="144">
        <f>SUM(D92:D97)</f>
        <v>0</v>
      </c>
      <c r="E91" s="144">
        <f>SUM(E92:E97)</f>
        <v>0</v>
      </c>
      <c r="F91" s="145" t="str">
        <f t="shared" si="1"/>
        <v>-</v>
      </c>
    </row>
    <row r="92" spans="1:6" customFormat="1" ht="12.75" customHeight="1" x14ac:dyDescent="0.25">
      <c r="A92" s="141" t="s">
        <v>230</v>
      </c>
      <c r="B92" s="142" t="s">
        <v>231</v>
      </c>
      <c r="C92" s="143" t="s">
        <v>230</v>
      </c>
      <c r="D92" s="146">
        <v>0</v>
      </c>
      <c r="E92" s="146">
        <v>0</v>
      </c>
      <c r="F92" s="145" t="str">
        <f t="shared" si="1"/>
        <v>-</v>
      </c>
    </row>
    <row r="93" spans="1:6" customFormat="1" ht="12.75" customHeight="1" x14ac:dyDescent="0.25">
      <c r="A93" s="141" t="s">
        <v>232</v>
      </c>
      <c r="B93" s="142" t="s">
        <v>233</v>
      </c>
      <c r="C93" s="143" t="s">
        <v>232</v>
      </c>
      <c r="D93" s="146">
        <v>0</v>
      </c>
      <c r="E93" s="146">
        <v>0</v>
      </c>
      <c r="F93" s="145" t="str">
        <f t="shared" si="1"/>
        <v>-</v>
      </c>
    </row>
    <row r="94" spans="1:6" customFormat="1" ht="12.75" customHeight="1" x14ac:dyDescent="0.25">
      <c r="A94" s="141" t="s">
        <v>234</v>
      </c>
      <c r="B94" s="142" t="s">
        <v>235</v>
      </c>
      <c r="C94" s="143" t="s">
        <v>234</v>
      </c>
      <c r="D94" s="146">
        <v>0</v>
      </c>
      <c r="E94" s="146">
        <v>0</v>
      </c>
      <c r="F94" s="145" t="str">
        <f t="shared" si="1"/>
        <v>-</v>
      </c>
    </row>
    <row r="95" spans="1:6" customFormat="1" ht="12.75" customHeight="1" x14ac:dyDescent="0.25">
      <c r="A95" s="141" t="s">
        <v>236</v>
      </c>
      <c r="B95" s="142" t="s">
        <v>237</v>
      </c>
      <c r="C95" s="143" t="s">
        <v>236</v>
      </c>
      <c r="D95" s="146">
        <v>0</v>
      </c>
      <c r="E95" s="146">
        <v>0</v>
      </c>
      <c r="F95" s="145" t="str">
        <f t="shared" si="1"/>
        <v>-</v>
      </c>
    </row>
    <row r="96" spans="1:6" customFormat="1" ht="12.75" customHeight="1" x14ac:dyDescent="0.25">
      <c r="A96" s="141" t="s">
        <v>238</v>
      </c>
      <c r="B96" s="142" t="s">
        <v>239</v>
      </c>
      <c r="C96" s="143" t="s">
        <v>238</v>
      </c>
      <c r="D96" s="146">
        <v>0</v>
      </c>
      <c r="E96" s="146">
        <v>0</v>
      </c>
      <c r="F96" s="145" t="str">
        <f t="shared" si="1"/>
        <v>-</v>
      </c>
    </row>
    <row r="97" spans="1:6" customFormat="1" ht="12.75" customHeight="1" x14ac:dyDescent="0.25">
      <c r="A97" s="141" t="s">
        <v>240</v>
      </c>
      <c r="B97" s="142" t="s">
        <v>241</v>
      </c>
      <c r="C97" s="143" t="s">
        <v>240</v>
      </c>
      <c r="D97" s="146">
        <v>0</v>
      </c>
      <c r="E97" s="146">
        <v>0</v>
      </c>
      <c r="F97" s="145" t="str">
        <f t="shared" si="1"/>
        <v>-</v>
      </c>
    </row>
    <row r="98" spans="1:6" customFormat="1" ht="12.75" customHeight="1" x14ac:dyDescent="0.25">
      <c r="A98" s="141" t="s">
        <v>242</v>
      </c>
      <c r="B98" s="142" t="s">
        <v>243</v>
      </c>
      <c r="C98" s="143" t="s">
        <v>242</v>
      </c>
      <c r="D98" s="144">
        <f>SUM(D99:D105)</f>
        <v>0</v>
      </c>
      <c r="E98" s="144">
        <f>SUM(E99:E105)</f>
        <v>0</v>
      </c>
      <c r="F98" s="145" t="str">
        <f t="shared" si="1"/>
        <v>-</v>
      </c>
    </row>
    <row r="99" spans="1:6" customFormat="1" ht="24" customHeight="1" x14ac:dyDescent="0.25">
      <c r="A99" s="141" t="s">
        <v>244</v>
      </c>
      <c r="B99" s="142" t="s">
        <v>245</v>
      </c>
      <c r="C99" s="143" t="s">
        <v>244</v>
      </c>
      <c r="D99" s="146">
        <v>0</v>
      </c>
      <c r="E99" s="146">
        <v>0</v>
      </c>
      <c r="F99" s="145" t="str">
        <f t="shared" si="1"/>
        <v>-</v>
      </c>
    </row>
    <row r="100" spans="1:6" customFormat="1" ht="24" customHeight="1" x14ac:dyDescent="0.25">
      <c r="A100" s="141" t="s">
        <v>246</v>
      </c>
      <c r="B100" s="147" t="s">
        <v>247</v>
      </c>
      <c r="C100" s="143" t="s">
        <v>246</v>
      </c>
      <c r="D100" s="146">
        <v>0</v>
      </c>
      <c r="E100" s="146">
        <v>0</v>
      </c>
      <c r="F100" s="145" t="str">
        <f t="shared" si="1"/>
        <v>-</v>
      </c>
    </row>
    <row r="101" spans="1:6" customFormat="1" ht="24" customHeight="1" x14ac:dyDescent="0.25">
      <c r="A101" s="141" t="s">
        <v>248</v>
      </c>
      <c r="B101" s="147" t="s">
        <v>249</v>
      </c>
      <c r="C101" s="143" t="s">
        <v>248</v>
      </c>
      <c r="D101" s="146">
        <v>0</v>
      </c>
      <c r="E101" s="146">
        <v>0</v>
      </c>
      <c r="F101" s="145" t="str">
        <f t="shared" si="1"/>
        <v>-</v>
      </c>
    </row>
    <row r="102" spans="1:6" customFormat="1" ht="24" customHeight="1" x14ac:dyDescent="0.25">
      <c r="A102" s="141" t="s">
        <v>250</v>
      </c>
      <c r="B102" s="142" t="s">
        <v>251</v>
      </c>
      <c r="C102" s="143" t="s">
        <v>250</v>
      </c>
      <c r="D102" s="146">
        <v>0</v>
      </c>
      <c r="E102" s="146">
        <v>0</v>
      </c>
      <c r="F102" s="145" t="str">
        <f t="shared" si="1"/>
        <v>-</v>
      </c>
    </row>
    <row r="103" spans="1:6" customFormat="1" ht="24" customHeight="1" x14ac:dyDescent="0.25">
      <c r="A103" s="141" t="s">
        <v>252</v>
      </c>
      <c r="B103" s="147" t="s">
        <v>253</v>
      </c>
      <c r="C103" s="143" t="s">
        <v>252</v>
      </c>
      <c r="D103" s="146">
        <v>0</v>
      </c>
      <c r="E103" s="146">
        <v>0</v>
      </c>
      <c r="F103" s="145" t="str">
        <f t="shared" si="1"/>
        <v>-</v>
      </c>
    </row>
    <row r="104" spans="1:6" customFormat="1" ht="24" customHeight="1" x14ac:dyDescent="0.25">
      <c r="A104" s="141" t="s">
        <v>254</v>
      </c>
      <c r="B104" s="147" t="s">
        <v>255</v>
      </c>
      <c r="C104" s="143" t="s">
        <v>254</v>
      </c>
      <c r="D104" s="146">
        <v>0</v>
      </c>
      <c r="E104" s="146">
        <v>0</v>
      </c>
      <c r="F104" s="145" t="str">
        <f t="shared" si="1"/>
        <v>-</v>
      </c>
    </row>
    <row r="105" spans="1:6" customFormat="1" ht="12.75" customHeight="1" x14ac:dyDescent="0.25">
      <c r="A105" s="141" t="s">
        <v>256</v>
      </c>
      <c r="B105" s="142" t="s">
        <v>257</v>
      </c>
      <c r="C105" s="143" t="s">
        <v>256</v>
      </c>
      <c r="D105" s="146">
        <v>0</v>
      </c>
      <c r="E105" s="146">
        <v>0</v>
      </c>
      <c r="F105" s="145" t="str">
        <f t="shared" si="1"/>
        <v>-</v>
      </c>
    </row>
    <row r="106" spans="1:6" customFormat="1" ht="24" customHeight="1" x14ac:dyDescent="0.25">
      <c r="A106" s="141" t="s">
        <v>258</v>
      </c>
      <c r="B106" s="142" t="s">
        <v>259</v>
      </c>
      <c r="C106" s="143" t="s">
        <v>258</v>
      </c>
      <c r="D106" s="144">
        <f>D107+D112+D120</f>
        <v>66817.039999999994</v>
      </c>
      <c r="E106" s="144">
        <f>E107+E112+E120</f>
        <v>65059.39</v>
      </c>
      <c r="F106" s="145">
        <f t="shared" si="1"/>
        <v>97.369458449521275</v>
      </c>
    </row>
    <row r="107" spans="1:6" customFormat="1" ht="12.75" customHeight="1" x14ac:dyDescent="0.25">
      <c r="A107" s="141" t="s">
        <v>260</v>
      </c>
      <c r="B107" s="142" t="s">
        <v>261</v>
      </c>
      <c r="C107" s="143" t="s">
        <v>260</v>
      </c>
      <c r="D107" s="144">
        <f>SUM(D108:D111)</f>
        <v>0</v>
      </c>
      <c r="E107" s="144">
        <f>SUM(E108:E111)</f>
        <v>0</v>
      </c>
      <c r="F107" s="145" t="str">
        <f t="shared" si="1"/>
        <v>-</v>
      </c>
    </row>
    <row r="108" spans="1:6" customFormat="1" ht="12.75" customHeight="1" x14ac:dyDescent="0.25">
      <c r="A108" s="141" t="s">
        <v>262</v>
      </c>
      <c r="B108" s="142" t="s">
        <v>263</v>
      </c>
      <c r="C108" s="143" t="s">
        <v>262</v>
      </c>
      <c r="D108" s="146">
        <v>0</v>
      </c>
      <c r="E108" s="146">
        <v>0</v>
      </c>
      <c r="F108" s="145" t="str">
        <f t="shared" si="1"/>
        <v>-</v>
      </c>
    </row>
    <row r="109" spans="1:6" customFormat="1" ht="12.75" customHeight="1" x14ac:dyDescent="0.25">
      <c r="A109" s="141" t="s">
        <v>264</v>
      </c>
      <c r="B109" s="142" t="s">
        <v>265</v>
      </c>
      <c r="C109" s="143" t="s">
        <v>264</v>
      </c>
      <c r="D109" s="146">
        <v>0</v>
      </c>
      <c r="E109" s="146">
        <v>0</v>
      </c>
      <c r="F109" s="145" t="str">
        <f t="shared" si="1"/>
        <v>-</v>
      </c>
    </row>
    <row r="110" spans="1:6" customFormat="1" ht="12.75" customHeight="1" x14ac:dyDescent="0.25">
      <c r="A110" s="141" t="s">
        <v>266</v>
      </c>
      <c r="B110" s="142" t="s">
        <v>267</v>
      </c>
      <c r="C110" s="143" t="s">
        <v>266</v>
      </c>
      <c r="D110" s="146">
        <v>0</v>
      </c>
      <c r="E110" s="146">
        <v>0</v>
      </c>
      <c r="F110" s="145" t="str">
        <f t="shared" si="1"/>
        <v>-</v>
      </c>
    </row>
    <row r="111" spans="1:6" customFormat="1" ht="12.75" customHeight="1" x14ac:dyDescent="0.25">
      <c r="A111" s="141" t="s">
        <v>268</v>
      </c>
      <c r="B111" s="142" t="s">
        <v>269</v>
      </c>
      <c r="C111" s="143" t="s">
        <v>268</v>
      </c>
      <c r="D111" s="146">
        <v>0</v>
      </c>
      <c r="E111" s="146">
        <v>0</v>
      </c>
      <c r="F111" s="145" t="str">
        <f t="shared" si="1"/>
        <v>-</v>
      </c>
    </row>
    <row r="112" spans="1:6" customFormat="1" ht="12.75" customHeight="1" x14ac:dyDescent="0.25">
      <c r="A112" s="141" t="s">
        <v>270</v>
      </c>
      <c r="B112" s="142" t="s">
        <v>271</v>
      </c>
      <c r="C112" s="143" t="s">
        <v>270</v>
      </c>
      <c r="D112" s="144">
        <f>SUM(D113:D119)</f>
        <v>66817.039999999994</v>
      </c>
      <c r="E112" s="144">
        <f>SUM(E113:E119)</f>
        <v>65059.39</v>
      </c>
      <c r="F112" s="145">
        <f t="shared" si="1"/>
        <v>97.369458449521275</v>
      </c>
    </row>
    <row r="113" spans="1:6" customFormat="1" ht="12.75" customHeight="1" x14ac:dyDescent="0.25">
      <c r="A113" s="141" t="s">
        <v>272</v>
      </c>
      <c r="B113" s="142" t="s">
        <v>273</v>
      </c>
      <c r="C113" s="143" t="s">
        <v>272</v>
      </c>
      <c r="D113" s="146">
        <v>0</v>
      </c>
      <c r="E113" s="146">
        <v>0</v>
      </c>
      <c r="F113" s="145" t="str">
        <f t="shared" si="1"/>
        <v>-</v>
      </c>
    </row>
    <row r="114" spans="1:6" customFormat="1" ht="12.75" customHeight="1" x14ac:dyDescent="0.25">
      <c r="A114" s="141" t="s">
        <v>274</v>
      </c>
      <c r="B114" s="142" t="s">
        <v>275</v>
      </c>
      <c r="C114" s="143" t="s">
        <v>274</v>
      </c>
      <c r="D114" s="146">
        <v>0</v>
      </c>
      <c r="E114" s="146">
        <v>0</v>
      </c>
      <c r="F114" s="145" t="str">
        <f t="shared" si="1"/>
        <v>-</v>
      </c>
    </row>
    <row r="115" spans="1:6" customFormat="1" ht="12.75" customHeight="1" x14ac:dyDescent="0.25">
      <c r="A115" s="141" t="s">
        <v>276</v>
      </c>
      <c r="B115" s="142" t="s">
        <v>277</v>
      </c>
      <c r="C115" s="143" t="s">
        <v>276</v>
      </c>
      <c r="D115" s="146">
        <v>0</v>
      </c>
      <c r="E115" s="146">
        <v>0</v>
      </c>
      <c r="F115" s="145" t="str">
        <f t="shared" si="1"/>
        <v>-</v>
      </c>
    </row>
    <row r="116" spans="1:6" customFormat="1" ht="12.75" customHeight="1" x14ac:dyDescent="0.25">
      <c r="A116" s="141" t="s">
        <v>278</v>
      </c>
      <c r="B116" s="142" t="s">
        <v>279</v>
      </c>
      <c r="C116" s="143" t="s">
        <v>278</v>
      </c>
      <c r="D116" s="146">
        <v>0</v>
      </c>
      <c r="E116" s="146">
        <v>0</v>
      </c>
      <c r="F116" s="145" t="str">
        <f t="shared" si="1"/>
        <v>-</v>
      </c>
    </row>
    <row r="117" spans="1:6" customFormat="1" ht="12.75" customHeight="1" x14ac:dyDescent="0.25">
      <c r="A117" s="141" t="s">
        <v>280</v>
      </c>
      <c r="B117" s="142" t="s">
        <v>281</v>
      </c>
      <c r="C117" s="143" t="s">
        <v>280</v>
      </c>
      <c r="D117" s="146">
        <v>66817.039999999994</v>
      </c>
      <c r="E117" s="146">
        <v>65059.39</v>
      </c>
      <c r="F117" s="145">
        <f t="shared" si="1"/>
        <v>97.369458449521275</v>
      </c>
    </row>
    <row r="118" spans="1:6" customFormat="1" ht="12.75" customHeight="1" x14ac:dyDescent="0.25">
      <c r="A118" s="141" t="s">
        <v>282</v>
      </c>
      <c r="B118" s="142" t="s">
        <v>283</v>
      </c>
      <c r="C118" s="143" t="s">
        <v>282</v>
      </c>
      <c r="D118" s="146">
        <v>0</v>
      </c>
      <c r="E118" s="146">
        <v>0</v>
      </c>
      <c r="F118" s="145" t="str">
        <f t="shared" si="1"/>
        <v>-</v>
      </c>
    </row>
    <row r="119" spans="1:6" customFormat="1" ht="24" customHeight="1" x14ac:dyDescent="0.25">
      <c r="A119" s="141" t="s">
        <v>284</v>
      </c>
      <c r="B119" s="147" t="s">
        <v>285</v>
      </c>
      <c r="C119" s="143" t="s">
        <v>284</v>
      </c>
      <c r="D119" s="146">
        <v>0</v>
      </c>
      <c r="E119" s="146">
        <v>0</v>
      </c>
      <c r="F119" s="145" t="str">
        <f t="shared" si="1"/>
        <v>-</v>
      </c>
    </row>
    <row r="120" spans="1:6" customFormat="1" ht="12.75" customHeight="1" x14ac:dyDescent="0.25">
      <c r="A120" s="141" t="s">
        <v>286</v>
      </c>
      <c r="B120" s="142" t="s">
        <v>287</v>
      </c>
      <c r="C120" s="143" t="s">
        <v>286</v>
      </c>
      <c r="D120" s="144">
        <f>SUM(D121:D123)</f>
        <v>0</v>
      </c>
      <c r="E120" s="144">
        <f>SUM(E121:E123)</f>
        <v>0</v>
      </c>
      <c r="F120" s="145" t="str">
        <f t="shared" si="1"/>
        <v>-</v>
      </c>
    </row>
    <row r="121" spans="1:6" customFormat="1" ht="12.75" customHeight="1" x14ac:dyDescent="0.25">
      <c r="A121" s="141" t="s">
        <v>288</v>
      </c>
      <c r="B121" s="142" t="s">
        <v>289</v>
      </c>
      <c r="C121" s="143" t="s">
        <v>288</v>
      </c>
      <c r="D121" s="146">
        <v>0</v>
      </c>
      <c r="E121" s="146">
        <v>0</v>
      </c>
      <c r="F121" s="145" t="str">
        <f t="shared" si="1"/>
        <v>-</v>
      </c>
    </row>
    <row r="122" spans="1:6" customFormat="1" ht="12.75" customHeight="1" x14ac:dyDescent="0.25">
      <c r="A122" s="141" t="s">
        <v>290</v>
      </c>
      <c r="B122" s="142" t="s">
        <v>291</v>
      </c>
      <c r="C122" s="143" t="s">
        <v>290</v>
      </c>
      <c r="D122" s="146">
        <v>0</v>
      </c>
      <c r="E122" s="146">
        <v>0</v>
      </c>
      <c r="F122" s="145" t="str">
        <f t="shared" si="1"/>
        <v>-</v>
      </c>
    </row>
    <row r="123" spans="1:6" customFormat="1" ht="12.75" customHeight="1" x14ac:dyDescent="0.25">
      <c r="A123" s="141" t="s">
        <v>292</v>
      </c>
      <c r="B123" s="142" t="s">
        <v>293</v>
      </c>
      <c r="C123" s="143" t="s">
        <v>292</v>
      </c>
      <c r="D123" s="146">
        <v>0</v>
      </c>
      <c r="E123" s="146">
        <v>0</v>
      </c>
      <c r="F123" s="145" t="str">
        <f t="shared" si="1"/>
        <v>-</v>
      </c>
    </row>
    <row r="124" spans="1:6" customFormat="1" ht="24" customHeight="1" x14ac:dyDescent="0.25">
      <c r="A124" s="141" t="s">
        <v>294</v>
      </c>
      <c r="B124" s="149" t="s">
        <v>295</v>
      </c>
      <c r="C124" s="143" t="s">
        <v>294</v>
      </c>
      <c r="D124" s="144">
        <f>D125+D128</f>
        <v>0</v>
      </c>
      <c r="E124" s="144">
        <f>E125+E128</f>
        <v>0</v>
      </c>
      <c r="F124" s="145" t="str">
        <f t="shared" si="1"/>
        <v>-</v>
      </c>
    </row>
    <row r="125" spans="1:6" customFormat="1" ht="12.75" customHeight="1" x14ac:dyDescent="0.25">
      <c r="A125" s="141" t="s">
        <v>296</v>
      </c>
      <c r="B125" s="148" t="s">
        <v>297</v>
      </c>
      <c r="C125" s="143" t="s">
        <v>296</v>
      </c>
      <c r="D125" s="144">
        <f>SUM(D126:D127)</f>
        <v>0</v>
      </c>
      <c r="E125" s="144">
        <f>SUM(E126:E127)</f>
        <v>0</v>
      </c>
      <c r="F125" s="145" t="str">
        <f t="shared" si="1"/>
        <v>-</v>
      </c>
    </row>
    <row r="126" spans="1:6" customFormat="1" ht="12.75" customHeight="1" x14ac:dyDescent="0.25">
      <c r="A126" s="141" t="s">
        <v>298</v>
      </c>
      <c r="B126" s="148" t="s">
        <v>299</v>
      </c>
      <c r="C126" s="143" t="s">
        <v>298</v>
      </c>
      <c r="D126" s="146">
        <v>0</v>
      </c>
      <c r="E126" s="146">
        <v>0</v>
      </c>
      <c r="F126" s="145" t="str">
        <f t="shared" si="1"/>
        <v>-</v>
      </c>
    </row>
    <row r="127" spans="1:6" customFormat="1" ht="12.75" customHeight="1" x14ac:dyDescent="0.25">
      <c r="A127" s="141" t="s">
        <v>300</v>
      </c>
      <c r="B127" s="148" t="s">
        <v>301</v>
      </c>
      <c r="C127" s="143" t="s">
        <v>300</v>
      </c>
      <c r="D127" s="146">
        <v>0</v>
      </c>
      <c r="E127" s="146">
        <v>0</v>
      </c>
      <c r="F127" s="145" t="str">
        <f t="shared" si="1"/>
        <v>-</v>
      </c>
    </row>
    <row r="128" spans="1:6" customFormat="1" ht="24" customHeight="1" x14ac:dyDescent="0.25">
      <c r="A128" s="141" t="s">
        <v>302</v>
      </c>
      <c r="B128" s="149" t="s">
        <v>303</v>
      </c>
      <c r="C128" s="143" t="s">
        <v>302</v>
      </c>
      <c r="D128" s="144">
        <f>SUM(D129:D132)</f>
        <v>0</v>
      </c>
      <c r="E128" s="144">
        <f>SUM(E129:E132)</f>
        <v>0</v>
      </c>
      <c r="F128" s="145" t="str">
        <f t="shared" si="1"/>
        <v>-</v>
      </c>
    </row>
    <row r="129" spans="1:6" customFormat="1" ht="12.75" customHeight="1" x14ac:dyDescent="0.25">
      <c r="A129" s="141" t="s">
        <v>304</v>
      </c>
      <c r="B129" s="148" t="s">
        <v>305</v>
      </c>
      <c r="C129" s="143" t="s">
        <v>304</v>
      </c>
      <c r="D129" s="146">
        <v>0</v>
      </c>
      <c r="E129" s="146">
        <v>0</v>
      </c>
      <c r="F129" s="145" t="str">
        <f t="shared" si="1"/>
        <v>-</v>
      </c>
    </row>
    <row r="130" spans="1:6" customFormat="1" ht="12.75" customHeight="1" x14ac:dyDescent="0.25">
      <c r="A130" s="141" t="s">
        <v>306</v>
      </c>
      <c r="B130" s="147" t="s">
        <v>307</v>
      </c>
      <c r="C130" s="143" t="s">
        <v>306</v>
      </c>
      <c r="D130" s="146">
        <v>0</v>
      </c>
      <c r="E130" s="146">
        <v>0</v>
      </c>
      <c r="F130" s="145" t="str">
        <f t="shared" si="1"/>
        <v>-</v>
      </c>
    </row>
    <row r="131" spans="1:6" customFormat="1" ht="24" customHeight="1" x14ac:dyDescent="0.25">
      <c r="A131" s="141" t="s">
        <v>308</v>
      </c>
      <c r="B131" s="147" t="s">
        <v>309</v>
      </c>
      <c r="C131" s="143" t="s">
        <v>308</v>
      </c>
      <c r="D131" s="146">
        <v>0</v>
      </c>
      <c r="E131" s="146">
        <v>0</v>
      </c>
      <c r="F131" s="145" t="str">
        <f t="shared" si="1"/>
        <v>-</v>
      </c>
    </row>
    <row r="132" spans="1:6" customFormat="1" ht="24" customHeight="1" x14ac:dyDescent="0.25">
      <c r="A132" s="141" t="s">
        <v>310</v>
      </c>
      <c r="B132" s="147" t="s">
        <v>311</v>
      </c>
      <c r="C132" s="143" t="s">
        <v>310</v>
      </c>
      <c r="D132" s="146">
        <v>0</v>
      </c>
      <c r="E132" s="146">
        <v>0</v>
      </c>
      <c r="F132" s="145" t="str">
        <f t="shared" si="1"/>
        <v>-</v>
      </c>
    </row>
    <row r="133" spans="1:6" customFormat="1" ht="24" customHeight="1" x14ac:dyDescent="0.25">
      <c r="A133" s="141" t="s">
        <v>312</v>
      </c>
      <c r="B133" s="147" t="s">
        <v>313</v>
      </c>
      <c r="C133" s="143" t="s">
        <v>312</v>
      </c>
      <c r="D133" s="144">
        <f>D134+D138</f>
        <v>251188.57</v>
      </c>
      <c r="E133" s="144">
        <f>E134+E138</f>
        <v>295933.53000000003</v>
      </c>
      <c r="F133" s="145">
        <f t="shared" si="1"/>
        <v>117.81329460970298</v>
      </c>
    </row>
    <row r="134" spans="1:6" customFormat="1" ht="24" customHeight="1" x14ac:dyDescent="0.25">
      <c r="A134" s="141" t="s">
        <v>314</v>
      </c>
      <c r="B134" s="147" t="s">
        <v>315</v>
      </c>
      <c r="C134" s="143" t="s">
        <v>314</v>
      </c>
      <c r="D134" s="144">
        <f>SUM(D135:D137)</f>
        <v>251188.57</v>
      </c>
      <c r="E134" s="144">
        <f>SUM(E135:E137)</f>
        <v>295933.53000000003</v>
      </c>
      <c r="F134" s="145">
        <f t="shared" ref="F134:F197" si="2">IF(D134&lt;&gt;0,IF(E134/D134&gt;=100,"&gt;&gt;100",E134/D134*100),"-")</f>
        <v>117.81329460970298</v>
      </c>
    </row>
    <row r="135" spans="1:6" customFormat="1" ht="12.75" customHeight="1" x14ac:dyDescent="0.25">
      <c r="A135" s="141" t="s">
        <v>316</v>
      </c>
      <c r="B135" s="142" t="s">
        <v>317</v>
      </c>
      <c r="C135" s="143" t="s">
        <v>316</v>
      </c>
      <c r="D135" s="146">
        <v>251188.57</v>
      </c>
      <c r="E135" s="146">
        <v>295933.53000000003</v>
      </c>
      <c r="F135" s="145">
        <f t="shared" si="2"/>
        <v>117.81329460970298</v>
      </c>
    </row>
    <row r="136" spans="1:6" customFormat="1" ht="24" customHeight="1" x14ac:dyDescent="0.25">
      <c r="A136" s="141" t="s">
        <v>318</v>
      </c>
      <c r="B136" s="147" t="s">
        <v>319</v>
      </c>
      <c r="C136" s="143" t="s">
        <v>318</v>
      </c>
      <c r="D136" s="146">
        <v>0</v>
      </c>
      <c r="E136" s="146">
        <v>0</v>
      </c>
      <c r="F136" s="145" t="str">
        <f t="shared" si="2"/>
        <v>-</v>
      </c>
    </row>
    <row r="137" spans="1:6" customFormat="1" ht="24" customHeight="1" x14ac:dyDescent="0.25">
      <c r="A137" s="141" t="s">
        <v>320</v>
      </c>
      <c r="B137" s="142" t="s">
        <v>321</v>
      </c>
      <c r="C137" s="143" t="s">
        <v>320</v>
      </c>
      <c r="D137" s="146">
        <v>0</v>
      </c>
      <c r="E137" s="146">
        <v>0</v>
      </c>
      <c r="F137" s="145" t="str">
        <f t="shared" si="2"/>
        <v>-</v>
      </c>
    </row>
    <row r="138" spans="1:6" customFormat="1" ht="12.75" customHeight="1" x14ac:dyDescent="0.25">
      <c r="A138" s="141" t="s">
        <v>322</v>
      </c>
      <c r="B138" s="142" t="s">
        <v>323</v>
      </c>
      <c r="C138" s="143" t="s">
        <v>322</v>
      </c>
      <c r="D138" s="146">
        <v>0</v>
      </c>
      <c r="E138" s="146">
        <v>0</v>
      </c>
      <c r="F138" s="145" t="str">
        <f t="shared" si="2"/>
        <v>-</v>
      </c>
    </row>
    <row r="139" spans="1:6" customFormat="1" ht="12.75" customHeight="1" x14ac:dyDescent="0.25">
      <c r="A139" s="141" t="s">
        <v>324</v>
      </c>
      <c r="B139" s="142" t="s">
        <v>325</v>
      </c>
      <c r="C139" s="143" t="s">
        <v>324</v>
      </c>
      <c r="D139" s="144">
        <f>D140+D150</f>
        <v>0</v>
      </c>
      <c r="E139" s="144">
        <f>E140+E150</f>
        <v>0</v>
      </c>
      <c r="F139" s="145" t="str">
        <f t="shared" si="2"/>
        <v>-</v>
      </c>
    </row>
    <row r="140" spans="1:6" customFormat="1" ht="12.75" customHeight="1" x14ac:dyDescent="0.25">
      <c r="A140" s="141" t="s">
        <v>326</v>
      </c>
      <c r="B140" s="142" t="s">
        <v>327</v>
      </c>
      <c r="C140" s="143" t="s">
        <v>326</v>
      </c>
      <c r="D140" s="144">
        <f>SUM(D141:D149)</f>
        <v>0</v>
      </c>
      <c r="E140" s="144">
        <f>SUM(E141:E149)</f>
        <v>0</v>
      </c>
      <c r="F140" s="145" t="str">
        <f t="shared" si="2"/>
        <v>-</v>
      </c>
    </row>
    <row r="141" spans="1:6" customFormat="1" ht="12.75" customHeight="1" x14ac:dyDescent="0.25">
      <c r="A141" s="141" t="s">
        <v>328</v>
      </c>
      <c r="B141" s="142" t="s">
        <v>329</v>
      </c>
      <c r="C141" s="143" t="s">
        <v>328</v>
      </c>
      <c r="D141" s="146">
        <v>0</v>
      </c>
      <c r="E141" s="146">
        <v>0</v>
      </c>
      <c r="F141" s="145" t="str">
        <f t="shared" si="2"/>
        <v>-</v>
      </c>
    </row>
    <row r="142" spans="1:6" customFormat="1" ht="12.75" customHeight="1" x14ac:dyDescent="0.25">
      <c r="A142" s="141" t="s">
        <v>330</v>
      </c>
      <c r="B142" s="142" t="s">
        <v>331</v>
      </c>
      <c r="C142" s="143" t="s">
        <v>330</v>
      </c>
      <c r="D142" s="146">
        <v>0</v>
      </c>
      <c r="E142" s="146">
        <v>0</v>
      </c>
      <c r="F142" s="145" t="str">
        <f t="shared" si="2"/>
        <v>-</v>
      </c>
    </row>
    <row r="143" spans="1:6" customFormat="1" ht="12.75" customHeight="1" x14ac:dyDescent="0.25">
      <c r="A143" s="141" t="s">
        <v>332</v>
      </c>
      <c r="B143" s="142" t="s">
        <v>333</v>
      </c>
      <c r="C143" s="143" t="s">
        <v>332</v>
      </c>
      <c r="D143" s="146">
        <v>0</v>
      </c>
      <c r="E143" s="146">
        <v>0</v>
      </c>
      <c r="F143" s="145" t="str">
        <f t="shared" si="2"/>
        <v>-</v>
      </c>
    </row>
    <row r="144" spans="1:6" customFormat="1" ht="12.75" customHeight="1" x14ac:dyDescent="0.25">
      <c r="A144" s="141" t="s">
        <v>334</v>
      </c>
      <c r="B144" s="142" t="s">
        <v>335</v>
      </c>
      <c r="C144" s="143" t="s">
        <v>334</v>
      </c>
      <c r="D144" s="146">
        <v>0</v>
      </c>
      <c r="E144" s="146">
        <v>0</v>
      </c>
      <c r="F144" s="145" t="str">
        <f t="shared" si="2"/>
        <v>-</v>
      </c>
    </row>
    <row r="145" spans="1:6" customFormat="1" ht="12.75" customHeight="1" x14ac:dyDescent="0.25">
      <c r="A145" s="141" t="s">
        <v>336</v>
      </c>
      <c r="B145" s="142" t="s">
        <v>337</v>
      </c>
      <c r="C145" s="143" t="s">
        <v>336</v>
      </c>
      <c r="D145" s="146">
        <v>0</v>
      </c>
      <c r="E145" s="146">
        <v>0</v>
      </c>
      <c r="F145" s="145" t="str">
        <f t="shared" si="2"/>
        <v>-</v>
      </c>
    </row>
    <row r="146" spans="1:6" customFormat="1" ht="12.75" customHeight="1" x14ac:dyDescent="0.25">
      <c r="A146" s="141" t="s">
        <v>338</v>
      </c>
      <c r="B146" s="142" t="s">
        <v>339</v>
      </c>
      <c r="C146" s="143" t="s">
        <v>338</v>
      </c>
      <c r="D146" s="146">
        <v>0</v>
      </c>
      <c r="E146" s="146">
        <v>0</v>
      </c>
      <c r="F146" s="145" t="str">
        <f t="shared" si="2"/>
        <v>-</v>
      </c>
    </row>
    <row r="147" spans="1:6" customFormat="1" ht="12.75" customHeight="1" x14ac:dyDescent="0.25">
      <c r="A147" s="141" t="s">
        <v>340</v>
      </c>
      <c r="B147" s="142" t="s">
        <v>341</v>
      </c>
      <c r="C147" s="143" t="s">
        <v>340</v>
      </c>
      <c r="D147" s="146">
        <v>0</v>
      </c>
      <c r="E147" s="146">
        <v>0</v>
      </c>
      <c r="F147" s="145" t="str">
        <f t="shared" si="2"/>
        <v>-</v>
      </c>
    </row>
    <row r="148" spans="1:6" customFormat="1" ht="12.75" customHeight="1" x14ac:dyDescent="0.25">
      <c r="A148" s="141" t="s">
        <v>342</v>
      </c>
      <c r="B148" s="142" t="s">
        <v>343</v>
      </c>
      <c r="C148" s="143" t="s">
        <v>342</v>
      </c>
      <c r="D148" s="146">
        <v>0</v>
      </c>
      <c r="E148" s="146">
        <v>0</v>
      </c>
      <c r="F148" s="145" t="str">
        <f t="shared" si="2"/>
        <v>-</v>
      </c>
    </row>
    <row r="149" spans="1:6" customFormat="1" ht="12.75" customHeight="1" x14ac:dyDescent="0.25">
      <c r="A149" s="141" t="s">
        <v>344</v>
      </c>
      <c r="B149" s="142" t="s">
        <v>345</v>
      </c>
      <c r="C149" s="143" t="s">
        <v>344</v>
      </c>
      <c r="D149" s="146">
        <v>0</v>
      </c>
      <c r="E149" s="146">
        <v>0</v>
      </c>
      <c r="F149" s="145" t="str">
        <f t="shared" si="2"/>
        <v>-</v>
      </c>
    </row>
    <row r="150" spans="1:6" customFormat="1" ht="12.75" customHeight="1" x14ac:dyDescent="0.25">
      <c r="A150" s="141" t="s">
        <v>346</v>
      </c>
      <c r="B150" s="142" t="s">
        <v>347</v>
      </c>
      <c r="C150" s="143" t="s">
        <v>346</v>
      </c>
      <c r="D150" s="146">
        <v>0</v>
      </c>
      <c r="E150" s="146">
        <v>0</v>
      </c>
      <c r="F150" s="145" t="str">
        <f t="shared" si="2"/>
        <v>-</v>
      </c>
    </row>
    <row r="151" spans="1:6" customFormat="1" ht="12.75" customHeight="1" x14ac:dyDescent="0.25">
      <c r="A151" s="141" t="s">
        <v>56</v>
      </c>
      <c r="B151" s="142" t="s">
        <v>348</v>
      </c>
      <c r="C151" s="143" t="s">
        <v>56</v>
      </c>
      <c r="D151" s="144">
        <f>D152+D163+D196+D215+D224+D252+D263</f>
        <v>311913.77</v>
      </c>
      <c r="E151" s="144">
        <f>E152+E163+E196+E215+E224+E252+E263</f>
        <v>357489.15999999992</v>
      </c>
      <c r="F151" s="145">
        <f t="shared" si="2"/>
        <v>114.61153510471817</v>
      </c>
    </row>
    <row r="152" spans="1:6" customFormat="1" ht="12.75" customHeight="1" x14ac:dyDescent="0.25">
      <c r="A152" s="141" t="s">
        <v>349</v>
      </c>
      <c r="B152" s="142" t="s">
        <v>350</v>
      </c>
      <c r="C152" s="143" t="s">
        <v>349</v>
      </c>
      <c r="D152" s="144">
        <f>D153+D158+D159</f>
        <v>222549.75</v>
      </c>
      <c r="E152" s="144">
        <f>E153+E158+E159</f>
        <v>255239.3</v>
      </c>
      <c r="F152" s="145">
        <f t="shared" si="2"/>
        <v>114.6886482685332</v>
      </c>
    </row>
    <row r="153" spans="1:6" customFormat="1" ht="12.75" customHeight="1" x14ac:dyDescent="0.25">
      <c r="A153" s="141" t="s">
        <v>351</v>
      </c>
      <c r="B153" s="142" t="s">
        <v>352</v>
      </c>
      <c r="C153" s="143" t="s">
        <v>351</v>
      </c>
      <c r="D153" s="144">
        <f>SUM(D154:D157)</f>
        <v>183261.19</v>
      </c>
      <c r="E153" s="144">
        <f>SUM(E154:E157)</f>
        <v>204269.27</v>
      </c>
      <c r="F153" s="145">
        <f t="shared" si="2"/>
        <v>111.46346370445373</v>
      </c>
    </row>
    <row r="154" spans="1:6" customFormat="1" ht="12.75" customHeight="1" x14ac:dyDescent="0.25">
      <c r="A154" s="141" t="s">
        <v>353</v>
      </c>
      <c r="B154" s="142" t="s">
        <v>354</v>
      </c>
      <c r="C154" s="143" t="s">
        <v>353</v>
      </c>
      <c r="D154" s="146">
        <v>179085</v>
      </c>
      <c r="E154" s="146">
        <v>201966.91</v>
      </c>
      <c r="F154" s="145">
        <f t="shared" si="2"/>
        <v>112.77712259541559</v>
      </c>
    </row>
    <row r="155" spans="1:6" customFormat="1" ht="12.75" customHeight="1" x14ac:dyDescent="0.25">
      <c r="A155" s="141" t="s">
        <v>355</v>
      </c>
      <c r="B155" s="142" t="s">
        <v>356</v>
      </c>
      <c r="C155" s="143" t="s">
        <v>355</v>
      </c>
      <c r="D155" s="146">
        <v>0</v>
      </c>
      <c r="E155" s="146">
        <v>0</v>
      </c>
      <c r="F155" s="145" t="str">
        <f t="shared" si="2"/>
        <v>-</v>
      </c>
    </row>
    <row r="156" spans="1:6" customFormat="1" ht="12.75" customHeight="1" x14ac:dyDescent="0.25">
      <c r="A156" s="141" t="s">
        <v>357</v>
      </c>
      <c r="B156" s="142" t="s">
        <v>358</v>
      </c>
      <c r="C156" s="143" t="s">
        <v>357</v>
      </c>
      <c r="D156" s="146">
        <v>4176.1899999999996</v>
      </c>
      <c r="E156" s="146">
        <v>2302.36</v>
      </c>
      <c r="F156" s="145">
        <f t="shared" si="2"/>
        <v>55.130633424245559</v>
      </c>
    </row>
    <row r="157" spans="1:6" customFormat="1" ht="12.75" customHeight="1" x14ac:dyDescent="0.25">
      <c r="A157" s="141" t="s">
        <v>359</v>
      </c>
      <c r="B157" s="142" t="s">
        <v>360</v>
      </c>
      <c r="C157" s="143" t="s">
        <v>359</v>
      </c>
      <c r="D157" s="146">
        <v>0</v>
      </c>
      <c r="E157" s="146">
        <v>0</v>
      </c>
      <c r="F157" s="145" t="str">
        <f t="shared" si="2"/>
        <v>-</v>
      </c>
    </row>
    <row r="158" spans="1:6" customFormat="1" ht="12.75" customHeight="1" x14ac:dyDescent="0.25">
      <c r="A158" s="141" t="s">
        <v>361</v>
      </c>
      <c r="B158" s="142" t="s">
        <v>362</v>
      </c>
      <c r="C158" s="143" t="s">
        <v>361</v>
      </c>
      <c r="D158" s="146">
        <v>10590.09</v>
      </c>
      <c r="E158" s="146">
        <v>18991.22</v>
      </c>
      <c r="F158" s="145">
        <f t="shared" si="2"/>
        <v>179.33010956469681</v>
      </c>
    </row>
    <row r="159" spans="1:6" customFormat="1" ht="12.75" customHeight="1" x14ac:dyDescent="0.25">
      <c r="A159" s="141" t="s">
        <v>363</v>
      </c>
      <c r="B159" s="142" t="s">
        <v>364</v>
      </c>
      <c r="C159" s="143" t="s">
        <v>363</v>
      </c>
      <c r="D159" s="144">
        <f>SUM(D160:D162)</f>
        <v>28698.47</v>
      </c>
      <c r="E159" s="144">
        <f>SUM(E160:E162)</f>
        <v>31978.81</v>
      </c>
      <c r="F159" s="145">
        <f t="shared" si="2"/>
        <v>111.43036545153802</v>
      </c>
    </row>
    <row r="160" spans="1:6" customFormat="1" ht="12.75" customHeight="1" x14ac:dyDescent="0.25">
      <c r="A160" s="141" t="s">
        <v>365</v>
      </c>
      <c r="B160" s="142" t="s">
        <v>143</v>
      </c>
      <c r="C160" s="143" t="s">
        <v>365</v>
      </c>
      <c r="D160" s="146">
        <v>0</v>
      </c>
      <c r="E160" s="146">
        <v>0</v>
      </c>
      <c r="F160" s="145" t="str">
        <f t="shared" si="2"/>
        <v>-</v>
      </c>
    </row>
    <row r="161" spans="1:6" customFormat="1" ht="12.75" customHeight="1" x14ac:dyDescent="0.25">
      <c r="A161" s="141" t="s">
        <v>366</v>
      </c>
      <c r="B161" s="142" t="s">
        <v>367</v>
      </c>
      <c r="C161" s="143" t="s">
        <v>366</v>
      </c>
      <c r="D161" s="146">
        <v>28698.47</v>
      </c>
      <c r="E161" s="146">
        <v>31978.81</v>
      </c>
      <c r="F161" s="145">
        <f t="shared" si="2"/>
        <v>111.43036545153802</v>
      </c>
    </row>
    <row r="162" spans="1:6" customFormat="1" ht="12.75" customHeight="1" x14ac:dyDescent="0.25">
      <c r="A162" s="141" t="s">
        <v>368</v>
      </c>
      <c r="B162" s="142" t="s">
        <v>369</v>
      </c>
      <c r="C162" s="143" t="s">
        <v>368</v>
      </c>
      <c r="D162" s="146">
        <v>0</v>
      </c>
      <c r="E162" s="146">
        <v>0</v>
      </c>
      <c r="F162" s="145" t="str">
        <f t="shared" si="2"/>
        <v>-</v>
      </c>
    </row>
    <row r="163" spans="1:6" customFormat="1" ht="12.75" customHeight="1" x14ac:dyDescent="0.25">
      <c r="A163" s="141" t="s">
        <v>370</v>
      </c>
      <c r="B163" s="142" t="s">
        <v>371</v>
      </c>
      <c r="C163" s="143" t="s">
        <v>370</v>
      </c>
      <c r="D163" s="144">
        <f>D164+D169+D177+D187+D188</f>
        <v>88472.200000000012</v>
      </c>
      <c r="E163" s="144">
        <f>E164+E169+E177+E187+E188</f>
        <v>101244.63999999998</v>
      </c>
      <c r="F163" s="145">
        <f t="shared" si="2"/>
        <v>114.43667050214641</v>
      </c>
    </row>
    <row r="164" spans="1:6" customFormat="1" ht="12.75" customHeight="1" x14ac:dyDescent="0.25">
      <c r="A164" s="141" t="s">
        <v>372</v>
      </c>
      <c r="B164" s="142" t="s">
        <v>373</v>
      </c>
      <c r="C164" s="143" t="s">
        <v>372</v>
      </c>
      <c r="D164" s="144">
        <f>SUM(D165:D168)</f>
        <v>16010.78</v>
      </c>
      <c r="E164" s="144">
        <f>SUM(E165:E168)</f>
        <v>20140.559999999998</v>
      </c>
      <c r="F164" s="145">
        <f t="shared" si="2"/>
        <v>125.7937464633203</v>
      </c>
    </row>
    <row r="165" spans="1:6" customFormat="1" ht="12.75" customHeight="1" x14ac:dyDescent="0.25">
      <c r="A165" s="141" t="s">
        <v>374</v>
      </c>
      <c r="B165" s="142" t="s">
        <v>375</v>
      </c>
      <c r="C165" s="143" t="s">
        <v>374</v>
      </c>
      <c r="D165" s="146">
        <v>85.61</v>
      </c>
      <c r="E165" s="146">
        <v>83.66</v>
      </c>
      <c r="F165" s="145">
        <f t="shared" si="2"/>
        <v>97.722228711599115</v>
      </c>
    </row>
    <row r="166" spans="1:6" customFormat="1" ht="12.75" customHeight="1" x14ac:dyDescent="0.25">
      <c r="A166" s="141" t="s">
        <v>376</v>
      </c>
      <c r="B166" s="142" t="s">
        <v>377</v>
      </c>
      <c r="C166" s="143" t="s">
        <v>376</v>
      </c>
      <c r="D166" s="146">
        <v>15650.04</v>
      </c>
      <c r="E166" s="146">
        <v>18756.689999999999</v>
      </c>
      <c r="F166" s="145">
        <f t="shared" si="2"/>
        <v>119.85074798530866</v>
      </c>
    </row>
    <row r="167" spans="1:6" customFormat="1" ht="12.75" customHeight="1" x14ac:dyDescent="0.25">
      <c r="A167" s="141" t="s">
        <v>378</v>
      </c>
      <c r="B167" s="142" t="s">
        <v>379</v>
      </c>
      <c r="C167" s="143" t="s">
        <v>378</v>
      </c>
      <c r="D167" s="146">
        <v>267.17</v>
      </c>
      <c r="E167" s="146">
        <v>1300.21</v>
      </c>
      <c r="F167" s="145">
        <f t="shared" si="2"/>
        <v>486.66017891230302</v>
      </c>
    </row>
    <row r="168" spans="1:6" customFormat="1" ht="12.75" customHeight="1" x14ac:dyDescent="0.25">
      <c r="A168" s="141" t="s">
        <v>380</v>
      </c>
      <c r="B168" s="142" t="s">
        <v>381</v>
      </c>
      <c r="C168" s="143" t="s">
        <v>380</v>
      </c>
      <c r="D168" s="146">
        <v>7.96</v>
      </c>
      <c r="E168" s="146">
        <v>0</v>
      </c>
      <c r="F168" s="145">
        <f t="shared" si="2"/>
        <v>0</v>
      </c>
    </row>
    <row r="169" spans="1:6" customFormat="1" ht="12.75" customHeight="1" x14ac:dyDescent="0.25">
      <c r="A169" s="141" t="s">
        <v>382</v>
      </c>
      <c r="B169" s="142" t="s">
        <v>383</v>
      </c>
      <c r="C169" s="143" t="s">
        <v>382</v>
      </c>
      <c r="D169" s="144">
        <f>SUM(D170:D176)</f>
        <v>44557.390000000007</v>
      </c>
      <c r="E169" s="144">
        <f>SUM(E170:E176)</f>
        <v>47049.96</v>
      </c>
      <c r="F169" s="145">
        <f t="shared" si="2"/>
        <v>105.59406643881069</v>
      </c>
    </row>
    <row r="170" spans="1:6" customFormat="1" ht="12.75" customHeight="1" x14ac:dyDescent="0.25">
      <c r="A170" s="141" t="s">
        <v>384</v>
      </c>
      <c r="B170" s="142" t="s">
        <v>385</v>
      </c>
      <c r="C170" s="143" t="s">
        <v>384</v>
      </c>
      <c r="D170" s="146">
        <v>8508.69</v>
      </c>
      <c r="E170" s="146">
        <v>9929.06</v>
      </c>
      <c r="F170" s="145">
        <f t="shared" si="2"/>
        <v>116.69316898370958</v>
      </c>
    </row>
    <row r="171" spans="1:6" customFormat="1" ht="12.75" customHeight="1" x14ac:dyDescent="0.25">
      <c r="A171" s="141" t="s">
        <v>386</v>
      </c>
      <c r="B171" s="142" t="s">
        <v>387</v>
      </c>
      <c r="C171" s="143" t="s">
        <v>386</v>
      </c>
      <c r="D171" s="146">
        <v>21001.9</v>
      </c>
      <c r="E171" s="146">
        <v>25268.97</v>
      </c>
      <c r="F171" s="145">
        <f t="shared" si="2"/>
        <v>120.31754269851776</v>
      </c>
    </row>
    <row r="172" spans="1:6" customFormat="1" ht="12.75" customHeight="1" x14ac:dyDescent="0.25">
      <c r="A172" s="141" t="s">
        <v>388</v>
      </c>
      <c r="B172" s="142" t="s">
        <v>389</v>
      </c>
      <c r="C172" s="143" t="s">
        <v>388</v>
      </c>
      <c r="D172" s="146">
        <v>14441.46</v>
      </c>
      <c r="E172" s="146">
        <v>10385.34</v>
      </c>
      <c r="F172" s="145">
        <f t="shared" si="2"/>
        <v>71.91336610010346</v>
      </c>
    </row>
    <row r="173" spans="1:6" customFormat="1" ht="12.75" customHeight="1" x14ac:dyDescent="0.25">
      <c r="A173" s="141" t="s">
        <v>390</v>
      </c>
      <c r="B173" s="142" t="s">
        <v>391</v>
      </c>
      <c r="C173" s="143" t="s">
        <v>390</v>
      </c>
      <c r="D173" s="146">
        <v>289.62</v>
      </c>
      <c r="E173" s="146">
        <v>678.44</v>
      </c>
      <c r="F173" s="145">
        <f t="shared" si="2"/>
        <v>234.25177819211379</v>
      </c>
    </row>
    <row r="174" spans="1:6" customFormat="1" ht="12.75" customHeight="1" x14ac:dyDescent="0.25">
      <c r="A174" s="141" t="s">
        <v>392</v>
      </c>
      <c r="B174" s="142" t="s">
        <v>393</v>
      </c>
      <c r="C174" s="143" t="s">
        <v>392</v>
      </c>
      <c r="D174" s="146">
        <v>0</v>
      </c>
      <c r="E174" s="146">
        <v>0</v>
      </c>
      <c r="F174" s="145" t="str">
        <f t="shared" si="2"/>
        <v>-</v>
      </c>
    </row>
    <row r="175" spans="1:6" customFormat="1" ht="12.75" customHeight="1" x14ac:dyDescent="0.25">
      <c r="A175" s="141" t="s">
        <v>394</v>
      </c>
      <c r="B175" s="142" t="s">
        <v>395</v>
      </c>
      <c r="C175" s="143" t="s">
        <v>394</v>
      </c>
      <c r="D175" s="146">
        <v>0</v>
      </c>
      <c r="E175" s="146">
        <v>0</v>
      </c>
      <c r="F175" s="145" t="str">
        <f t="shared" si="2"/>
        <v>-</v>
      </c>
    </row>
    <row r="176" spans="1:6" customFormat="1" ht="12.75" customHeight="1" x14ac:dyDescent="0.25">
      <c r="A176" s="141" t="s">
        <v>396</v>
      </c>
      <c r="B176" s="142" t="s">
        <v>397</v>
      </c>
      <c r="C176" s="143" t="s">
        <v>396</v>
      </c>
      <c r="D176" s="146">
        <v>315.72000000000003</v>
      </c>
      <c r="E176" s="146">
        <v>788.15</v>
      </c>
      <c r="F176" s="145">
        <f t="shared" si="2"/>
        <v>249.63575319903711</v>
      </c>
    </row>
    <row r="177" spans="1:6" customFormat="1" ht="12.75" customHeight="1" x14ac:dyDescent="0.25">
      <c r="A177" s="141" t="s">
        <v>398</v>
      </c>
      <c r="B177" s="142" t="s">
        <v>399</v>
      </c>
      <c r="C177" s="143" t="s">
        <v>398</v>
      </c>
      <c r="D177" s="144">
        <f>SUM(D178:D186)</f>
        <v>26646.43</v>
      </c>
      <c r="E177" s="144">
        <f>SUM(E178:E186)</f>
        <v>32541.43</v>
      </c>
      <c r="F177" s="145">
        <f t="shared" si="2"/>
        <v>122.12303862093346</v>
      </c>
    </row>
    <row r="178" spans="1:6" customFormat="1" ht="12.75" customHeight="1" x14ac:dyDescent="0.25">
      <c r="A178" s="141" t="s">
        <v>400</v>
      </c>
      <c r="B178" s="142" t="s">
        <v>401</v>
      </c>
      <c r="C178" s="143" t="s">
        <v>400</v>
      </c>
      <c r="D178" s="146">
        <v>2034.41</v>
      </c>
      <c r="E178" s="146">
        <v>3061.35</v>
      </c>
      <c r="F178" s="145">
        <f t="shared" si="2"/>
        <v>150.47851711306964</v>
      </c>
    </row>
    <row r="179" spans="1:6" customFormat="1" ht="12.75" customHeight="1" x14ac:dyDescent="0.25">
      <c r="A179" s="141" t="s">
        <v>402</v>
      </c>
      <c r="B179" s="142" t="s">
        <v>403</v>
      </c>
      <c r="C179" s="143" t="s">
        <v>402</v>
      </c>
      <c r="D179" s="146">
        <v>3919.78</v>
      </c>
      <c r="E179" s="146">
        <v>7091.79</v>
      </c>
      <c r="F179" s="145">
        <f t="shared" si="2"/>
        <v>180.92316405512554</v>
      </c>
    </row>
    <row r="180" spans="1:6" customFormat="1" ht="12.75" customHeight="1" x14ac:dyDescent="0.25">
      <c r="A180" s="141" t="s">
        <v>404</v>
      </c>
      <c r="B180" s="142" t="s">
        <v>405</v>
      </c>
      <c r="C180" s="143" t="s">
        <v>404</v>
      </c>
      <c r="D180" s="146">
        <v>0</v>
      </c>
      <c r="E180" s="146">
        <v>0</v>
      </c>
      <c r="F180" s="145" t="str">
        <f t="shared" si="2"/>
        <v>-</v>
      </c>
    </row>
    <row r="181" spans="1:6" customFormat="1" ht="12.75" customHeight="1" x14ac:dyDescent="0.25">
      <c r="A181" s="141" t="s">
        <v>406</v>
      </c>
      <c r="B181" s="142" t="s">
        <v>407</v>
      </c>
      <c r="C181" s="143" t="s">
        <v>406</v>
      </c>
      <c r="D181" s="146">
        <v>3023.45</v>
      </c>
      <c r="E181" s="146">
        <v>3209.38</v>
      </c>
      <c r="F181" s="145">
        <f t="shared" si="2"/>
        <v>106.14959731432636</v>
      </c>
    </row>
    <row r="182" spans="1:6" customFormat="1" ht="12.75" customHeight="1" x14ac:dyDescent="0.25">
      <c r="A182" s="141" t="s">
        <v>408</v>
      </c>
      <c r="B182" s="142" t="s">
        <v>409</v>
      </c>
      <c r="C182" s="143" t="s">
        <v>408</v>
      </c>
      <c r="D182" s="146">
        <v>1488.69</v>
      </c>
      <c r="E182" s="146">
        <v>0</v>
      </c>
      <c r="F182" s="145">
        <f t="shared" si="2"/>
        <v>0</v>
      </c>
    </row>
    <row r="183" spans="1:6" customFormat="1" ht="12.75" customHeight="1" x14ac:dyDescent="0.25">
      <c r="A183" s="141" t="s">
        <v>410</v>
      </c>
      <c r="B183" s="142" t="s">
        <v>411</v>
      </c>
      <c r="C183" s="143" t="s">
        <v>410</v>
      </c>
      <c r="D183" s="146">
        <v>1786.12</v>
      </c>
      <c r="E183" s="146">
        <v>1652.24</v>
      </c>
      <c r="F183" s="145">
        <f t="shared" si="2"/>
        <v>92.504422995095524</v>
      </c>
    </row>
    <row r="184" spans="1:6" customFormat="1" ht="12.75" customHeight="1" x14ac:dyDescent="0.25">
      <c r="A184" s="141" t="s">
        <v>412</v>
      </c>
      <c r="B184" s="142" t="s">
        <v>413</v>
      </c>
      <c r="C184" s="143" t="s">
        <v>412</v>
      </c>
      <c r="D184" s="146">
        <v>9352.83</v>
      </c>
      <c r="E184" s="146">
        <v>13189.42</v>
      </c>
      <c r="F184" s="145">
        <f t="shared" si="2"/>
        <v>141.02063225782999</v>
      </c>
    </row>
    <row r="185" spans="1:6" customFormat="1" ht="12.75" customHeight="1" x14ac:dyDescent="0.25">
      <c r="A185" s="141" t="s">
        <v>414</v>
      </c>
      <c r="B185" s="142" t="s">
        <v>415</v>
      </c>
      <c r="C185" s="143" t="s">
        <v>414</v>
      </c>
      <c r="D185" s="146">
        <v>1087</v>
      </c>
      <c r="E185" s="146">
        <v>1117.48</v>
      </c>
      <c r="F185" s="145">
        <f t="shared" si="2"/>
        <v>102.80404783808648</v>
      </c>
    </row>
    <row r="186" spans="1:6" customFormat="1" ht="12.75" customHeight="1" x14ac:dyDescent="0.25">
      <c r="A186" s="141" t="s">
        <v>416</v>
      </c>
      <c r="B186" s="142" t="s">
        <v>417</v>
      </c>
      <c r="C186" s="143" t="s">
        <v>416</v>
      </c>
      <c r="D186" s="146">
        <v>3954.15</v>
      </c>
      <c r="E186" s="146">
        <v>3219.77</v>
      </c>
      <c r="F186" s="145">
        <f t="shared" si="2"/>
        <v>81.427614025770396</v>
      </c>
    </row>
    <row r="187" spans="1:6" customFormat="1" ht="12.75" customHeight="1" x14ac:dyDescent="0.25">
      <c r="A187" s="141" t="s">
        <v>418</v>
      </c>
      <c r="B187" s="142" t="s">
        <v>419</v>
      </c>
      <c r="C187" s="143" t="s">
        <v>418</v>
      </c>
      <c r="D187" s="146">
        <v>0</v>
      </c>
      <c r="E187" s="146">
        <v>0</v>
      </c>
      <c r="F187" s="145" t="str">
        <f t="shared" si="2"/>
        <v>-</v>
      </c>
    </row>
    <row r="188" spans="1:6" customFormat="1" ht="12.75" customHeight="1" x14ac:dyDescent="0.25">
      <c r="A188" s="141" t="s">
        <v>420</v>
      </c>
      <c r="B188" s="142" t="s">
        <v>421</v>
      </c>
      <c r="C188" s="143" t="s">
        <v>420</v>
      </c>
      <c r="D188" s="144">
        <f>SUM(D189:D195)</f>
        <v>1257.6000000000001</v>
      </c>
      <c r="E188" s="144">
        <f>SUM(E189:E195)</f>
        <v>1512.69</v>
      </c>
      <c r="F188" s="145">
        <f t="shared" si="2"/>
        <v>120.28387404580153</v>
      </c>
    </row>
    <row r="189" spans="1:6" customFormat="1" ht="12.75" customHeight="1" x14ac:dyDescent="0.25">
      <c r="A189" s="141" t="s">
        <v>422</v>
      </c>
      <c r="B189" s="147" t="s">
        <v>423</v>
      </c>
      <c r="C189" s="143" t="s">
        <v>422</v>
      </c>
      <c r="D189" s="146">
        <v>0</v>
      </c>
      <c r="E189" s="146">
        <v>0</v>
      </c>
      <c r="F189" s="145" t="str">
        <f t="shared" si="2"/>
        <v>-</v>
      </c>
    </row>
    <row r="190" spans="1:6" customFormat="1" ht="12.75" customHeight="1" x14ac:dyDescent="0.25">
      <c r="A190" s="141" t="s">
        <v>424</v>
      </c>
      <c r="B190" s="142" t="s">
        <v>425</v>
      </c>
      <c r="C190" s="143" t="s">
        <v>424</v>
      </c>
      <c r="D190" s="146">
        <v>709.15</v>
      </c>
      <c r="E190" s="146">
        <v>1149.3599999999999</v>
      </c>
      <c r="F190" s="145">
        <f t="shared" si="2"/>
        <v>162.07572445885918</v>
      </c>
    </row>
    <row r="191" spans="1:6" customFormat="1" ht="12.75" customHeight="1" x14ac:dyDescent="0.25">
      <c r="A191" s="141" t="s">
        <v>426</v>
      </c>
      <c r="B191" s="142" t="s">
        <v>427</v>
      </c>
      <c r="C191" s="143" t="s">
        <v>426</v>
      </c>
      <c r="D191" s="146">
        <v>0</v>
      </c>
      <c r="E191" s="146">
        <v>0</v>
      </c>
      <c r="F191" s="145" t="str">
        <f t="shared" si="2"/>
        <v>-</v>
      </c>
    </row>
    <row r="192" spans="1:6" customFormat="1" ht="12.75" customHeight="1" x14ac:dyDescent="0.25">
      <c r="A192" s="141" t="s">
        <v>428</v>
      </c>
      <c r="B192" s="142" t="s">
        <v>429</v>
      </c>
      <c r="C192" s="143" t="s">
        <v>428</v>
      </c>
      <c r="D192" s="146">
        <v>0</v>
      </c>
      <c r="E192" s="146">
        <v>0</v>
      </c>
      <c r="F192" s="145" t="str">
        <f t="shared" si="2"/>
        <v>-</v>
      </c>
    </row>
    <row r="193" spans="1:6" customFormat="1" ht="12.75" customHeight="1" x14ac:dyDescent="0.25">
      <c r="A193" s="141" t="s">
        <v>430</v>
      </c>
      <c r="B193" s="142" t="s">
        <v>431</v>
      </c>
      <c r="C193" s="143" t="s">
        <v>430</v>
      </c>
      <c r="D193" s="146">
        <v>483.75</v>
      </c>
      <c r="E193" s="146">
        <v>66.37</v>
      </c>
      <c r="F193" s="145">
        <f t="shared" si="2"/>
        <v>13.719896640826873</v>
      </c>
    </row>
    <row r="194" spans="1:6" customFormat="1" ht="12.75" customHeight="1" x14ac:dyDescent="0.25">
      <c r="A194" s="141" t="s">
        <v>432</v>
      </c>
      <c r="B194" s="142" t="s">
        <v>433</v>
      </c>
      <c r="C194" s="143" t="s">
        <v>432</v>
      </c>
      <c r="D194" s="146">
        <v>0</v>
      </c>
      <c r="E194" s="146">
        <v>0</v>
      </c>
      <c r="F194" s="145" t="str">
        <f t="shared" si="2"/>
        <v>-</v>
      </c>
    </row>
    <row r="195" spans="1:6" customFormat="1" ht="12.75" customHeight="1" x14ac:dyDescent="0.25">
      <c r="A195" s="141" t="s">
        <v>434</v>
      </c>
      <c r="B195" s="142" t="s">
        <v>435</v>
      </c>
      <c r="C195" s="143" t="s">
        <v>434</v>
      </c>
      <c r="D195" s="146">
        <v>64.7</v>
      </c>
      <c r="E195" s="146">
        <v>296.95999999999998</v>
      </c>
      <c r="F195" s="145">
        <f t="shared" si="2"/>
        <v>458.97990726429674</v>
      </c>
    </row>
    <row r="196" spans="1:6" customFormat="1" ht="12.75" customHeight="1" x14ac:dyDescent="0.25">
      <c r="A196" s="141" t="s">
        <v>436</v>
      </c>
      <c r="B196" s="147" t="s">
        <v>437</v>
      </c>
      <c r="C196" s="143" t="s">
        <v>436</v>
      </c>
      <c r="D196" s="144">
        <f>D197+D202+D210</f>
        <v>891.82</v>
      </c>
      <c r="E196" s="144">
        <f>E197+E202+E210</f>
        <v>1005.22</v>
      </c>
      <c r="F196" s="145">
        <f t="shared" si="2"/>
        <v>112.71557040658429</v>
      </c>
    </row>
    <row r="197" spans="1:6" customFormat="1" ht="12.75" customHeight="1" x14ac:dyDescent="0.25">
      <c r="A197" s="141" t="s">
        <v>438</v>
      </c>
      <c r="B197" s="142" t="s">
        <v>439</v>
      </c>
      <c r="C197" s="143" t="s">
        <v>438</v>
      </c>
      <c r="D197" s="144">
        <f>SUM(D198:D201)</f>
        <v>0</v>
      </c>
      <c r="E197" s="144">
        <f>SUM(E198:E201)</f>
        <v>0</v>
      </c>
      <c r="F197" s="145" t="str">
        <f t="shared" si="2"/>
        <v>-</v>
      </c>
    </row>
    <row r="198" spans="1:6" customFormat="1" ht="12.75" customHeight="1" x14ac:dyDescent="0.25">
      <c r="A198" s="141" t="s">
        <v>440</v>
      </c>
      <c r="B198" s="142" t="s">
        <v>441</v>
      </c>
      <c r="C198" s="143" t="s">
        <v>440</v>
      </c>
      <c r="D198" s="146">
        <v>0</v>
      </c>
      <c r="E198" s="146">
        <v>0</v>
      </c>
      <c r="F198" s="145" t="str">
        <f t="shared" ref="F198:F261" si="3">IF(D198&lt;&gt;0,IF(E198/D198&gt;=100,"&gt;&gt;100",E198/D198*100),"-")</f>
        <v>-</v>
      </c>
    </row>
    <row r="199" spans="1:6" customFormat="1" ht="12.75" customHeight="1" x14ac:dyDescent="0.25">
      <c r="A199" s="141" t="s">
        <v>442</v>
      </c>
      <c r="B199" s="142" t="s">
        <v>443</v>
      </c>
      <c r="C199" s="143" t="s">
        <v>442</v>
      </c>
      <c r="D199" s="146">
        <v>0</v>
      </c>
      <c r="E199" s="146">
        <v>0</v>
      </c>
      <c r="F199" s="145" t="str">
        <f t="shared" si="3"/>
        <v>-</v>
      </c>
    </row>
    <row r="200" spans="1:6" customFormat="1" ht="12.75" customHeight="1" x14ac:dyDescent="0.25">
      <c r="A200" s="141" t="s">
        <v>444</v>
      </c>
      <c r="B200" s="142" t="s">
        <v>445</v>
      </c>
      <c r="C200" s="143" t="s">
        <v>444</v>
      </c>
      <c r="D200" s="146">
        <v>0</v>
      </c>
      <c r="E200" s="146">
        <v>0</v>
      </c>
      <c r="F200" s="145" t="str">
        <f t="shared" si="3"/>
        <v>-</v>
      </c>
    </row>
    <row r="201" spans="1:6" customFormat="1" ht="12.75" customHeight="1" x14ac:dyDescent="0.25">
      <c r="A201" s="141" t="s">
        <v>446</v>
      </c>
      <c r="B201" s="142" t="s">
        <v>447</v>
      </c>
      <c r="C201" s="143" t="s">
        <v>446</v>
      </c>
      <c r="D201" s="146">
        <v>0</v>
      </c>
      <c r="E201" s="146">
        <v>0</v>
      </c>
      <c r="F201" s="145" t="str">
        <f t="shared" si="3"/>
        <v>-</v>
      </c>
    </row>
    <row r="202" spans="1:6" customFormat="1" ht="12.75" customHeight="1" x14ac:dyDescent="0.25">
      <c r="A202" s="141" t="s">
        <v>448</v>
      </c>
      <c r="B202" s="142" t="s">
        <v>449</v>
      </c>
      <c r="C202" s="143" t="s">
        <v>448</v>
      </c>
      <c r="D202" s="144">
        <f>SUM(D203:D209)</f>
        <v>0</v>
      </c>
      <c r="E202" s="144">
        <f>SUM(E203:E209)</f>
        <v>0</v>
      </c>
      <c r="F202" s="145" t="str">
        <f t="shared" si="3"/>
        <v>-</v>
      </c>
    </row>
    <row r="203" spans="1:6" customFormat="1" ht="24" customHeight="1" x14ac:dyDescent="0.25">
      <c r="A203" s="141" t="s">
        <v>450</v>
      </c>
      <c r="B203" s="142" t="s">
        <v>451</v>
      </c>
      <c r="C203" s="143" t="s">
        <v>450</v>
      </c>
      <c r="D203" s="146">
        <v>0</v>
      </c>
      <c r="E203" s="146">
        <v>0</v>
      </c>
      <c r="F203" s="145" t="str">
        <f t="shared" si="3"/>
        <v>-</v>
      </c>
    </row>
    <row r="204" spans="1:6" customFormat="1" ht="24" customHeight="1" x14ac:dyDescent="0.25">
      <c r="A204" s="141" t="s">
        <v>452</v>
      </c>
      <c r="B204" s="147" t="s">
        <v>453</v>
      </c>
      <c r="C204" s="143" t="s">
        <v>452</v>
      </c>
      <c r="D204" s="146">
        <v>0</v>
      </c>
      <c r="E204" s="146">
        <v>0</v>
      </c>
      <c r="F204" s="145" t="str">
        <f t="shared" si="3"/>
        <v>-</v>
      </c>
    </row>
    <row r="205" spans="1:6" customFormat="1" ht="24" customHeight="1" x14ac:dyDescent="0.25">
      <c r="A205" s="141" t="s">
        <v>454</v>
      </c>
      <c r="B205" s="147" t="s">
        <v>455</v>
      </c>
      <c r="C205" s="143" t="s">
        <v>454</v>
      </c>
      <c r="D205" s="146">
        <v>0</v>
      </c>
      <c r="E205" s="146">
        <v>0</v>
      </c>
      <c r="F205" s="145" t="str">
        <f t="shared" si="3"/>
        <v>-</v>
      </c>
    </row>
    <row r="206" spans="1:6" customFormat="1" ht="12.75" customHeight="1" x14ac:dyDescent="0.25">
      <c r="A206" s="141" t="s">
        <v>456</v>
      </c>
      <c r="B206" s="142" t="s">
        <v>457</v>
      </c>
      <c r="C206" s="143" t="s">
        <v>456</v>
      </c>
      <c r="D206" s="146">
        <v>0</v>
      </c>
      <c r="E206" s="146">
        <v>0</v>
      </c>
      <c r="F206" s="145" t="str">
        <f t="shared" si="3"/>
        <v>-</v>
      </c>
    </row>
    <row r="207" spans="1:6" customFormat="1" ht="12.75" customHeight="1" x14ac:dyDescent="0.25">
      <c r="A207" s="141" t="s">
        <v>458</v>
      </c>
      <c r="B207" s="142" t="s">
        <v>459</v>
      </c>
      <c r="C207" s="143" t="s">
        <v>458</v>
      </c>
      <c r="D207" s="146">
        <v>0</v>
      </c>
      <c r="E207" s="146">
        <v>0</v>
      </c>
      <c r="F207" s="145" t="str">
        <f t="shared" si="3"/>
        <v>-</v>
      </c>
    </row>
    <row r="208" spans="1:6" customFormat="1" ht="24" customHeight="1" x14ac:dyDescent="0.25">
      <c r="A208" s="141" t="s">
        <v>460</v>
      </c>
      <c r="B208" s="142" t="s">
        <v>461</v>
      </c>
      <c r="C208" s="143" t="s">
        <v>460</v>
      </c>
      <c r="D208" s="146">
        <v>0</v>
      </c>
      <c r="E208" s="146">
        <v>0</v>
      </c>
      <c r="F208" s="145" t="str">
        <f t="shared" si="3"/>
        <v>-</v>
      </c>
    </row>
    <row r="209" spans="1:6" customFormat="1" ht="12.75" customHeight="1" x14ac:dyDescent="0.25">
      <c r="A209" s="141" t="s">
        <v>462</v>
      </c>
      <c r="B209" s="142" t="s">
        <v>463</v>
      </c>
      <c r="C209" s="143" t="s">
        <v>462</v>
      </c>
      <c r="D209" s="146">
        <v>0</v>
      </c>
      <c r="E209" s="146">
        <v>0</v>
      </c>
      <c r="F209" s="145" t="str">
        <f t="shared" si="3"/>
        <v>-</v>
      </c>
    </row>
    <row r="210" spans="1:6" customFormat="1" ht="12.75" customHeight="1" x14ac:dyDescent="0.25">
      <c r="A210" s="141" t="s">
        <v>464</v>
      </c>
      <c r="B210" s="142" t="s">
        <v>465</v>
      </c>
      <c r="C210" s="143" t="s">
        <v>464</v>
      </c>
      <c r="D210" s="144">
        <f>SUM(D211:D214)</f>
        <v>891.82</v>
      </c>
      <c r="E210" s="144">
        <f>SUM(E211:E214)</f>
        <v>1005.22</v>
      </c>
      <c r="F210" s="145">
        <f t="shared" si="3"/>
        <v>112.71557040658429</v>
      </c>
    </row>
    <row r="211" spans="1:6" customFormat="1" ht="12.75" customHeight="1" x14ac:dyDescent="0.25">
      <c r="A211" s="141" t="s">
        <v>466</v>
      </c>
      <c r="B211" s="147" t="s">
        <v>467</v>
      </c>
      <c r="C211" s="143" t="s">
        <v>466</v>
      </c>
      <c r="D211" s="146">
        <v>891.82</v>
      </c>
      <c r="E211" s="146">
        <v>1005.22</v>
      </c>
      <c r="F211" s="145">
        <f t="shared" si="3"/>
        <v>112.71557040658429</v>
      </c>
    </row>
    <row r="212" spans="1:6" customFormat="1" ht="12.75" customHeight="1" x14ac:dyDescent="0.25">
      <c r="A212" s="141" t="s">
        <v>468</v>
      </c>
      <c r="B212" s="142" t="s">
        <v>469</v>
      </c>
      <c r="C212" s="143" t="s">
        <v>468</v>
      </c>
      <c r="D212" s="146">
        <v>0</v>
      </c>
      <c r="E212" s="146">
        <v>0</v>
      </c>
      <c r="F212" s="145" t="str">
        <f t="shared" si="3"/>
        <v>-</v>
      </c>
    </row>
    <row r="213" spans="1:6" customFormat="1" ht="12.75" customHeight="1" x14ac:dyDescent="0.25">
      <c r="A213" s="141" t="s">
        <v>470</v>
      </c>
      <c r="B213" s="142" t="s">
        <v>471</v>
      </c>
      <c r="C213" s="143" t="s">
        <v>470</v>
      </c>
      <c r="D213" s="146">
        <v>0</v>
      </c>
      <c r="E213" s="146">
        <v>0</v>
      </c>
      <c r="F213" s="145" t="str">
        <f t="shared" si="3"/>
        <v>-</v>
      </c>
    </row>
    <row r="214" spans="1:6" customFormat="1" ht="12.75" customHeight="1" x14ac:dyDescent="0.25">
      <c r="A214" s="141" t="s">
        <v>472</v>
      </c>
      <c r="B214" s="142" t="s">
        <v>473</v>
      </c>
      <c r="C214" s="143" t="s">
        <v>472</v>
      </c>
      <c r="D214" s="146">
        <v>0</v>
      </c>
      <c r="E214" s="146">
        <v>0</v>
      </c>
      <c r="F214" s="145" t="str">
        <f t="shared" si="3"/>
        <v>-</v>
      </c>
    </row>
    <row r="215" spans="1:6" customFormat="1" ht="12.75" customHeight="1" x14ac:dyDescent="0.25">
      <c r="A215" s="141" t="s">
        <v>474</v>
      </c>
      <c r="B215" s="142" t="s">
        <v>475</v>
      </c>
      <c r="C215" s="143" t="s">
        <v>474</v>
      </c>
      <c r="D215" s="144">
        <f>D216+D219+D223</f>
        <v>0</v>
      </c>
      <c r="E215" s="144">
        <f>E216+E219+E223</f>
        <v>0</v>
      </c>
      <c r="F215" s="145" t="str">
        <f t="shared" si="3"/>
        <v>-</v>
      </c>
    </row>
    <row r="216" spans="1:6" customFormat="1" ht="12.75" customHeight="1" x14ac:dyDescent="0.25">
      <c r="A216" s="141" t="s">
        <v>476</v>
      </c>
      <c r="B216" s="142" t="s">
        <v>477</v>
      </c>
      <c r="C216" s="143" t="s">
        <v>476</v>
      </c>
      <c r="D216" s="144">
        <f>SUM(D217:D218)</f>
        <v>0</v>
      </c>
      <c r="E216" s="144">
        <f>SUM(E217:E218)</f>
        <v>0</v>
      </c>
      <c r="F216" s="145" t="str">
        <f t="shared" si="3"/>
        <v>-</v>
      </c>
    </row>
    <row r="217" spans="1:6" customFormat="1" ht="12.75" customHeight="1" x14ac:dyDescent="0.25">
      <c r="A217" s="141" t="s">
        <v>478</v>
      </c>
      <c r="B217" s="142" t="s">
        <v>479</v>
      </c>
      <c r="C217" s="143" t="s">
        <v>478</v>
      </c>
      <c r="D217" s="146">
        <v>0</v>
      </c>
      <c r="E217" s="146">
        <v>0</v>
      </c>
      <c r="F217" s="145" t="str">
        <f t="shared" si="3"/>
        <v>-</v>
      </c>
    </row>
    <row r="218" spans="1:6" customFormat="1" ht="12.75" customHeight="1" x14ac:dyDescent="0.25">
      <c r="A218" s="141" t="s">
        <v>480</v>
      </c>
      <c r="B218" s="142" t="s">
        <v>481</v>
      </c>
      <c r="C218" s="143" t="s">
        <v>480</v>
      </c>
      <c r="D218" s="146">
        <v>0</v>
      </c>
      <c r="E218" s="146">
        <v>0</v>
      </c>
      <c r="F218" s="145" t="str">
        <f t="shared" si="3"/>
        <v>-</v>
      </c>
    </row>
    <row r="219" spans="1:6" customFormat="1" ht="24" customHeight="1" x14ac:dyDescent="0.25">
      <c r="A219" s="141" t="s">
        <v>482</v>
      </c>
      <c r="B219" s="142" t="s">
        <v>483</v>
      </c>
      <c r="C219" s="143" t="s">
        <v>482</v>
      </c>
      <c r="D219" s="144">
        <f>SUM(D220:D222)</f>
        <v>0</v>
      </c>
      <c r="E219" s="144">
        <f>SUM(E220:E222)</f>
        <v>0</v>
      </c>
      <c r="F219" s="145" t="str">
        <f t="shared" si="3"/>
        <v>-</v>
      </c>
    </row>
    <row r="220" spans="1:6" customFormat="1" ht="12.75" customHeight="1" x14ac:dyDescent="0.25">
      <c r="A220" s="141" t="s">
        <v>484</v>
      </c>
      <c r="B220" s="142" t="s">
        <v>485</v>
      </c>
      <c r="C220" s="143" t="s">
        <v>484</v>
      </c>
      <c r="D220" s="146">
        <v>0</v>
      </c>
      <c r="E220" s="146">
        <v>0</v>
      </c>
      <c r="F220" s="145" t="str">
        <f t="shared" si="3"/>
        <v>-</v>
      </c>
    </row>
    <row r="221" spans="1:6" customFormat="1" ht="12.75" customHeight="1" x14ac:dyDescent="0.25">
      <c r="A221" s="141" t="s">
        <v>486</v>
      </c>
      <c r="B221" s="142" t="s">
        <v>487</v>
      </c>
      <c r="C221" s="143" t="s">
        <v>486</v>
      </c>
      <c r="D221" s="146">
        <v>0</v>
      </c>
      <c r="E221" s="146">
        <v>0</v>
      </c>
      <c r="F221" s="145" t="str">
        <f t="shared" si="3"/>
        <v>-</v>
      </c>
    </row>
    <row r="222" spans="1:6" customFormat="1" ht="12.75" customHeight="1" x14ac:dyDescent="0.25">
      <c r="A222" s="141" t="s">
        <v>488</v>
      </c>
      <c r="B222" s="142" t="s">
        <v>489</v>
      </c>
      <c r="C222" s="143" t="s">
        <v>488</v>
      </c>
      <c r="D222" s="146">
        <v>0</v>
      </c>
      <c r="E222" s="146">
        <v>0</v>
      </c>
      <c r="F222" s="145" t="str">
        <f t="shared" si="3"/>
        <v>-</v>
      </c>
    </row>
    <row r="223" spans="1:6" customFormat="1" ht="24" customHeight="1" x14ac:dyDescent="0.25">
      <c r="A223" s="141" t="s">
        <v>490</v>
      </c>
      <c r="B223" s="142" t="s">
        <v>491</v>
      </c>
      <c r="C223" s="143" t="s">
        <v>490</v>
      </c>
      <c r="D223" s="146">
        <v>0</v>
      </c>
      <c r="E223" s="146">
        <v>0</v>
      </c>
      <c r="F223" s="145" t="str">
        <f t="shared" si="3"/>
        <v>-</v>
      </c>
    </row>
    <row r="224" spans="1:6" customFormat="1" ht="24" customHeight="1" x14ac:dyDescent="0.25">
      <c r="A224" s="141" t="s">
        <v>492</v>
      </c>
      <c r="B224" s="142" t="s">
        <v>493</v>
      </c>
      <c r="C224" s="143" t="s">
        <v>492</v>
      </c>
      <c r="D224" s="144">
        <f>D225+D228+D231+D236+D240+D244+D247</f>
        <v>0</v>
      </c>
      <c r="E224" s="144">
        <f>E225+E228+E231+E236+E240+E244+E247</f>
        <v>0</v>
      </c>
      <c r="F224" s="145" t="str">
        <f t="shared" si="3"/>
        <v>-</v>
      </c>
    </row>
    <row r="225" spans="1:6" customFormat="1" ht="12.75" customHeight="1" x14ac:dyDescent="0.25">
      <c r="A225" s="141" t="s">
        <v>494</v>
      </c>
      <c r="B225" s="142" t="s">
        <v>495</v>
      </c>
      <c r="C225" s="143" t="s">
        <v>494</v>
      </c>
      <c r="D225" s="144">
        <f>SUM(D226:D227)</f>
        <v>0</v>
      </c>
      <c r="E225" s="144">
        <f>SUM(E226:E227)</f>
        <v>0</v>
      </c>
      <c r="F225" s="145" t="str">
        <f t="shared" si="3"/>
        <v>-</v>
      </c>
    </row>
    <row r="226" spans="1:6" customFormat="1" ht="12.75" customHeight="1" x14ac:dyDescent="0.25">
      <c r="A226" s="141" t="s">
        <v>496</v>
      </c>
      <c r="B226" s="142" t="s">
        <v>497</v>
      </c>
      <c r="C226" s="143" t="s">
        <v>496</v>
      </c>
      <c r="D226" s="146">
        <v>0</v>
      </c>
      <c r="E226" s="146">
        <v>0</v>
      </c>
      <c r="F226" s="145" t="str">
        <f t="shared" si="3"/>
        <v>-</v>
      </c>
    </row>
    <row r="227" spans="1:6" customFormat="1" ht="12.75" customHeight="1" x14ac:dyDescent="0.25">
      <c r="A227" s="141" t="s">
        <v>498</v>
      </c>
      <c r="B227" s="142" t="s">
        <v>499</v>
      </c>
      <c r="C227" s="143" t="s">
        <v>498</v>
      </c>
      <c r="D227" s="146">
        <v>0</v>
      </c>
      <c r="E227" s="146">
        <v>0</v>
      </c>
      <c r="F227" s="145" t="str">
        <f t="shared" si="3"/>
        <v>-</v>
      </c>
    </row>
    <row r="228" spans="1:6" customFormat="1" ht="24" customHeight="1" x14ac:dyDescent="0.25">
      <c r="A228" s="141" t="s">
        <v>500</v>
      </c>
      <c r="B228" s="142" t="s">
        <v>501</v>
      </c>
      <c r="C228" s="143" t="s">
        <v>500</v>
      </c>
      <c r="D228" s="144">
        <f>SUM(D229:D230)</f>
        <v>0</v>
      </c>
      <c r="E228" s="144">
        <f>SUM(E229:E230)</f>
        <v>0</v>
      </c>
      <c r="F228" s="145" t="str">
        <f t="shared" si="3"/>
        <v>-</v>
      </c>
    </row>
    <row r="229" spans="1:6" customFormat="1" ht="12.75" customHeight="1" x14ac:dyDescent="0.25">
      <c r="A229" s="141" t="s">
        <v>502</v>
      </c>
      <c r="B229" s="142" t="s">
        <v>503</v>
      </c>
      <c r="C229" s="143" t="s">
        <v>502</v>
      </c>
      <c r="D229" s="146">
        <v>0</v>
      </c>
      <c r="E229" s="146">
        <v>0</v>
      </c>
      <c r="F229" s="145" t="str">
        <f t="shared" si="3"/>
        <v>-</v>
      </c>
    </row>
    <row r="230" spans="1:6" customFormat="1" ht="24" customHeight="1" x14ac:dyDescent="0.25">
      <c r="A230" s="141" t="s">
        <v>504</v>
      </c>
      <c r="B230" s="142" t="s">
        <v>505</v>
      </c>
      <c r="C230" s="143" t="s">
        <v>504</v>
      </c>
      <c r="D230" s="146">
        <v>0</v>
      </c>
      <c r="E230" s="146">
        <v>0</v>
      </c>
      <c r="F230" s="145" t="str">
        <f t="shared" si="3"/>
        <v>-</v>
      </c>
    </row>
    <row r="231" spans="1:6" customFormat="1" ht="12.75" customHeight="1" x14ac:dyDescent="0.25">
      <c r="A231" s="141" t="s">
        <v>506</v>
      </c>
      <c r="B231" s="148" t="s">
        <v>507</v>
      </c>
      <c r="C231" s="143" t="s">
        <v>506</v>
      </c>
      <c r="D231" s="144">
        <f>SUM(D232:D235)</f>
        <v>0</v>
      </c>
      <c r="E231" s="144">
        <f>SUM(E232:E235)</f>
        <v>0</v>
      </c>
      <c r="F231" s="145" t="str">
        <f t="shared" si="3"/>
        <v>-</v>
      </c>
    </row>
    <row r="232" spans="1:6" customFormat="1" ht="12.75" customHeight="1" x14ac:dyDescent="0.25">
      <c r="A232" s="141" t="s">
        <v>508</v>
      </c>
      <c r="B232" s="142" t="s">
        <v>509</v>
      </c>
      <c r="C232" s="143" t="s">
        <v>508</v>
      </c>
      <c r="D232" s="146">
        <v>0</v>
      </c>
      <c r="E232" s="146">
        <v>0</v>
      </c>
      <c r="F232" s="145" t="str">
        <f t="shared" si="3"/>
        <v>-</v>
      </c>
    </row>
    <row r="233" spans="1:6" customFormat="1" ht="12.75" customHeight="1" x14ac:dyDescent="0.25">
      <c r="A233" s="141" t="s">
        <v>510</v>
      </c>
      <c r="B233" s="142" t="s">
        <v>511</v>
      </c>
      <c r="C233" s="143" t="s">
        <v>510</v>
      </c>
      <c r="D233" s="146">
        <v>0</v>
      </c>
      <c r="E233" s="146">
        <v>0</v>
      </c>
      <c r="F233" s="145" t="str">
        <f t="shared" si="3"/>
        <v>-</v>
      </c>
    </row>
    <row r="234" spans="1:6" customFormat="1" ht="12.75" customHeight="1" x14ac:dyDescent="0.25">
      <c r="A234" s="141" t="s">
        <v>512</v>
      </c>
      <c r="B234" s="142" t="s">
        <v>513</v>
      </c>
      <c r="C234" s="143" t="s">
        <v>512</v>
      </c>
      <c r="D234" s="146">
        <v>0</v>
      </c>
      <c r="E234" s="146">
        <v>0</v>
      </c>
      <c r="F234" s="145" t="str">
        <f t="shared" si="3"/>
        <v>-</v>
      </c>
    </row>
    <row r="235" spans="1:6" customFormat="1" ht="24" customHeight="1" x14ac:dyDescent="0.25">
      <c r="A235" s="141" t="s">
        <v>514</v>
      </c>
      <c r="B235" s="142" t="s">
        <v>515</v>
      </c>
      <c r="C235" s="143" t="s">
        <v>514</v>
      </c>
      <c r="D235" s="146">
        <v>0</v>
      </c>
      <c r="E235" s="146">
        <v>0</v>
      </c>
      <c r="F235" s="145" t="str">
        <f t="shared" si="3"/>
        <v>-</v>
      </c>
    </row>
    <row r="236" spans="1:6" customFormat="1" ht="12.75" customHeight="1" x14ac:dyDescent="0.25">
      <c r="A236" s="141" t="s">
        <v>516</v>
      </c>
      <c r="B236" s="148" t="s">
        <v>517</v>
      </c>
      <c r="C236" s="143" t="s">
        <v>516</v>
      </c>
      <c r="D236" s="144">
        <f>SUM(D237:D239)</f>
        <v>0</v>
      </c>
      <c r="E236" s="144">
        <f>SUM(E237:E239)</f>
        <v>0</v>
      </c>
      <c r="F236" s="145" t="str">
        <f t="shared" si="3"/>
        <v>-</v>
      </c>
    </row>
    <row r="237" spans="1:6" customFormat="1" ht="12.75" customHeight="1" x14ac:dyDescent="0.25">
      <c r="A237" s="141" t="s">
        <v>518</v>
      </c>
      <c r="B237" s="142" t="s">
        <v>519</v>
      </c>
      <c r="C237" s="143" t="s">
        <v>518</v>
      </c>
      <c r="D237" s="146">
        <v>0</v>
      </c>
      <c r="E237" s="146">
        <v>0</v>
      </c>
      <c r="F237" s="145" t="str">
        <f t="shared" si="3"/>
        <v>-</v>
      </c>
    </row>
    <row r="238" spans="1:6" customFormat="1" ht="12.75" customHeight="1" x14ac:dyDescent="0.25">
      <c r="A238" s="141" t="s">
        <v>520</v>
      </c>
      <c r="B238" s="142" t="s">
        <v>521</v>
      </c>
      <c r="C238" s="143" t="s">
        <v>520</v>
      </c>
      <c r="D238" s="146">
        <v>0</v>
      </c>
      <c r="E238" s="146">
        <v>0</v>
      </c>
      <c r="F238" s="145" t="str">
        <f t="shared" si="3"/>
        <v>-</v>
      </c>
    </row>
    <row r="239" spans="1:6" customFormat="1" ht="12.75" customHeight="1" x14ac:dyDescent="0.25">
      <c r="A239" s="141" t="s">
        <v>522</v>
      </c>
      <c r="B239" s="142" t="s">
        <v>523</v>
      </c>
      <c r="C239" s="143" t="s">
        <v>522</v>
      </c>
      <c r="D239" s="146">
        <v>0</v>
      </c>
      <c r="E239" s="146">
        <v>0</v>
      </c>
      <c r="F239" s="145" t="str">
        <f t="shared" si="3"/>
        <v>-</v>
      </c>
    </row>
    <row r="240" spans="1:6" customFormat="1" ht="24" customHeight="1" x14ac:dyDescent="0.25">
      <c r="A240" s="141" t="s">
        <v>524</v>
      </c>
      <c r="B240" s="142" t="s">
        <v>525</v>
      </c>
      <c r="C240" s="143" t="s">
        <v>524</v>
      </c>
      <c r="D240" s="144">
        <f>SUM(D241:D243)</f>
        <v>0</v>
      </c>
      <c r="E240" s="144">
        <f>SUM(E241:E243)</f>
        <v>0</v>
      </c>
      <c r="F240" s="145" t="str">
        <f t="shared" si="3"/>
        <v>-</v>
      </c>
    </row>
    <row r="241" spans="1:6" customFormat="1" ht="24" customHeight="1" x14ac:dyDescent="0.25">
      <c r="A241" s="141" t="s">
        <v>526</v>
      </c>
      <c r="B241" s="142" t="s">
        <v>527</v>
      </c>
      <c r="C241" s="143" t="s">
        <v>526</v>
      </c>
      <c r="D241" s="146">
        <v>0</v>
      </c>
      <c r="E241" s="146">
        <v>0</v>
      </c>
      <c r="F241" s="145" t="str">
        <f t="shared" si="3"/>
        <v>-</v>
      </c>
    </row>
    <row r="242" spans="1:6" customFormat="1" ht="24" customHeight="1" x14ac:dyDescent="0.25">
      <c r="A242" s="141" t="s">
        <v>528</v>
      </c>
      <c r="B242" s="142" t="s">
        <v>529</v>
      </c>
      <c r="C242" s="143" t="s">
        <v>528</v>
      </c>
      <c r="D242" s="146">
        <v>0</v>
      </c>
      <c r="E242" s="146">
        <v>0</v>
      </c>
      <c r="F242" s="145" t="str">
        <f t="shared" si="3"/>
        <v>-</v>
      </c>
    </row>
    <row r="243" spans="1:6" customFormat="1" ht="24" customHeight="1" x14ac:dyDescent="0.25">
      <c r="A243" s="141" t="s">
        <v>530</v>
      </c>
      <c r="B243" s="142" t="s">
        <v>531</v>
      </c>
      <c r="C243" s="143" t="s">
        <v>530</v>
      </c>
      <c r="D243" s="146">
        <v>0</v>
      </c>
      <c r="E243" s="146">
        <v>0</v>
      </c>
      <c r="F243" s="145" t="str">
        <f t="shared" si="3"/>
        <v>-</v>
      </c>
    </row>
    <row r="244" spans="1:6" customFormat="1" ht="12.75" customHeight="1" x14ac:dyDescent="0.25">
      <c r="A244" s="141" t="s">
        <v>532</v>
      </c>
      <c r="B244" s="142" t="s">
        <v>533</v>
      </c>
      <c r="C244" s="143" t="s">
        <v>532</v>
      </c>
      <c r="D244" s="144">
        <f>SUM(D245:D246)</f>
        <v>0</v>
      </c>
      <c r="E244" s="144">
        <f>SUM(E245:E246)</f>
        <v>0</v>
      </c>
      <c r="F244" s="145" t="str">
        <f t="shared" si="3"/>
        <v>-</v>
      </c>
    </row>
    <row r="245" spans="1:6" customFormat="1" ht="12.75" customHeight="1" x14ac:dyDescent="0.25">
      <c r="A245" s="141" t="s">
        <v>534</v>
      </c>
      <c r="B245" s="142" t="s">
        <v>535</v>
      </c>
      <c r="C245" s="143" t="s">
        <v>534</v>
      </c>
      <c r="D245" s="146">
        <v>0</v>
      </c>
      <c r="E245" s="146">
        <v>0</v>
      </c>
      <c r="F245" s="145" t="str">
        <f t="shared" si="3"/>
        <v>-</v>
      </c>
    </row>
    <row r="246" spans="1:6" customFormat="1" ht="12.75" customHeight="1" x14ac:dyDescent="0.25">
      <c r="A246" s="141" t="s">
        <v>536</v>
      </c>
      <c r="B246" s="142" t="s">
        <v>537</v>
      </c>
      <c r="C246" s="143" t="s">
        <v>536</v>
      </c>
      <c r="D246" s="146">
        <v>0</v>
      </c>
      <c r="E246" s="146">
        <v>0</v>
      </c>
      <c r="F246" s="145" t="str">
        <f t="shared" si="3"/>
        <v>-</v>
      </c>
    </row>
    <row r="247" spans="1:6" customFormat="1" ht="24" customHeight="1" x14ac:dyDescent="0.25">
      <c r="A247" s="141" t="s">
        <v>538</v>
      </c>
      <c r="B247" s="142" t="s">
        <v>539</v>
      </c>
      <c r="C247" s="143" t="s">
        <v>538</v>
      </c>
      <c r="D247" s="144">
        <f>SUM(D248:D251)</f>
        <v>0</v>
      </c>
      <c r="E247" s="144">
        <f>SUM(E248:E251)</f>
        <v>0</v>
      </c>
      <c r="F247" s="145" t="str">
        <f t="shared" si="3"/>
        <v>-</v>
      </c>
    </row>
    <row r="248" spans="1:6" customFormat="1" ht="12.75" customHeight="1" x14ac:dyDescent="0.25">
      <c r="A248" s="141" t="s">
        <v>540</v>
      </c>
      <c r="B248" s="142" t="s">
        <v>203</v>
      </c>
      <c r="C248" s="143" t="s">
        <v>540</v>
      </c>
      <c r="D248" s="146">
        <v>0</v>
      </c>
      <c r="E248" s="146">
        <v>0</v>
      </c>
      <c r="F248" s="145" t="str">
        <f t="shared" si="3"/>
        <v>-</v>
      </c>
    </row>
    <row r="249" spans="1:6" customFormat="1" ht="12.75" customHeight="1" x14ac:dyDescent="0.25">
      <c r="A249" s="141" t="s">
        <v>541</v>
      </c>
      <c r="B249" s="142" t="s">
        <v>205</v>
      </c>
      <c r="C249" s="143" t="s">
        <v>541</v>
      </c>
      <c r="D249" s="146">
        <v>0</v>
      </c>
      <c r="E249" s="146">
        <v>0</v>
      </c>
      <c r="F249" s="145" t="str">
        <f t="shared" si="3"/>
        <v>-</v>
      </c>
    </row>
    <row r="250" spans="1:6" customFormat="1" ht="24" customHeight="1" x14ac:dyDescent="0.25">
      <c r="A250" s="141" t="s">
        <v>542</v>
      </c>
      <c r="B250" s="142" t="s">
        <v>207</v>
      </c>
      <c r="C250" s="143" t="s">
        <v>542</v>
      </c>
      <c r="D250" s="146">
        <v>0</v>
      </c>
      <c r="E250" s="146">
        <v>0</v>
      </c>
      <c r="F250" s="145" t="str">
        <f t="shared" si="3"/>
        <v>-</v>
      </c>
    </row>
    <row r="251" spans="1:6" customFormat="1" ht="24" customHeight="1" x14ac:dyDescent="0.25">
      <c r="A251" s="141" t="s">
        <v>543</v>
      </c>
      <c r="B251" s="142" t="s">
        <v>209</v>
      </c>
      <c r="C251" s="143" t="s">
        <v>543</v>
      </c>
      <c r="D251" s="146">
        <v>0</v>
      </c>
      <c r="E251" s="146">
        <v>0</v>
      </c>
      <c r="F251" s="145" t="str">
        <f t="shared" si="3"/>
        <v>-</v>
      </c>
    </row>
    <row r="252" spans="1:6" customFormat="1" ht="24" customHeight="1" x14ac:dyDescent="0.25">
      <c r="A252" s="141" t="s">
        <v>544</v>
      </c>
      <c r="B252" s="142" t="s">
        <v>545</v>
      </c>
      <c r="C252" s="143" t="s">
        <v>544</v>
      </c>
      <c r="D252" s="144">
        <f>D253+D259</f>
        <v>0</v>
      </c>
      <c r="E252" s="144">
        <f>E253+E259</f>
        <v>0</v>
      </c>
      <c r="F252" s="145" t="str">
        <f t="shared" si="3"/>
        <v>-</v>
      </c>
    </row>
    <row r="253" spans="1:6" customFormat="1" ht="24" customHeight="1" x14ac:dyDescent="0.25">
      <c r="A253" s="141" t="s">
        <v>546</v>
      </c>
      <c r="B253" s="142" t="s">
        <v>547</v>
      </c>
      <c r="C253" s="143" t="s">
        <v>546</v>
      </c>
      <c r="D253" s="144">
        <f>SUM(D254:D258)</f>
        <v>0</v>
      </c>
      <c r="E253" s="144">
        <f>SUM(E254:E258)</f>
        <v>0</v>
      </c>
      <c r="F253" s="145" t="str">
        <f t="shared" si="3"/>
        <v>-</v>
      </c>
    </row>
    <row r="254" spans="1:6" customFormat="1" ht="24" customHeight="1" x14ac:dyDescent="0.25">
      <c r="A254" s="141" t="s">
        <v>548</v>
      </c>
      <c r="B254" s="142" t="s">
        <v>549</v>
      </c>
      <c r="C254" s="143" t="s">
        <v>548</v>
      </c>
      <c r="D254" s="146">
        <v>0</v>
      </c>
      <c r="E254" s="146">
        <v>0</v>
      </c>
      <c r="F254" s="145" t="str">
        <f t="shared" si="3"/>
        <v>-</v>
      </c>
    </row>
    <row r="255" spans="1:6" customFormat="1" ht="24" customHeight="1" x14ac:dyDescent="0.25">
      <c r="A255" s="141" t="s">
        <v>550</v>
      </c>
      <c r="B255" s="142" t="s">
        <v>551</v>
      </c>
      <c r="C255" s="143" t="s">
        <v>550</v>
      </c>
      <c r="D255" s="146">
        <v>0</v>
      </c>
      <c r="E255" s="146">
        <v>0</v>
      </c>
      <c r="F255" s="145" t="str">
        <f t="shared" si="3"/>
        <v>-</v>
      </c>
    </row>
    <row r="256" spans="1:6" customFormat="1" ht="24" customHeight="1" x14ac:dyDescent="0.25">
      <c r="A256" s="141" t="s">
        <v>552</v>
      </c>
      <c r="B256" s="142" t="s">
        <v>553</v>
      </c>
      <c r="C256" s="143" t="s">
        <v>552</v>
      </c>
      <c r="D256" s="146">
        <v>0</v>
      </c>
      <c r="E256" s="146">
        <v>0</v>
      </c>
      <c r="F256" s="145" t="str">
        <f t="shared" si="3"/>
        <v>-</v>
      </c>
    </row>
    <row r="257" spans="1:6" customFormat="1" ht="24" customHeight="1" x14ac:dyDescent="0.25">
      <c r="A257" s="141" t="s">
        <v>554</v>
      </c>
      <c r="B257" s="142" t="s">
        <v>555</v>
      </c>
      <c r="C257" s="143" t="s">
        <v>554</v>
      </c>
      <c r="D257" s="146">
        <v>0</v>
      </c>
      <c r="E257" s="146">
        <v>0</v>
      </c>
      <c r="F257" s="145" t="str">
        <f t="shared" si="3"/>
        <v>-</v>
      </c>
    </row>
    <row r="258" spans="1:6" customFormat="1" ht="12.75" customHeight="1" x14ac:dyDescent="0.25">
      <c r="A258" s="141" t="s">
        <v>556</v>
      </c>
      <c r="B258" s="142" t="s">
        <v>557</v>
      </c>
      <c r="C258" s="143" t="s">
        <v>556</v>
      </c>
      <c r="D258" s="146">
        <v>0</v>
      </c>
      <c r="E258" s="146">
        <v>0</v>
      </c>
      <c r="F258" s="145" t="str">
        <f t="shared" si="3"/>
        <v>-</v>
      </c>
    </row>
    <row r="259" spans="1:6" customFormat="1" ht="12.75" customHeight="1" x14ac:dyDescent="0.25">
      <c r="A259" s="141" t="s">
        <v>558</v>
      </c>
      <c r="B259" s="147" t="s">
        <v>559</v>
      </c>
      <c r="C259" s="143" t="s">
        <v>558</v>
      </c>
      <c r="D259" s="144">
        <f>SUM(D260:D262)</f>
        <v>0</v>
      </c>
      <c r="E259" s="144">
        <f>SUM(E260:E262)</f>
        <v>0</v>
      </c>
      <c r="F259" s="145" t="str">
        <f t="shared" si="3"/>
        <v>-</v>
      </c>
    </row>
    <row r="260" spans="1:6" customFormat="1" ht="12.75" customHeight="1" x14ac:dyDescent="0.25">
      <c r="A260" s="141" t="s">
        <v>560</v>
      </c>
      <c r="B260" s="142" t="s">
        <v>561</v>
      </c>
      <c r="C260" s="143" t="s">
        <v>560</v>
      </c>
      <c r="D260" s="146">
        <v>0</v>
      </c>
      <c r="E260" s="146">
        <v>0</v>
      </c>
      <c r="F260" s="145" t="str">
        <f t="shared" si="3"/>
        <v>-</v>
      </c>
    </row>
    <row r="261" spans="1:6" customFormat="1" ht="12.75" customHeight="1" x14ac:dyDescent="0.25">
      <c r="A261" s="141" t="s">
        <v>562</v>
      </c>
      <c r="B261" s="142" t="s">
        <v>563</v>
      </c>
      <c r="C261" s="143" t="s">
        <v>562</v>
      </c>
      <c r="D261" s="146">
        <v>0</v>
      </c>
      <c r="E261" s="146">
        <v>0</v>
      </c>
      <c r="F261" s="145" t="str">
        <f t="shared" si="3"/>
        <v>-</v>
      </c>
    </row>
    <row r="262" spans="1:6" customFormat="1" ht="12.75" customHeight="1" x14ac:dyDescent="0.25">
      <c r="A262" s="141" t="s">
        <v>564</v>
      </c>
      <c r="B262" s="142" t="s">
        <v>565</v>
      </c>
      <c r="C262" s="143" t="s">
        <v>564</v>
      </c>
      <c r="D262" s="146">
        <v>0</v>
      </c>
      <c r="E262" s="146">
        <v>0</v>
      </c>
      <c r="F262" s="145" t="str">
        <f t="shared" ref="F262:F296" si="4">IF(D262&lt;&gt;0,IF(E262/D262&gt;=100,"&gt;&gt;100",E262/D262*100),"-")</f>
        <v>-</v>
      </c>
    </row>
    <row r="263" spans="1:6" customFormat="1" ht="12.75" customHeight="1" x14ac:dyDescent="0.25">
      <c r="A263" s="141" t="s">
        <v>566</v>
      </c>
      <c r="B263" s="142" t="s">
        <v>567</v>
      </c>
      <c r="C263" s="143" t="s">
        <v>566</v>
      </c>
      <c r="D263" s="144">
        <f>D264+D268+D273+D279</f>
        <v>0</v>
      </c>
      <c r="E263" s="144">
        <f>E264+E268+E273+E279</f>
        <v>0</v>
      </c>
      <c r="F263" s="145" t="str">
        <f t="shared" si="4"/>
        <v>-</v>
      </c>
    </row>
    <row r="264" spans="1:6" customFormat="1" ht="12.75" customHeight="1" x14ac:dyDescent="0.25">
      <c r="A264" s="141" t="s">
        <v>568</v>
      </c>
      <c r="B264" s="142" t="s">
        <v>569</v>
      </c>
      <c r="C264" s="143" t="s">
        <v>568</v>
      </c>
      <c r="D264" s="144">
        <f>SUM(D265:D267)</f>
        <v>0</v>
      </c>
      <c r="E264" s="144">
        <f>SUM(E265:E267)</f>
        <v>0</v>
      </c>
      <c r="F264" s="145" t="str">
        <f t="shared" si="4"/>
        <v>-</v>
      </c>
    </row>
    <row r="265" spans="1:6" customFormat="1" ht="12.75" customHeight="1" x14ac:dyDescent="0.25">
      <c r="A265" s="141" t="s">
        <v>570</v>
      </c>
      <c r="B265" s="142" t="s">
        <v>571</v>
      </c>
      <c r="C265" s="143" t="s">
        <v>570</v>
      </c>
      <c r="D265" s="146">
        <v>0</v>
      </c>
      <c r="E265" s="146">
        <v>0</v>
      </c>
      <c r="F265" s="145" t="str">
        <f t="shared" si="4"/>
        <v>-</v>
      </c>
    </row>
    <row r="266" spans="1:6" customFormat="1" ht="12.75" customHeight="1" x14ac:dyDescent="0.25">
      <c r="A266" s="141" t="s">
        <v>572</v>
      </c>
      <c r="B266" s="142" t="s">
        <v>573</v>
      </c>
      <c r="C266" s="143" t="s">
        <v>572</v>
      </c>
      <c r="D266" s="146">
        <v>0</v>
      </c>
      <c r="E266" s="146">
        <v>0</v>
      </c>
      <c r="F266" s="145" t="str">
        <f t="shared" si="4"/>
        <v>-</v>
      </c>
    </row>
    <row r="267" spans="1:6" customFormat="1" ht="12.75" customHeight="1" x14ac:dyDescent="0.25">
      <c r="A267" s="141" t="s">
        <v>574</v>
      </c>
      <c r="B267" s="142" t="s">
        <v>575</v>
      </c>
      <c r="C267" s="143" t="s">
        <v>574</v>
      </c>
      <c r="D267" s="146">
        <v>0</v>
      </c>
      <c r="E267" s="146">
        <v>0</v>
      </c>
      <c r="F267" s="145" t="str">
        <f t="shared" si="4"/>
        <v>-</v>
      </c>
    </row>
    <row r="268" spans="1:6" customFormat="1" ht="12.75" customHeight="1" x14ac:dyDescent="0.25">
      <c r="A268" s="141" t="s">
        <v>576</v>
      </c>
      <c r="B268" s="148" t="s">
        <v>577</v>
      </c>
      <c r="C268" s="143" t="s">
        <v>576</v>
      </c>
      <c r="D268" s="144">
        <f>SUM(D269:D272)</f>
        <v>0</v>
      </c>
      <c r="E268" s="144">
        <f>SUM(E269:E272)</f>
        <v>0</v>
      </c>
      <c r="F268" s="145" t="str">
        <f t="shared" si="4"/>
        <v>-</v>
      </c>
    </row>
    <row r="269" spans="1:6" customFormat="1" ht="12.75" customHeight="1" x14ac:dyDescent="0.25">
      <c r="A269" s="141" t="s">
        <v>578</v>
      </c>
      <c r="B269" s="142" t="s">
        <v>579</v>
      </c>
      <c r="C269" s="143" t="s">
        <v>578</v>
      </c>
      <c r="D269" s="146">
        <v>0</v>
      </c>
      <c r="E269" s="146">
        <v>0</v>
      </c>
      <c r="F269" s="145" t="str">
        <f t="shared" si="4"/>
        <v>-</v>
      </c>
    </row>
    <row r="270" spans="1:6" customFormat="1" ht="12.75" customHeight="1" x14ac:dyDescent="0.25">
      <c r="A270" s="141" t="s">
        <v>580</v>
      </c>
      <c r="B270" s="142" t="s">
        <v>581</v>
      </c>
      <c r="C270" s="143" t="s">
        <v>580</v>
      </c>
      <c r="D270" s="146">
        <v>0</v>
      </c>
      <c r="E270" s="146">
        <v>0</v>
      </c>
      <c r="F270" s="145" t="str">
        <f t="shared" si="4"/>
        <v>-</v>
      </c>
    </row>
    <row r="271" spans="1:6" customFormat="1" ht="12.75" customHeight="1" x14ac:dyDescent="0.25">
      <c r="A271" s="141" t="s">
        <v>582</v>
      </c>
      <c r="B271" s="142" t="s">
        <v>583</v>
      </c>
      <c r="C271" s="143" t="s">
        <v>582</v>
      </c>
      <c r="D271" s="146">
        <v>0</v>
      </c>
      <c r="E271" s="146">
        <v>0</v>
      </c>
      <c r="F271" s="145" t="str">
        <f t="shared" si="4"/>
        <v>-</v>
      </c>
    </row>
    <row r="272" spans="1:6" customFormat="1" ht="24" customHeight="1" x14ac:dyDescent="0.25">
      <c r="A272" s="141" t="s">
        <v>584</v>
      </c>
      <c r="B272" s="142" t="s">
        <v>585</v>
      </c>
      <c r="C272" s="143" t="s">
        <v>584</v>
      </c>
      <c r="D272" s="146">
        <v>0</v>
      </c>
      <c r="E272" s="146">
        <v>0</v>
      </c>
      <c r="F272" s="145" t="str">
        <f t="shared" si="4"/>
        <v>-</v>
      </c>
    </row>
    <row r="273" spans="1:6" customFormat="1" ht="12.75" customHeight="1" x14ac:dyDescent="0.25">
      <c r="A273" s="141" t="s">
        <v>586</v>
      </c>
      <c r="B273" s="142" t="s">
        <v>587</v>
      </c>
      <c r="C273" s="143" t="s">
        <v>586</v>
      </c>
      <c r="D273" s="144">
        <f>SUM(D274:D278)</f>
        <v>0</v>
      </c>
      <c r="E273" s="144">
        <f>SUM(E274:E278)</f>
        <v>0</v>
      </c>
      <c r="F273" s="145" t="str">
        <f t="shared" si="4"/>
        <v>-</v>
      </c>
    </row>
    <row r="274" spans="1:6" customFormat="1" ht="12.75" customHeight="1" x14ac:dyDescent="0.25">
      <c r="A274" s="141" t="s">
        <v>588</v>
      </c>
      <c r="B274" s="142" t="s">
        <v>589</v>
      </c>
      <c r="C274" s="143" t="s">
        <v>588</v>
      </c>
      <c r="D274" s="146">
        <v>0</v>
      </c>
      <c r="E274" s="146">
        <v>0</v>
      </c>
      <c r="F274" s="145" t="str">
        <f t="shared" si="4"/>
        <v>-</v>
      </c>
    </row>
    <row r="275" spans="1:6" customFormat="1" ht="12.75" customHeight="1" x14ac:dyDescent="0.25">
      <c r="A275" s="141" t="s">
        <v>590</v>
      </c>
      <c r="B275" s="142" t="s">
        <v>591</v>
      </c>
      <c r="C275" s="143" t="s">
        <v>590</v>
      </c>
      <c r="D275" s="146">
        <v>0</v>
      </c>
      <c r="E275" s="146">
        <v>0</v>
      </c>
      <c r="F275" s="145" t="str">
        <f t="shared" si="4"/>
        <v>-</v>
      </c>
    </row>
    <row r="276" spans="1:6" customFormat="1" ht="12.75" customHeight="1" x14ac:dyDescent="0.25">
      <c r="A276" s="141" t="s">
        <v>592</v>
      </c>
      <c r="B276" s="142" t="s">
        <v>593</v>
      </c>
      <c r="C276" s="143" t="s">
        <v>592</v>
      </c>
      <c r="D276" s="146">
        <v>0</v>
      </c>
      <c r="E276" s="146">
        <v>0</v>
      </c>
      <c r="F276" s="145" t="str">
        <f t="shared" si="4"/>
        <v>-</v>
      </c>
    </row>
    <row r="277" spans="1:6" customFormat="1" ht="12.75" customHeight="1" x14ac:dyDescent="0.25">
      <c r="A277" s="141" t="s">
        <v>594</v>
      </c>
      <c r="B277" s="142" t="s">
        <v>595</v>
      </c>
      <c r="C277" s="143" t="s">
        <v>594</v>
      </c>
      <c r="D277" s="146">
        <v>0</v>
      </c>
      <c r="E277" s="146">
        <v>0</v>
      </c>
      <c r="F277" s="145" t="str">
        <f t="shared" si="4"/>
        <v>-</v>
      </c>
    </row>
    <row r="278" spans="1:6" customFormat="1" ht="12.75" customHeight="1" x14ac:dyDescent="0.25">
      <c r="A278" s="141" t="s">
        <v>596</v>
      </c>
      <c r="B278" s="142" t="s">
        <v>345</v>
      </c>
      <c r="C278" s="143" t="s">
        <v>596</v>
      </c>
      <c r="D278" s="146">
        <v>0</v>
      </c>
      <c r="E278" s="146">
        <v>0</v>
      </c>
      <c r="F278" s="145" t="str">
        <f t="shared" si="4"/>
        <v>-</v>
      </c>
    </row>
    <row r="279" spans="1:6" customFormat="1" ht="12.75" customHeight="1" x14ac:dyDescent="0.25">
      <c r="A279" s="141" t="s">
        <v>597</v>
      </c>
      <c r="B279" s="148" t="s">
        <v>598</v>
      </c>
      <c r="C279" s="143" t="s">
        <v>597</v>
      </c>
      <c r="D279" s="144">
        <f>SUM(D280:D284)</f>
        <v>0</v>
      </c>
      <c r="E279" s="144">
        <f>SUM(E280:E284)</f>
        <v>0</v>
      </c>
      <c r="F279" s="145" t="str">
        <f t="shared" si="4"/>
        <v>-</v>
      </c>
    </row>
    <row r="280" spans="1:6" customFormat="1" ht="24" customHeight="1" x14ac:dyDescent="0.25">
      <c r="A280" s="141" t="s">
        <v>599</v>
      </c>
      <c r="B280" s="142" t="s">
        <v>600</v>
      </c>
      <c r="C280" s="143" t="s">
        <v>599</v>
      </c>
      <c r="D280" s="146">
        <v>0</v>
      </c>
      <c r="E280" s="146">
        <v>0</v>
      </c>
      <c r="F280" s="145" t="str">
        <f t="shared" si="4"/>
        <v>-</v>
      </c>
    </row>
    <row r="281" spans="1:6" customFormat="1" ht="24" customHeight="1" x14ac:dyDescent="0.25">
      <c r="A281" s="141" t="s">
        <v>601</v>
      </c>
      <c r="B281" s="142" t="s">
        <v>602</v>
      </c>
      <c r="C281" s="143" t="s">
        <v>601</v>
      </c>
      <c r="D281" s="146">
        <v>0</v>
      </c>
      <c r="E281" s="146">
        <v>0</v>
      </c>
      <c r="F281" s="145" t="str">
        <f t="shared" si="4"/>
        <v>-</v>
      </c>
    </row>
    <row r="282" spans="1:6" customFormat="1" ht="12.75" customHeight="1" x14ac:dyDescent="0.25">
      <c r="A282" s="141" t="s">
        <v>603</v>
      </c>
      <c r="B282" s="142" t="s">
        <v>604</v>
      </c>
      <c r="C282" s="143" t="s">
        <v>603</v>
      </c>
      <c r="D282" s="146">
        <v>0</v>
      </c>
      <c r="E282" s="146">
        <v>0</v>
      </c>
      <c r="F282" s="145" t="str">
        <f t="shared" si="4"/>
        <v>-</v>
      </c>
    </row>
    <row r="283" spans="1:6" customFormat="1" ht="12.75" customHeight="1" x14ac:dyDescent="0.25">
      <c r="A283" s="141" t="s">
        <v>605</v>
      </c>
      <c r="B283" s="142" t="s">
        <v>606</v>
      </c>
      <c r="C283" s="143" t="s">
        <v>605</v>
      </c>
      <c r="D283" s="146">
        <v>0</v>
      </c>
      <c r="E283" s="146">
        <v>0</v>
      </c>
      <c r="F283" s="145" t="str">
        <f t="shared" si="4"/>
        <v>-</v>
      </c>
    </row>
    <row r="284" spans="1:6" customFormat="1" ht="24" customHeight="1" x14ac:dyDescent="0.25">
      <c r="A284" s="141" t="s">
        <v>607</v>
      </c>
      <c r="B284" s="142" t="s">
        <v>608</v>
      </c>
      <c r="C284" s="143" t="s">
        <v>607</v>
      </c>
      <c r="D284" s="146">
        <v>0</v>
      </c>
      <c r="E284" s="146">
        <v>0</v>
      </c>
      <c r="F284" s="145" t="str">
        <f t="shared" si="4"/>
        <v>-</v>
      </c>
    </row>
    <row r="285" spans="1:6" customFormat="1" ht="12.75" customHeight="1" x14ac:dyDescent="0.25">
      <c r="A285" s="141"/>
      <c r="B285" s="142" t="s">
        <v>609</v>
      </c>
      <c r="C285" s="143" t="s">
        <v>610</v>
      </c>
      <c r="D285" s="146">
        <v>0</v>
      </c>
      <c r="E285" s="146">
        <v>0</v>
      </c>
      <c r="F285" s="145" t="str">
        <f t="shared" si="4"/>
        <v>-</v>
      </c>
    </row>
    <row r="286" spans="1:6" customFormat="1" ht="12.75" customHeight="1" x14ac:dyDescent="0.25">
      <c r="A286" s="141"/>
      <c r="B286" s="142" t="s">
        <v>611</v>
      </c>
      <c r="C286" s="143" t="s">
        <v>612</v>
      </c>
      <c r="D286" s="146">
        <v>0</v>
      </c>
      <c r="E286" s="146">
        <v>0</v>
      </c>
      <c r="F286" s="145" t="str">
        <f t="shared" si="4"/>
        <v>-</v>
      </c>
    </row>
    <row r="287" spans="1:6" customFormat="1" ht="12.75" customHeight="1" x14ac:dyDescent="0.25">
      <c r="A287" s="141"/>
      <c r="B287" s="142" t="s">
        <v>613</v>
      </c>
      <c r="C287" s="143" t="s">
        <v>614</v>
      </c>
      <c r="D287" s="144">
        <f>IF(D286&gt;=D285,D286-D285,0)</f>
        <v>0</v>
      </c>
      <c r="E287" s="144">
        <f>IF(E286&gt;=E285,E286-E285,0)</f>
        <v>0</v>
      </c>
      <c r="F287" s="145" t="str">
        <f t="shared" si="4"/>
        <v>-</v>
      </c>
    </row>
    <row r="288" spans="1:6" customFormat="1" ht="12.75" customHeight="1" x14ac:dyDescent="0.25">
      <c r="A288" s="141"/>
      <c r="B288" s="142" t="s">
        <v>615</v>
      </c>
      <c r="C288" s="143" t="s">
        <v>616</v>
      </c>
      <c r="D288" s="144">
        <f>IF(D285&gt;=D286,D285-D286,0)</f>
        <v>0</v>
      </c>
      <c r="E288" s="144">
        <f>IF(E285&gt;=E286,E285-E286,0)</f>
        <v>0</v>
      </c>
      <c r="F288" s="145" t="str">
        <f t="shared" si="4"/>
        <v>-</v>
      </c>
    </row>
    <row r="289" spans="1:6" customFormat="1" ht="12.75" customHeight="1" x14ac:dyDescent="0.25">
      <c r="A289" s="141"/>
      <c r="B289" s="142" t="s">
        <v>617</v>
      </c>
      <c r="C289" s="143" t="s">
        <v>618</v>
      </c>
      <c r="D289" s="144">
        <f>D151-D287+D288</f>
        <v>311913.77</v>
      </c>
      <c r="E289" s="144">
        <f>E151-E287+E288</f>
        <v>357489.15999999992</v>
      </c>
      <c r="F289" s="145">
        <f t="shared" si="4"/>
        <v>114.61153510471817</v>
      </c>
    </row>
    <row r="290" spans="1:6" customFormat="1" ht="12.75" customHeight="1" x14ac:dyDescent="0.25">
      <c r="A290" s="141"/>
      <c r="B290" s="142" t="s">
        <v>619</v>
      </c>
      <c r="C290" s="143" t="s">
        <v>620</v>
      </c>
      <c r="D290" s="144">
        <f>IF(D6&gt;=D289,D6-D289,0)</f>
        <v>8998.4699999999721</v>
      </c>
      <c r="E290" s="144">
        <f>IF(E6&gt;=E289,E6-E289,0)</f>
        <v>6548.7300000000978</v>
      </c>
      <c r="F290" s="145">
        <f t="shared" si="4"/>
        <v>72.776038593228833</v>
      </c>
    </row>
    <row r="291" spans="1:6" customFormat="1" ht="12.75" customHeight="1" x14ac:dyDescent="0.25">
      <c r="A291" s="141"/>
      <c r="B291" s="142" t="s">
        <v>621</v>
      </c>
      <c r="C291" s="143" t="s">
        <v>622</v>
      </c>
      <c r="D291" s="144">
        <f>IF(D289&gt;=D6,D289-D6,0)</f>
        <v>0</v>
      </c>
      <c r="E291" s="144">
        <f>IF(E289&gt;=E6,E289-E6,0)</f>
        <v>0</v>
      </c>
      <c r="F291" s="145" t="str">
        <f t="shared" si="4"/>
        <v>-</v>
      </c>
    </row>
    <row r="292" spans="1:6" customFormat="1" ht="12.75" customHeight="1" x14ac:dyDescent="0.25">
      <c r="A292" s="141" t="s">
        <v>623</v>
      </c>
      <c r="B292" s="142" t="s">
        <v>624</v>
      </c>
      <c r="C292" s="143" t="s">
        <v>623</v>
      </c>
      <c r="D292" s="146">
        <v>8618.23</v>
      </c>
      <c r="E292" s="146">
        <v>7549.53</v>
      </c>
      <c r="F292" s="145">
        <f t="shared" si="4"/>
        <v>87.599541901295268</v>
      </c>
    </row>
    <row r="293" spans="1:6" customFormat="1" ht="12.75" customHeight="1" x14ac:dyDescent="0.25">
      <c r="A293" s="141" t="s">
        <v>625</v>
      </c>
      <c r="B293" s="142" t="s">
        <v>626</v>
      </c>
      <c r="C293" s="143" t="s">
        <v>625</v>
      </c>
      <c r="D293" s="146">
        <v>0</v>
      </c>
      <c r="E293" s="146">
        <v>0</v>
      </c>
      <c r="F293" s="145" t="str">
        <f t="shared" si="4"/>
        <v>-</v>
      </c>
    </row>
    <row r="294" spans="1:6" customFormat="1" ht="12.75" customHeight="1" x14ac:dyDescent="0.25">
      <c r="A294" s="141" t="s">
        <v>627</v>
      </c>
      <c r="B294" s="142" t="s">
        <v>628</v>
      </c>
      <c r="C294" s="143" t="s">
        <v>627</v>
      </c>
      <c r="D294" s="146">
        <v>4320.92</v>
      </c>
      <c r="E294" s="146">
        <v>4319.55</v>
      </c>
      <c r="F294" s="145">
        <f t="shared" si="4"/>
        <v>99.968293789285624</v>
      </c>
    </row>
    <row r="295" spans="1:6" customFormat="1" ht="24" customHeight="1" x14ac:dyDescent="0.25">
      <c r="A295" s="141" t="s">
        <v>629</v>
      </c>
      <c r="B295" s="142" t="s">
        <v>630</v>
      </c>
      <c r="C295" s="143" t="s">
        <v>629</v>
      </c>
      <c r="D295" s="146">
        <v>0</v>
      </c>
      <c r="E295" s="146">
        <v>0</v>
      </c>
      <c r="F295" s="145" t="str">
        <f t="shared" si="4"/>
        <v>-</v>
      </c>
    </row>
    <row r="296" spans="1:6" customFormat="1" ht="12.75" customHeight="1" x14ac:dyDescent="0.25">
      <c r="A296" s="150" t="s">
        <v>631</v>
      </c>
      <c r="B296" s="151" t="s">
        <v>632</v>
      </c>
      <c r="C296" s="152" t="s">
        <v>631</v>
      </c>
      <c r="D296" s="153">
        <v>0</v>
      </c>
      <c r="E296" s="153">
        <v>0</v>
      </c>
      <c r="F296" s="154" t="str">
        <f t="shared" si="4"/>
        <v>-</v>
      </c>
    </row>
    <row r="297" spans="1:6" s="11" customFormat="1" ht="20.100000000000001" customHeight="1" x14ac:dyDescent="0.25">
      <c r="A297" s="326" t="s">
        <v>633</v>
      </c>
      <c r="B297" s="327"/>
      <c r="C297" s="3"/>
      <c r="D297" s="155"/>
      <c r="E297" s="155"/>
      <c r="F297" s="140"/>
    </row>
    <row r="298" spans="1:6" customFormat="1" ht="12.75" customHeight="1" x14ac:dyDescent="0.25">
      <c r="A298" s="141" t="s">
        <v>634</v>
      </c>
      <c r="B298" s="142" t="s">
        <v>635</v>
      </c>
      <c r="C298" s="143" t="s">
        <v>634</v>
      </c>
      <c r="D298" s="144">
        <f>D299+D311+D344+D348</f>
        <v>0</v>
      </c>
      <c r="E298" s="144">
        <f>E299+E311+E344+E348</f>
        <v>0</v>
      </c>
      <c r="F298" s="145" t="str">
        <f t="shared" ref="F298:F329" si="5">IF(D298&lt;&gt;0,IF(E298/D298&gt;=100,"&gt;&gt;100",E298/D298*100),"-")</f>
        <v>-</v>
      </c>
    </row>
    <row r="299" spans="1:6" customFormat="1" ht="12.75" customHeight="1" x14ac:dyDescent="0.25">
      <c r="A299" s="141" t="s">
        <v>636</v>
      </c>
      <c r="B299" s="142" t="s">
        <v>637</v>
      </c>
      <c r="C299" s="143" t="s">
        <v>636</v>
      </c>
      <c r="D299" s="144">
        <f>D300+D304</f>
        <v>0</v>
      </c>
      <c r="E299" s="144">
        <f>E300+E304</f>
        <v>0</v>
      </c>
      <c r="F299" s="145" t="str">
        <f t="shared" si="5"/>
        <v>-</v>
      </c>
    </row>
    <row r="300" spans="1:6" customFormat="1" ht="24" customHeight="1" x14ac:dyDescent="0.25">
      <c r="A300" s="141" t="s">
        <v>638</v>
      </c>
      <c r="B300" s="142" t="s">
        <v>639</v>
      </c>
      <c r="C300" s="143" t="s">
        <v>638</v>
      </c>
      <c r="D300" s="144">
        <f>SUM(D301:D303)</f>
        <v>0</v>
      </c>
      <c r="E300" s="144">
        <f>SUM(E301:E303)</f>
        <v>0</v>
      </c>
      <c r="F300" s="145" t="str">
        <f t="shared" si="5"/>
        <v>-</v>
      </c>
    </row>
    <row r="301" spans="1:6" customFormat="1" ht="12.75" customHeight="1" x14ac:dyDescent="0.25">
      <c r="A301" s="141" t="s">
        <v>640</v>
      </c>
      <c r="B301" s="142" t="s">
        <v>641</v>
      </c>
      <c r="C301" s="143" t="s">
        <v>640</v>
      </c>
      <c r="D301" s="146">
        <v>0</v>
      </c>
      <c r="E301" s="146">
        <v>0</v>
      </c>
      <c r="F301" s="145" t="str">
        <f t="shared" si="5"/>
        <v>-</v>
      </c>
    </row>
    <row r="302" spans="1:6" customFormat="1" ht="12.75" customHeight="1" x14ac:dyDescent="0.25">
      <c r="A302" s="141" t="s">
        <v>642</v>
      </c>
      <c r="B302" s="142" t="s">
        <v>643</v>
      </c>
      <c r="C302" s="143" t="s">
        <v>642</v>
      </c>
      <c r="D302" s="146">
        <v>0</v>
      </c>
      <c r="E302" s="146">
        <v>0</v>
      </c>
      <c r="F302" s="145" t="str">
        <f t="shared" si="5"/>
        <v>-</v>
      </c>
    </row>
    <row r="303" spans="1:6" customFormat="1" ht="12.75" customHeight="1" x14ac:dyDescent="0.25">
      <c r="A303" s="141" t="s">
        <v>644</v>
      </c>
      <c r="B303" s="142" t="s">
        <v>645</v>
      </c>
      <c r="C303" s="143" t="s">
        <v>644</v>
      </c>
      <c r="D303" s="146">
        <v>0</v>
      </c>
      <c r="E303" s="146">
        <v>0</v>
      </c>
      <c r="F303" s="145" t="str">
        <f t="shared" si="5"/>
        <v>-</v>
      </c>
    </row>
    <row r="304" spans="1:6" customFormat="1" ht="12.75" customHeight="1" x14ac:dyDescent="0.25">
      <c r="A304" s="141" t="s">
        <v>646</v>
      </c>
      <c r="B304" s="142" t="s">
        <v>647</v>
      </c>
      <c r="C304" s="143" t="s">
        <v>646</v>
      </c>
      <c r="D304" s="144">
        <f>SUM(D305:D310)</f>
        <v>0</v>
      </c>
      <c r="E304" s="144">
        <f>SUM(E305:E310)</f>
        <v>0</v>
      </c>
      <c r="F304" s="145" t="str">
        <f t="shared" si="5"/>
        <v>-</v>
      </c>
    </row>
    <row r="305" spans="1:6" customFormat="1" ht="12.75" customHeight="1" x14ac:dyDescent="0.25">
      <c r="A305" s="141" t="s">
        <v>648</v>
      </c>
      <c r="B305" s="142" t="s">
        <v>649</v>
      </c>
      <c r="C305" s="143" t="s">
        <v>648</v>
      </c>
      <c r="D305" s="146">
        <v>0</v>
      </c>
      <c r="E305" s="146">
        <v>0</v>
      </c>
      <c r="F305" s="145" t="str">
        <f t="shared" si="5"/>
        <v>-</v>
      </c>
    </row>
    <row r="306" spans="1:6" customFormat="1" ht="12.75" customHeight="1" x14ac:dyDescent="0.25">
      <c r="A306" s="141" t="s">
        <v>650</v>
      </c>
      <c r="B306" s="142" t="s">
        <v>651</v>
      </c>
      <c r="C306" s="143" t="s">
        <v>650</v>
      </c>
      <c r="D306" s="146">
        <v>0</v>
      </c>
      <c r="E306" s="146">
        <v>0</v>
      </c>
      <c r="F306" s="145" t="str">
        <f t="shared" si="5"/>
        <v>-</v>
      </c>
    </row>
    <row r="307" spans="1:6" customFormat="1" ht="12.75" customHeight="1" x14ac:dyDescent="0.25">
      <c r="A307" s="141" t="s">
        <v>652</v>
      </c>
      <c r="B307" s="142" t="s">
        <v>653</v>
      </c>
      <c r="C307" s="143" t="s">
        <v>652</v>
      </c>
      <c r="D307" s="146">
        <v>0</v>
      </c>
      <c r="E307" s="146">
        <v>0</v>
      </c>
      <c r="F307" s="145" t="str">
        <f t="shared" si="5"/>
        <v>-</v>
      </c>
    </row>
    <row r="308" spans="1:6" customFormat="1" ht="12.75" customHeight="1" x14ac:dyDescent="0.25">
      <c r="A308" s="141" t="s">
        <v>654</v>
      </c>
      <c r="B308" s="142" t="s">
        <v>655</v>
      </c>
      <c r="C308" s="143" t="s">
        <v>654</v>
      </c>
      <c r="D308" s="146">
        <v>0</v>
      </c>
      <c r="E308" s="146">
        <v>0</v>
      </c>
      <c r="F308" s="145" t="str">
        <f t="shared" si="5"/>
        <v>-</v>
      </c>
    </row>
    <row r="309" spans="1:6" customFormat="1" ht="12.75" customHeight="1" x14ac:dyDescent="0.25">
      <c r="A309" s="141" t="s">
        <v>656</v>
      </c>
      <c r="B309" s="142" t="s">
        <v>657</v>
      </c>
      <c r="C309" s="143" t="s">
        <v>656</v>
      </c>
      <c r="D309" s="146">
        <v>0</v>
      </c>
      <c r="E309" s="146">
        <v>0</v>
      </c>
      <c r="F309" s="145" t="str">
        <f t="shared" si="5"/>
        <v>-</v>
      </c>
    </row>
    <row r="310" spans="1:6" customFormat="1" ht="12.75" customHeight="1" x14ac:dyDescent="0.25">
      <c r="A310" s="141" t="s">
        <v>658</v>
      </c>
      <c r="B310" s="142" t="s">
        <v>659</v>
      </c>
      <c r="C310" s="143" t="s">
        <v>658</v>
      </c>
      <c r="D310" s="146">
        <v>0</v>
      </c>
      <c r="E310" s="146">
        <v>0</v>
      </c>
      <c r="F310" s="145" t="str">
        <f t="shared" si="5"/>
        <v>-</v>
      </c>
    </row>
    <row r="311" spans="1:6" customFormat="1" ht="24" customHeight="1" x14ac:dyDescent="0.25">
      <c r="A311" s="141" t="s">
        <v>660</v>
      </c>
      <c r="B311" s="147" t="s">
        <v>661</v>
      </c>
      <c r="C311" s="143" t="s">
        <v>660</v>
      </c>
      <c r="D311" s="144">
        <f>D312+D317+D326+D331+D336+D339</f>
        <v>0</v>
      </c>
      <c r="E311" s="144">
        <f>E312+E317+E326+E331+E336+E339</f>
        <v>0</v>
      </c>
      <c r="F311" s="145" t="str">
        <f t="shared" si="5"/>
        <v>-</v>
      </c>
    </row>
    <row r="312" spans="1:6" customFormat="1" ht="12.75" customHeight="1" x14ac:dyDescent="0.25">
      <c r="A312" s="141" t="s">
        <v>662</v>
      </c>
      <c r="B312" s="142" t="s">
        <v>663</v>
      </c>
      <c r="C312" s="143" t="s">
        <v>662</v>
      </c>
      <c r="D312" s="144">
        <f>SUM(D313:D316)</f>
        <v>0</v>
      </c>
      <c r="E312" s="144">
        <f>SUM(E313:E316)</f>
        <v>0</v>
      </c>
      <c r="F312" s="145" t="str">
        <f t="shared" si="5"/>
        <v>-</v>
      </c>
    </row>
    <row r="313" spans="1:6" customFormat="1" ht="12.75" customHeight="1" x14ac:dyDescent="0.25">
      <c r="A313" s="141" t="s">
        <v>664</v>
      </c>
      <c r="B313" s="142" t="s">
        <v>665</v>
      </c>
      <c r="C313" s="143" t="s">
        <v>664</v>
      </c>
      <c r="D313" s="146">
        <v>0</v>
      </c>
      <c r="E313" s="146">
        <v>0</v>
      </c>
      <c r="F313" s="145" t="str">
        <f t="shared" si="5"/>
        <v>-</v>
      </c>
    </row>
    <row r="314" spans="1:6" customFormat="1" ht="12.75" customHeight="1" x14ac:dyDescent="0.25">
      <c r="A314" s="141" t="s">
        <v>666</v>
      </c>
      <c r="B314" s="142" t="s">
        <v>667</v>
      </c>
      <c r="C314" s="143" t="s">
        <v>666</v>
      </c>
      <c r="D314" s="146">
        <v>0</v>
      </c>
      <c r="E314" s="146">
        <v>0</v>
      </c>
      <c r="F314" s="145" t="str">
        <f t="shared" si="5"/>
        <v>-</v>
      </c>
    </row>
    <row r="315" spans="1:6" customFormat="1" ht="12.75" customHeight="1" x14ac:dyDescent="0.25">
      <c r="A315" s="141" t="s">
        <v>668</v>
      </c>
      <c r="B315" s="142" t="s">
        <v>669</v>
      </c>
      <c r="C315" s="143" t="s">
        <v>668</v>
      </c>
      <c r="D315" s="146">
        <v>0</v>
      </c>
      <c r="E315" s="146">
        <v>0</v>
      </c>
      <c r="F315" s="145" t="str">
        <f t="shared" si="5"/>
        <v>-</v>
      </c>
    </row>
    <row r="316" spans="1:6" customFormat="1" ht="12.75" customHeight="1" x14ac:dyDescent="0.25">
      <c r="A316" s="141" t="s">
        <v>670</v>
      </c>
      <c r="B316" s="142" t="s">
        <v>671</v>
      </c>
      <c r="C316" s="143" t="s">
        <v>670</v>
      </c>
      <c r="D316" s="146">
        <v>0</v>
      </c>
      <c r="E316" s="146">
        <v>0</v>
      </c>
      <c r="F316" s="145" t="str">
        <f t="shared" si="5"/>
        <v>-</v>
      </c>
    </row>
    <row r="317" spans="1:6" customFormat="1" ht="12.75" customHeight="1" x14ac:dyDescent="0.25">
      <c r="A317" s="141" t="s">
        <v>672</v>
      </c>
      <c r="B317" s="142" t="s">
        <v>673</v>
      </c>
      <c r="C317" s="143" t="s">
        <v>672</v>
      </c>
      <c r="D317" s="144">
        <f>SUM(D318:D325)</f>
        <v>0</v>
      </c>
      <c r="E317" s="144">
        <f>SUM(E318:E325)</f>
        <v>0</v>
      </c>
      <c r="F317" s="145" t="str">
        <f t="shared" si="5"/>
        <v>-</v>
      </c>
    </row>
    <row r="318" spans="1:6" customFormat="1" ht="12.75" customHeight="1" x14ac:dyDescent="0.25">
      <c r="A318" s="141" t="s">
        <v>674</v>
      </c>
      <c r="B318" s="142" t="s">
        <v>675</v>
      </c>
      <c r="C318" s="143" t="s">
        <v>674</v>
      </c>
      <c r="D318" s="146">
        <v>0</v>
      </c>
      <c r="E318" s="146">
        <v>0</v>
      </c>
      <c r="F318" s="145" t="str">
        <f t="shared" si="5"/>
        <v>-</v>
      </c>
    </row>
    <row r="319" spans="1:6" customFormat="1" ht="12.75" customHeight="1" x14ac:dyDescent="0.25">
      <c r="A319" s="141" t="s">
        <v>676</v>
      </c>
      <c r="B319" s="142" t="s">
        <v>677</v>
      </c>
      <c r="C319" s="143" t="s">
        <v>676</v>
      </c>
      <c r="D319" s="146">
        <v>0</v>
      </c>
      <c r="E319" s="146">
        <v>0</v>
      </c>
      <c r="F319" s="145" t="str">
        <f t="shared" si="5"/>
        <v>-</v>
      </c>
    </row>
    <row r="320" spans="1:6" customFormat="1" ht="12.75" customHeight="1" x14ac:dyDescent="0.25">
      <c r="A320" s="141" t="s">
        <v>678</v>
      </c>
      <c r="B320" s="142" t="s">
        <v>679</v>
      </c>
      <c r="C320" s="143" t="s">
        <v>678</v>
      </c>
      <c r="D320" s="146">
        <v>0</v>
      </c>
      <c r="E320" s="146">
        <v>0</v>
      </c>
      <c r="F320" s="145" t="str">
        <f t="shared" si="5"/>
        <v>-</v>
      </c>
    </row>
    <row r="321" spans="1:6" customFormat="1" ht="12.75" customHeight="1" x14ac:dyDescent="0.25">
      <c r="A321" s="141" t="s">
        <v>680</v>
      </c>
      <c r="B321" s="142" t="s">
        <v>681</v>
      </c>
      <c r="C321" s="143" t="s">
        <v>680</v>
      </c>
      <c r="D321" s="146">
        <v>0</v>
      </c>
      <c r="E321" s="146">
        <v>0</v>
      </c>
      <c r="F321" s="145" t="str">
        <f t="shared" si="5"/>
        <v>-</v>
      </c>
    </row>
    <row r="322" spans="1:6" customFormat="1" ht="12.75" customHeight="1" x14ac:dyDescent="0.25">
      <c r="A322" s="141" t="s">
        <v>682</v>
      </c>
      <c r="B322" s="142" t="s">
        <v>683</v>
      </c>
      <c r="C322" s="143" t="s">
        <v>682</v>
      </c>
      <c r="D322" s="146">
        <v>0</v>
      </c>
      <c r="E322" s="146">
        <v>0</v>
      </c>
      <c r="F322" s="145" t="str">
        <f t="shared" si="5"/>
        <v>-</v>
      </c>
    </row>
    <row r="323" spans="1:6" customFormat="1" ht="12.75" customHeight="1" x14ac:dyDescent="0.25">
      <c r="A323" s="141" t="s">
        <v>684</v>
      </c>
      <c r="B323" s="142" t="s">
        <v>685</v>
      </c>
      <c r="C323" s="143" t="s">
        <v>684</v>
      </c>
      <c r="D323" s="146">
        <v>0</v>
      </c>
      <c r="E323" s="146">
        <v>0</v>
      </c>
      <c r="F323" s="145" t="str">
        <f t="shared" si="5"/>
        <v>-</v>
      </c>
    </row>
    <row r="324" spans="1:6" customFormat="1" ht="12.75" customHeight="1" x14ac:dyDescent="0.25">
      <c r="A324" s="141" t="s">
        <v>686</v>
      </c>
      <c r="B324" s="142" t="s">
        <v>687</v>
      </c>
      <c r="C324" s="143" t="s">
        <v>686</v>
      </c>
      <c r="D324" s="146">
        <v>0</v>
      </c>
      <c r="E324" s="146">
        <v>0</v>
      </c>
      <c r="F324" s="145" t="str">
        <f t="shared" si="5"/>
        <v>-</v>
      </c>
    </row>
    <row r="325" spans="1:6" customFormat="1" ht="12.75" customHeight="1" x14ac:dyDescent="0.25">
      <c r="A325" s="141" t="s">
        <v>688</v>
      </c>
      <c r="B325" s="142" t="s">
        <v>689</v>
      </c>
      <c r="C325" s="143" t="s">
        <v>688</v>
      </c>
      <c r="D325" s="146">
        <v>0</v>
      </c>
      <c r="E325" s="146">
        <v>0</v>
      </c>
      <c r="F325" s="145" t="str">
        <f t="shared" si="5"/>
        <v>-</v>
      </c>
    </row>
    <row r="326" spans="1:6" customFormat="1" ht="12.75" customHeight="1" x14ac:dyDescent="0.25">
      <c r="A326" s="141" t="s">
        <v>690</v>
      </c>
      <c r="B326" s="147" t="s">
        <v>691</v>
      </c>
      <c r="C326" s="143" t="s">
        <v>690</v>
      </c>
      <c r="D326" s="144">
        <f>SUM(D327:D330)</f>
        <v>0</v>
      </c>
      <c r="E326" s="144">
        <f>SUM(E327:E330)</f>
        <v>0</v>
      </c>
      <c r="F326" s="145" t="str">
        <f t="shared" si="5"/>
        <v>-</v>
      </c>
    </row>
    <row r="327" spans="1:6" customFormat="1" ht="12.75" customHeight="1" x14ac:dyDescent="0.25">
      <c r="A327" s="141" t="s">
        <v>692</v>
      </c>
      <c r="B327" s="142" t="s">
        <v>693</v>
      </c>
      <c r="C327" s="143" t="s">
        <v>692</v>
      </c>
      <c r="D327" s="146">
        <v>0</v>
      </c>
      <c r="E327" s="146">
        <v>0</v>
      </c>
      <c r="F327" s="145" t="str">
        <f t="shared" si="5"/>
        <v>-</v>
      </c>
    </row>
    <row r="328" spans="1:6" customFormat="1" ht="12.75" customHeight="1" x14ac:dyDescent="0.25">
      <c r="A328" s="141" t="s">
        <v>694</v>
      </c>
      <c r="B328" s="142" t="s">
        <v>695</v>
      </c>
      <c r="C328" s="143" t="s">
        <v>694</v>
      </c>
      <c r="D328" s="146">
        <v>0</v>
      </c>
      <c r="E328" s="146">
        <v>0</v>
      </c>
      <c r="F328" s="145" t="str">
        <f t="shared" si="5"/>
        <v>-</v>
      </c>
    </row>
    <row r="329" spans="1:6" customFormat="1" ht="12.75" customHeight="1" x14ac:dyDescent="0.25">
      <c r="A329" s="141" t="s">
        <v>696</v>
      </c>
      <c r="B329" s="142" t="s">
        <v>697</v>
      </c>
      <c r="C329" s="143" t="s">
        <v>696</v>
      </c>
      <c r="D329" s="146">
        <v>0</v>
      </c>
      <c r="E329" s="146">
        <v>0</v>
      </c>
      <c r="F329" s="145" t="str">
        <f t="shared" si="5"/>
        <v>-</v>
      </c>
    </row>
    <row r="330" spans="1:6" customFormat="1" ht="12.75" customHeight="1" x14ac:dyDescent="0.25">
      <c r="A330" s="141" t="s">
        <v>698</v>
      </c>
      <c r="B330" s="147" t="s">
        <v>699</v>
      </c>
      <c r="C330" s="143" t="s">
        <v>698</v>
      </c>
      <c r="D330" s="146">
        <v>0</v>
      </c>
      <c r="E330" s="146">
        <v>0</v>
      </c>
      <c r="F330" s="145" t="str">
        <f t="shared" ref="F330:F361" si="6">IF(D330&lt;&gt;0,IF(E330/D330&gt;=100,"&gt;&gt;100",E330/D330*100),"-")</f>
        <v>-</v>
      </c>
    </row>
    <row r="331" spans="1:6" customFormat="1" ht="24" customHeight="1" x14ac:dyDescent="0.25">
      <c r="A331" s="141" t="s">
        <v>700</v>
      </c>
      <c r="B331" s="147" t="s">
        <v>701</v>
      </c>
      <c r="C331" s="143" t="s">
        <v>700</v>
      </c>
      <c r="D331" s="144">
        <f>SUM(D332:D335)</f>
        <v>0</v>
      </c>
      <c r="E331" s="144">
        <f>SUM(E332:E335)</f>
        <v>0</v>
      </c>
      <c r="F331" s="145" t="str">
        <f t="shared" si="6"/>
        <v>-</v>
      </c>
    </row>
    <row r="332" spans="1:6" customFormat="1" ht="12.75" customHeight="1" x14ac:dyDescent="0.25">
      <c r="A332" s="141" t="s">
        <v>702</v>
      </c>
      <c r="B332" s="142" t="s">
        <v>703</v>
      </c>
      <c r="C332" s="143" t="s">
        <v>702</v>
      </c>
      <c r="D332" s="146">
        <v>0</v>
      </c>
      <c r="E332" s="146">
        <v>0</v>
      </c>
      <c r="F332" s="145" t="str">
        <f t="shared" si="6"/>
        <v>-</v>
      </c>
    </row>
    <row r="333" spans="1:6" customFormat="1" ht="12.75" customHeight="1" x14ac:dyDescent="0.25">
      <c r="A333" s="141" t="s">
        <v>704</v>
      </c>
      <c r="B333" s="142" t="s">
        <v>705</v>
      </c>
      <c r="C333" s="143" t="s">
        <v>704</v>
      </c>
      <c r="D333" s="146">
        <v>0</v>
      </c>
      <c r="E333" s="146">
        <v>0</v>
      </c>
      <c r="F333" s="145" t="str">
        <f t="shared" si="6"/>
        <v>-</v>
      </c>
    </row>
    <row r="334" spans="1:6" customFormat="1" ht="12.75" customHeight="1" x14ac:dyDescent="0.25">
      <c r="A334" s="141" t="s">
        <v>706</v>
      </c>
      <c r="B334" s="142" t="s">
        <v>707</v>
      </c>
      <c r="C334" s="143" t="s">
        <v>706</v>
      </c>
      <c r="D334" s="146">
        <v>0</v>
      </c>
      <c r="E334" s="146">
        <v>0</v>
      </c>
      <c r="F334" s="145" t="str">
        <f t="shared" si="6"/>
        <v>-</v>
      </c>
    </row>
    <row r="335" spans="1:6" customFormat="1" ht="12.75" customHeight="1" x14ac:dyDescent="0.25">
      <c r="A335" s="141" t="s">
        <v>708</v>
      </c>
      <c r="B335" s="142" t="s">
        <v>709</v>
      </c>
      <c r="C335" s="143" t="s">
        <v>708</v>
      </c>
      <c r="D335" s="146">
        <v>0</v>
      </c>
      <c r="E335" s="146">
        <v>0</v>
      </c>
      <c r="F335" s="145" t="str">
        <f t="shared" si="6"/>
        <v>-</v>
      </c>
    </row>
    <row r="336" spans="1:6" customFormat="1" ht="12.75" customHeight="1" x14ac:dyDescent="0.25">
      <c r="A336" s="141" t="s">
        <v>710</v>
      </c>
      <c r="B336" s="142" t="s">
        <v>711</v>
      </c>
      <c r="C336" s="143" t="s">
        <v>710</v>
      </c>
      <c r="D336" s="144">
        <f>SUM(D337:D338)</f>
        <v>0</v>
      </c>
      <c r="E336" s="144">
        <f>SUM(E337:E338)</f>
        <v>0</v>
      </c>
      <c r="F336" s="145" t="str">
        <f t="shared" si="6"/>
        <v>-</v>
      </c>
    </row>
    <row r="337" spans="1:6" customFormat="1" ht="12.75" customHeight="1" x14ac:dyDescent="0.25">
      <c r="A337" s="141" t="s">
        <v>712</v>
      </c>
      <c r="B337" s="142" t="s">
        <v>713</v>
      </c>
      <c r="C337" s="143" t="s">
        <v>712</v>
      </c>
      <c r="D337" s="146">
        <v>0</v>
      </c>
      <c r="E337" s="146">
        <v>0</v>
      </c>
      <c r="F337" s="145" t="str">
        <f t="shared" si="6"/>
        <v>-</v>
      </c>
    </row>
    <row r="338" spans="1:6" customFormat="1" ht="12.75" customHeight="1" x14ac:dyDescent="0.25">
      <c r="A338" s="141" t="s">
        <v>714</v>
      </c>
      <c r="B338" s="142" t="s">
        <v>715</v>
      </c>
      <c r="C338" s="143" t="s">
        <v>714</v>
      </c>
      <c r="D338" s="146">
        <v>0</v>
      </c>
      <c r="E338" s="146">
        <v>0</v>
      </c>
      <c r="F338" s="145" t="str">
        <f t="shared" si="6"/>
        <v>-</v>
      </c>
    </row>
    <row r="339" spans="1:6" customFormat="1" ht="12.75" customHeight="1" x14ac:dyDescent="0.25">
      <c r="A339" s="141" t="s">
        <v>716</v>
      </c>
      <c r="B339" s="142" t="s">
        <v>717</v>
      </c>
      <c r="C339" s="143" t="s">
        <v>716</v>
      </c>
      <c r="D339" s="144">
        <f>SUM(D340:D343)</f>
        <v>0</v>
      </c>
      <c r="E339" s="144">
        <f>SUM(E340:E343)</f>
        <v>0</v>
      </c>
      <c r="F339" s="145" t="str">
        <f t="shared" si="6"/>
        <v>-</v>
      </c>
    </row>
    <row r="340" spans="1:6" customFormat="1" ht="12.75" customHeight="1" x14ac:dyDescent="0.25">
      <c r="A340" s="141" t="s">
        <v>718</v>
      </c>
      <c r="B340" s="142" t="s">
        <v>719</v>
      </c>
      <c r="C340" s="143" t="s">
        <v>718</v>
      </c>
      <c r="D340" s="146">
        <v>0</v>
      </c>
      <c r="E340" s="146">
        <v>0</v>
      </c>
      <c r="F340" s="145" t="str">
        <f t="shared" si="6"/>
        <v>-</v>
      </c>
    </row>
    <row r="341" spans="1:6" customFormat="1" ht="12.75" customHeight="1" x14ac:dyDescent="0.25">
      <c r="A341" s="141" t="s">
        <v>720</v>
      </c>
      <c r="B341" s="142" t="s">
        <v>721</v>
      </c>
      <c r="C341" s="143" t="s">
        <v>720</v>
      </c>
      <c r="D341" s="146">
        <v>0</v>
      </c>
      <c r="E341" s="146">
        <v>0</v>
      </c>
      <c r="F341" s="145" t="str">
        <f t="shared" si="6"/>
        <v>-</v>
      </c>
    </row>
    <row r="342" spans="1:6" customFormat="1" ht="12.75" customHeight="1" x14ac:dyDescent="0.25">
      <c r="A342" s="141" t="s">
        <v>722</v>
      </c>
      <c r="B342" s="142" t="s">
        <v>723</v>
      </c>
      <c r="C342" s="143" t="s">
        <v>722</v>
      </c>
      <c r="D342" s="146">
        <v>0</v>
      </c>
      <c r="E342" s="146">
        <v>0</v>
      </c>
      <c r="F342" s="145" t="str">
        <f t="shared" si="6"/>
        <v>-</v>
      </c>
    </row>
    <row r="343" spans="1:6" customFormat="1" ht="12.75" customHeight="1" x14ac:dyDescent="0.25">
      <c r="A343" s="141" t="s">
        <v>724</v>
      </c>
      <c r="B343" s="142" t="s">
        <v>725</v>
      </c>
      <c r="C343" s="143" t="s">
        <v>724</v>
      </c>
      <c r="D343" s="146">
        <v>0</v>
      </c>
      <c r="E343" s="146">
        <v>0</v>
      </c>
      <c r="F343" s="145" t="str">
        <f t="shared" si="6"/>
        <v>-</v>
      </c>
    </row>
    <row r="344" spans="1:6" customFormat="1" ht="24" customHeight="1" x14ac:dyDescent="0.25">
      <c r="A344" s="141" t="s">
        <v>726</v>
      </c>
      <c r="B344" s="142" t="s">
        <v>727</v>
      </c>
      <c r="C344" s="143" t="s">
        <v>726</v>
      </c>
      <c r="D344" s="144">
        <f>D345</f>
        <v>0</v>
      </c>
      <c r="E344" s="144">
        <f>E345</f>
        <v>0</v>
      </c>
      <c r="F344" s="145" t="str">
        <f t="shared" si="6"/>
        <v>-</v>
      </c>
    </row>
    <row r="345" spans="1:6" customFormat="1" ht="24" customHeight="1" x14ac:dyDescent="0.25">
      <c r="A345" s="141" t="s">
        <v>728</v>
      </c>
      <c r="B345" s="142" t="s">
        <v>729</v>
      </c>
      <c r="C345" s="143" t="s">
        <v>728</v>
      </c>
      <c r="D345" s="144">
        <f>SUM(D346:D347)</f>
        <v>0</v>
      </c>
      <c r="E345" s="144">
        <f>SUM(E346:E347)</f>
        <v>0</v>
      </c>
      <c r="F345" s="145" t="str">
        <f t="shared" si="6"/>
        <v>-</v>
      </c>
    </row>
    <row r="346" spans="1:6" customFormat="1" ht="12.75" customHeight="1" x14ac:dyDescent="0.25">
      <c r="A346" s="141" t="s">
        <v>730</v>
      </c>
      <c r="B346" s="142" t="s">
        <v>731</v>
      </c>
      <c r="C346" s="143" t="s">
        <v>730</v>
      </c>
      <c r="D346" s="146">
        <v>0</v>
      </c>
      <c r="E346" s="146">
        <v>0</v>
      </c>
      <c r="F346" s="145" t="str">
        <f t="shared" si="6"/>
        <v>-</v>
      </c>
    </row>
    <row r="347" spans="1:6" customFormat="1" ht="12.75" customHeight="1" x14ac:dyDescent="0.25">
      <c r="A347" s="141" t="s">
        <v>732</v>
      </c>
      <c r="B347" s="142" t="s">
        <v>733</v>
      </c>
      <c r="C347" s="143" t="s">
        <v>732</v>
      </c>
      <c r="D347" s="146">
        <v>0</v>
      </c>
      <c r="E347" s="146">
        <v>0</v>
      </c>
      <c r="F347" s="145" t="str">
        <f t="shared" si="6"/>
        <v>-</v>
      </c>
    </row>
    <row r="348" spans="1:6" customFormat="1" ht="12.75" customHeight="1" x14ac:dyDescent="0.25">
      <c r="A348" s="141" t="s">
        <v>734</v>
      </c>
      <c r="B348" s="142" t="s">
        <v>735</v>
      </c>
      <c r="C348" s="143" t="s">
        <v>734</v>
      </c>
      <c r="D348" s="144">
        <f>D349</f>
        <v>0</v>
      </c>
      <c r="E348" s="144">
        <f>E349</f>
        <v>0</v>
      </c>
      <c r="F348" s="145" t="str">
        <f t="shared" si="6"/>
        <v>-</v>
      </c>
    </row>
    <row r="349" spans="1:6" customFormat="1" ht="12.75" customHeight="1" x14ac:dyDescent="0.25">
      <c r="A349" s="141" t="s">
        <v>736</v>
      </c>
      <c r="B349" s="142" t="s">
        <v>737</v>
      </c>
      <c r="C349" s="143" t="s">
        <v>736</v>
      </c>
      <c r="D349" s="146">
        <v>0</v>
      </c>
      <c r="E349" s="146">
        <v>0</v>
      </c>
      <c r="F349" s="145" t="str">
        <f t="shared" si="6"/>
        <v>-</v>
      </c>
    </row>
    <row r="350" spans="1:6" customFormat="1" ht="12.75" customHeight="1" x14ac:dyDescent="0.25">
      <c r="A350" s="141" t="s">
        <v>738</v>
      </c>
      <c r="B350" s="142" t="s">
        <v>739</v>
      </c>
      <c r="C350" s="143" t="s">
        <v>738</v>
      </c>
      <c r="D350" s="144">
        <f>D351+D363+D396+D400+D402</f>
        <v>10067.17</v>
      </c>
      <c r="E350" s="144">
        <f>E351+E363+E396+E400+E402</f>
        <v>2497.6600000000003</v>
      </c>
      <c r="F350" s="145">
        <f t="shared" si="6"/>
        <v>24.809951555402364</v>
      </c>
    </row>
    <row r="351" spans="1:6" customFormat="1" ht="12.75" customHeight="1" x14ac:dyDescent="0.25">
      <c r="A351" s="141" t="s">
        <v>740</v>
      </c>
      <c r="B351" s="142" t="s">
        <v>741</v>
      </c>
      <c r="C351" s="143" t="s">
        <v>740</v>
      </c>
      <c r="D351" s="144">
        <f>D352+D356</f>
        <v>0</v>
      </c>
      <c r="E351" s="144">
        <f>E352+E356</f>
        <v>0</v>
      </c>
      <c r="F351" s="145" t="str">
        <f t="shared" si="6"/>
        <v>-</v>
      </c>
    </row>
    <row r="352" spans="1:6" customFormat="1" ht="12.75" customHeight="1" x14ac:dyDescent="0.25">
      <c r="A352" s="141" t="s">
        <v>742</v>
      </c>
      <c r="B352" s="142" t="s">
        <v>743</v>
      </c>
      <c r="C352" s="143" t="s">
        <v>742</v>
      </c>
      <c r="D352" s="144">
        <f>SUM(D353:D355)</f>
        <v>0</v>
      </c>
      <c r="E352" s="144">
        <f>SUM(E353:E355)</f>
        <v>0</v>
      </c>
      <c r="F352" s="145" t="str">
        <f t="shared" si="6"/>
        <v>-</v>
      </c>
    </row>
    <row r="353" spans="1:6" customFormat="1" ht="12.75" customHeight="1" x14ac:dyDescent="0.25">
      <c r="A353" s="141" t="s">
        <v>744</v>
      </c>
      <c r="B353" s="142" t="s">
        <v>641</v>
      </c>
      <c r="C353" s="143" t="s">
        <v>744</v>
      </c>
      <c r="D353" s="146">
        <v>0</v>
      </c>
      <c r="E353" s="146">
        <v>0</v>
      </c>
      <c r="F353" s="145" t="str">
        <f t="shared" si="6"/>
        <v>-</v>
      </c>
    </row>
    <row r="354" spans="1:6" customFormat="1" ht="12.75" customHeight="1" x14ac:dyDescent="0.25">
      <c r="A354" s="141" t="s">
        <v>745</v>
      </c>
      <c r="B354" s="142" t="s">
        <v>643</v>
      </c>
      <c r="C354" s="143" t="s">
        <v>745</v>
      </c>
      <c r="D354" s="146">
        <v>0</v>
      </c>
      <c r="E354" s="146">
        <v>0</v>
      </c>
      <c r="F354" s="145" t="str">
        <f t="shared" si="6"/>
        <v>-</v>
      </c>
    </row>
    <row r="355" spans="1:6" customFormat="1" ht="12.75" customHeight="1" x14ac:dyDescent="0.25">
      <c r="A355" s="141" t="s">
        <v>746</v>
      </c>
      <c r="B355" s="142" t="s">
        <v>747</v>
      </c>
      <c r="C355" s="143" t="s">
        <v>746</v>
      </c>
      <c r="D355" s="146">
        <v>0</v>
      </c>
      <c r="E355" s="146">
        <v>0</v>
      </c>
      <c r="F355" s="145" t="str">
        <f t="shared" si="6"/>
        <v>-</v>
      </c>
    </row>
    <row r="356" spans="1:6" customFormat="1" ht="12.75" customHeight="1" x14ac:dyDescent="0.25">
      <c r="A356" s="141" t="s">
        <v>748</v>
      </c>
      <c r="B356" s="142" t="s">
        <v>749</v>
      </c>
      <c r="C356" s="143" t="s">
        <v>748</v>
      </c>
      <c r="D356" s="144">
        <f>SUM(D357:D362)</f>
        <v>0</v>
      </c>
      <c r="E356" s="144">
        <f>SUM(E357:E362)</f>
        <v>0</v>
      </c>
      <c r="F356" s="145" t="str">
        <f t="shared" si="6"/>
        <v>-</v>
      </c>
    </row>
    <row r="357" spans="1:6" customFormat="1" ht="12.75" customHeight="1" x14ac:dyDescent="0.25">
      <c r="A357" s="141" t="s">
        <v>750</v>
      </c>
      <c r="B357" s="142" t="s">
        <v>649</v>
      </c>
      <c r="C357" s="143" t="s">
        <v>750</v>
      </c>
      <c r="D357" s="146">
        <v>0</v>
      </c>
      <c r="E357" s="146">
        <v>0</v>
      </c>
      <c r="F357" s="145" t="str">
        <f t="shared" si="6"/>
        <v>-</v>
      </c>
    </row>
    <row r="358" spans="1:6" customFormat="1" ht="12.75" customHeight="1" x14ac:dyDescent="0.25">
      <c r="A358" s="141" t="s">
        <v>751</v>
      </c>
      <c r="B358" s="142" t="s">
        <v>651</v>
      </c>
      <c r="C358" s="143" t="s">
        <v>751</v>
      </c>
      <c r="D358" s="146">
        <v>0</v>
      </c>
      <c r="E358" s="146">
        <v>0</v>
      </c>
      <c r="F358" s="145" t="str">
        <f t="shared" si="6"/>
        <v>-</v>
      </c>
    </row>
    <row r="359" spans="1:6" customFormat="1" ht="12.75" customHeight="1" x14ac:dyDescent="0.25">
      <c r="A359" s="141" t="s">
        <v>752</v>
      </c>
      <c r="B359" s="142" t="s">
        <v>653</v>
      </c>
      <c r="C359" s="143" t="s">
        <v>752</v>
      </c>
      <c r="D359" s="146">
        <v>0</v>
      </c>
      <c r="E359" s="146">
        <v>0</v>
      </c>
      <c r="F359" s="145" t="str">
        <f t="shared" si="6"/>
        <v>-</v>
      </c>
    </row>
    <row r="360" spans="1:6" customFormat="1" ht="12.75" customHeight="1" x14ac:dyDescent="0.25">
      <c r="A360" s="141" t="s">
        <v>753</v>
      </c>
      <c r="B360" s="142" t="s">
        <v>655</v>
      </c>
      <c r="C360" s="143" t="s">
        <v>753</v>
      </c>
      <c r="D360" s="146">
        <v>0</v>
      </c>
      <c r="E360" s="146">
        <v>0</v>
      </c>
      <c r="F360" s="145" t="str">
        <f t="shared" si="6"/>
        <v>-</v>
      </c>
    </row>
    <row r="361" spans="1:6" customFormat="1" ht="12.75" customHeight="1" x14ac:dyDescent="0.25">
      <c r="A361" s="141" t="s">
        <v>754</v>
      </c>
      <c r="B361" s="142" t="s">
        <v>657</v>
      </c>
      <c r="C361" s="143" t="s">
        <v>754</v>
      </c>
      <c r="D361" s="146">
        <v>0</v>
      </c>
      <c r="E361" s="146">
        <v>0</v>
      </c>
      <c r="F361" s="145" t="str">
        <f t="shared" si="6"/>
        <v>-</v>
      </c>
    </row>
    <row r="362" spans="1:6" customFormat="1" ht="12.75" customHeight="1" x14ac:dyDescent="0.25">
      <c r="A362" s="141" t="s">
        <v>755</v>
      </c>
      <c r="B362" s="142" t="s">
        <v>659</v>
      </c>
      <c r="C362" s="143" t="s">
        <v>755</v>
      </c>
      <c r="D362" s="146">
        <v>0</v>
      </c>
      <c r="E362" s="146">
        <v>0</v>
      </c>
      <c r="F362" s="145" t="str">
        <f t="shared" ref="F362:F393" si="7">IF(D362&lt;&gt;0,IF(E362/D362&gt;=100,"&gt;&gt;100",E362/D362*100),"-")</f>
        <v>-</v>
      </c>
    </row>
    <row r="363" spans="1:6" customFormat="1" ht="24" customHeight="1" x14ac:dyDescent="0.25">
      <c r="A363" s="141" t="s">
        <v>756</v>
      </c>
      <c r="B363" s="147" t="s">
        <v>757</v>
      </c>
      <c r="C363" s="143" t="s">
        <v>756</v>
      </c>
      <c r="D363" s="144">
        <f>D364+D369+D378+D383+D388+D391</f>
        <v>10067.17</v>
      </c>
      <c r="E363" s="144">
        <f>E364+E369+E378+E383+E388+E391</f>
        <v>2497.6600000000003</v>
      </c>
      <c r="F363" s="145">
        <f t="shared" si="7"/>
        <v>24.809951555402364</v>
      </c>
    </row>
    <row r="364" spans="1:6" customFormat="1" ht="12.75" customHeight="1" x14ac:dyDescent="0.25">
      <c r="A364" s="141" t="s">
        <v>758</v>
      </c>
      <c r="B364" s="142" t="s">
        <v>759</v>
      </c>
      <c r="C364" s="143" t="s">
        <v>758</v>
      </c>
      <c r="D364" s="144">
        <f>SUM(D365:D368)</f>
        <v>0</v>
      </c>
      <c r="E364" s="144">
        <f>SUM(E365:E368)</f>
        <v>0</v>
      </c>
      <c r="F364" s="145" t="str">
        <f t="shared" si="7"/>
        <v>-</v>
      </c>
    </row>
    <row r="365" spans="1:6" customFormat="1" ht="12.75" customHeight="1" x14ac:dyDescent="0.25">
      <c r="A365" s="141" t="s">
        <v>760</v>
      </c>
      <c r="B365" s="142" t="s">
        <v>665</v>
      </c>
      <c r="C365" s="143" t="s">
        <v>760</v>
      </c>
      <c r="D365" s="146">
        <v>0</v>
      </c>
      <c r="E365" s="146">
        <v>0</v>
      </c>
      <c r="F365" s="145" t="str">
        <f t="shared" si="7"/>
        <v>-</v>
      </c>
    </row>
    <row r="366" spans="1:6" customFormat="1" ht="12.75" customHeight="1" x14ac:dyDescent="0.25">
      <c r="A366" s="141" t="s">
        <v>761</v>
      </c>
      <c r="B366" s="142" t="s">
        <v>667</v>
      </c>
      <c r="C366" s="143" t="s">
        <v>761</v>
      </c>
      <c r="D366" s="146">
        <v>0</v>
      </c>
      <c r="E366" s="146">
        <v>0</v>
      </c>
      <c r="F366" s="145" t="str">
        <f t="shared" si="7"/>
        <v>-</v>
      </c>
    </row>
    <row r="367" spans="1:6" customFormat="1" ht="12.75" customHeight="1" x14ac:dyDescent="0.25">
      <c r="A367" s="141" t="s">
        <v>762</v>
      </c>
      <c r="B367" s="142" t="s">
        <v>669</v>
      </c>
      <c r="C367" s="143" t="s">
        <v>762</v>
      </c>
      <c r="D367" s="146">
        <v>0</v>
      </c>
      <c r="E367" s="146">
        <v>0</v>
      </c>
      <c r="F367" s="145" t="str">
        <f t="shared" si="7"/>
        <v>-</v>
      </c>
    </row>
    <row r="368" spans="1:6" customFormat="1" ht="12.75" customHeight="1" x14ac:dyDescent="0.25">
      <c r="A368" s="141" t="s">
        <v>763</v>
      </c>
      <c r="B368" s="142" t="s">
        <v>671</v>
      </c>
      <c r="C368" s="143" t="s">
        <v>763</v>
      </c>
      <c r="D368" s="146">
        <v>0</v>
      </c>
      <c r="E368" s="146">
        <v>0</v>
      </c>
      <c r="F368" s="145" t="str">
        <f t="shared" si="7"/>
        <v>-</v>
      </c>
    </row>
    <row r="369" spans="1:6" customFormat="1" ht="12.75" customHeight="1" x14ac:dyDescent="0.25">
      <c r="A369" s="141" t="s">
        <v>764</v>
      </c>
      <c r="B369" s="142" t="s">
        <v>765</v>
      </c>
      <c r="C369" s="143" t="s">
        <v>764</v>
      </c>
      <c r="D369" s="144">
        <f>SUM(D370:D377)</f>
        <v>5161.03</v>
      </c>
      <c r="E369" s="144">
        <f>SUM(E370:E377)</f>
        <v>2497.6600000000003</v>
      </c>
      <c r="F369" s="145">
        <f t="shared" si="7"/>
        <v>48.394603402809139</v>
      </c>
    </row>
    <row r="370" spans="1:6" customFormat="1" ht="12.75" customHeight="1" x14ac:dyDescent="0.25">
      <c r="A370" s="141" t="s">
        <v>766</v>
      </c>
      <c r="B370" s="142" t="s">
        <v>675</v>
      </c>
      <c r="C370" s="143" t="s">
        <v>766</v>
      </c>
      <c r="D370" s="146">
        <v>3396.74</v>
      </c>
      <c r="E370" s="146">
        <v>2375.11</v>
      </c>
      <c r="F370" s="145">
        <f t="shared" si="7"/>
        <v>69.923220499655557</v>
      </c>
    </row>
    <row r="371" spans="1:6" customFormat="1" ht="12.75" customHeight="1" x14ac:dyDescent="0.25">
      <c r="A371" s="141" t="s">
        <v>767</v>
      </c>
      <c r="B371" s="142" t="s">
        <v>768</v>
      </c>
      <c r="C371" s="143" t="s">
        <v>767</v>
      </c>
      <c r="D371" s="146">
        <v>452.32</v>
      </c>
      <c r="E371" s="146">
        <v>0</v>
      </c>
      <c r="F371" s="145">
        <f t="shared" si="7"/>
        <v>0</v>
      </c>
    </row>
    <row r="372" spans="1:6" customFormat="1" ht="12.75" customHeight="1" x14ac:dyDescent="0.25">
      <c r="A372" s="141" t="s">
        <v>769</v>
      </c>
      <c r="B372" s="142" t="s">
        <v>679</v>
      </c>
      <c r="C372" s="143" t="s">
        <v>769</v>
      </c>
      <c r="D372" s="146">
        <v>1044.53</v>
      </c>
      <c r="E372" s="146">
        <v>0</v>
      </c>
      <c r="F372" s="145">
        <f t="shared" si="7"/>
        <v>0</v>
      </c>
    </row>
    <row r="373" spans="1:6" customFormat="1" ht="12.75" customHeight="1" x14ac:dyDescent="0.25">
      <c r="A373" s="141" t="s">
        <v>770</v>
      </c>
      <c r="B373" s="142" t="s">
        <v>681</v>
      </c>
      <c r="C373" s="143" t="s">
        <v>770</v>
      </c>
      <c r="D373" s="146">
        <v>0</v>
      </c>
      <c r="E373" s="146">
        <v>0</v>
      </c>
      <c r="F373" s="145" t="str">
        <f t="shared" si="7"/>
        <v>-</v>
      </c>
    </row>
    <row r="374" spans="1:6" customFormat="1" ht="12.75" customHeight="1" x14ac:dyDescent="0.25">
      <c r="A374" s="141" t="s">
        <v>771</v>
      </c>
      <c r="B374" s="142" t="s">
        <v>683</v>
      </c>
      <c r="C374" s="143" t="s">
        <v>771</v>
      </c>
      <c r="D374" s="146">
        <v>0</v>
      </c>
      <c r="E374" s="146">
        <v>0</v>
      </c>
      <c r="F374" s="145" t="str">
        <f t="shared" si="7"/>
        <v>-</v>
      </c>
    </row>
    <row r="375" spans="1:6" customFormat="1" ht="12.75" customHeight="1" x14ac:dyDescent="0.25">
      <c r="A375" s="141" t="s">
        <v>772</v>
      </c>
      <c r="B375" s="142" t="s">
        <v>685</v>
      </c>
      <c r="C375" s="143" t="s">
        <v>772</v>
      </c>
      <c r="D375" s="146">
        <v>0</v>
      </c>
      <c r="E375" s="146">
        <v>0</v>
      </c>
      <c r="F375" s="145" t="str">
        <f t="shared" si="7"/>
        <v>-</v>
      </c>
    </row>
    <row r="376" spans="1:6" customFormat="1" ht="12.75" customHeight="1" x14ac:dyDescent="0.25">
      <c r="A376" s="141" t="s">
        <v>773</v>
      </c>
      <c r="B376" s="147" t="s">
        <v>687</v>
      </c>
      <c r="C376" s="143" t="s">
        <v>773</v>
      </c>
      <c r="D376" s="146">
        <v>267.44</v>
      </c>
      <c r="E376" s="146">
        <v>122.55</v>
      </c>
      <c r="F376" s="145">
        <f t="shared" si="7"/>
        <v>45.823362249476517</v>
      </c>
    </row>
    <row r="377" spans="1:6" customFormat="1" ht="12.75" customHeight="1" x14ac:dyDescent="0.25">
      <c r="A377" s="141" t="s">
        <v>774</v>
      </c>
      <c r="B377" s="147" t="s">
        <v>689</v>
      </c>
      <c r="C377" s="143" t="s">
        <v>774</v>
      </c>
      <c r="D377" s="146">
        <v>0</v>
      </c>
      <c r="E377" s="146">
        <v>0</v>
      </c>
      <c r="F377" s="145" t="str">
        <f t="shared" si="7"/>
        <v>-</v>
      </c>
    </row>
    <row r="378" spans="1:6" customFormat="1" ht="12.75" customHeight="1" x14ac:dyDescent="0.25">
      <c r="A378" s="141" t="s">
        <v>775</v>
      </c>
      <c r="B378" s="142" t="s">
        <v>776</v>
      </c>
      <c r="C378" s="143" t="s">
        <v>775</v>
      </c>
      <c r="D378" s="144">
        <f>SUM(D379:D382)</f>
        <v>4906.1400000000003</v>
      </c>
      <c r="E378" s="144">
        <f>SUM(E379:E382)</f>
        <v>0</v>
      </c>
      <c r="F378" s="145">
        <f t="shared" si="7"/>
        <v>0</v>
      </c>
    </row>
    <row r="379" spans="1:6" customFormat="1" ht="12.75" customHeight="1" x14ac:dyDescent="0.25">
      <c r="A379" s="141" t="s">
        <v>777</v>
      </c>
      <c r="B379" s="142" t="s">
        <v>693</v>
      </c>
      <c r="C379" s="143" t="s">
        <v>777</v>
      </c>
      <c r="D379" s="146">
        <v>4906.1400000000003</v>
      </c>
      <c r="E379" s="146">
        <v>0</v>
      </c>
      <c r="F379" s="145">
        <f t="shared" si="7"/>
        <v>0</v>
      </c>
    </row>
    <row r="380" spans="1:6" customFormat="1" ht="12.75" customHeight="1" x14ac:dyDescent="0.25">
      <c r="A380" s="141" t="s">
        <v>778</v>
      </c>
      <c r="B380" s="142" t="s">
        <v>695</v>
      </c>
      <c r="C380" s="143" t="s">
        <v>778</v>
      </c>
      <c r="D380" s="146">
        <v>0</v>
      </c>
      <c r="E380" s="146">
        <v>0</v>
      </c>
      <c r="F380" s="145" t="str">
        <f t="shared" si="7"/>
        <v>-</v>
      </c>
    </row>
    <row r="381" spans="1:6" customFormat="1" ht="12.75" customHeight="1" x14ac:dyDescent="0.25">
      <c r="A381" s="141" t="s">
        <v>779</v>
      </c>
      <c r="B381" s="142" t="s">
        <v>697</v>
      </c>
      <c r="C381" s="143" t="s">
        <v>779</v>
      </c>
      <c r="D381" s="146">
        <v>0</v>
      </c>
      <c r="E381" s="146">
        <v>0</v>
      </c>
      <c r="F381" s="145" t="str">
        <f t="shared" si="7"/>
        <v>-</v>
      </c>
    </row>
    <row r="382" spans="1:6" customFormat="1" ht="12.75" customHeight="1" x14ac:dyDescent="0.25">
      <c r="A382" s="141" t="s">
        <v>780</v>
      </c>
      <c r="B382" s="147" t="s">
        <v>699</v>
      </c>
      <c r="C382" s="143" t="s">
        <v>780</v>
      </c>
      <c r="D382" s="146">
        <v>0</v>
      </c>
      <c r="E382" s="146">
        <v>0</v>
      </c>
      <c r="F382" s="145" t="str">
        <f t="shared" si="7"/>
        <v>-</v>
      </c>
    </row>
    <row r="383" spans="1:6" customFormat="1" ht="12.75" customHeight="1" x14ac:dyDescent="0.25">
      <c r="A383" s="141" t="s">
        <v>781</v>
      </c>
      <c r="B383" s="142" t="s">
        <v>782</v>
      </c>
      <c r="C383" s="143" t="s">
        <v>781</v>
      </c>
      <c r="D383" s="144">
        <f>SUM(D384:D387)</f>
        <v>0</v>
      </c>
      <c r="E383" s="144">
        <f>SUM(E384:E387)</f>
        <v>0</v>
      </c>
      <c r="F383" s="145" t="str">
        <f t="shared" si="7"/>
        <v>-</v>
      </c>
    </row>
    <row r="384" spans="1:6" customFormat="1" ht="12.75" customHeight="1" x14ac:dyDescent="0.25">
      <c r="A384" s="141" t="s">
        <v>783</v>
      </c>
      <c r="B384" s="142" t="s">
        <v>784</v>
      </c>
      <c r="C384" s="143" t="s">
        <v>783</v>
      </c>
      <c r="D384" s="146">
        <v>0</v>
      </c>
      <c r="E384" s="146">
        <v>0</v>
      </c>
      <c r="F384" s="145" t="str">
        <f t="shared" si="7"/>
        <v>-</v>
      </c>
    </row>
    <row r="385" spans="1:6" customFormat="1" ht="12.75" customHeight="1" x14ac:dyDescent="0.25">
      <c r="A385" s="141" t="s">
        <v>785</v>
      </c>
      <c r="B385" s="142" t="s">
        <v>705</v>
      </c>
      <c r="C385" s="143" t="s">
        <v>785</v>
      </c>
      <c r="D385" s="146">
        <v>0</v>
      </c>
      <c r="E385" s="146">
        <v>0</v>
      </c>
      <c r="F385" s="145" t="str">
        <f t="shared" si="7"/>
        <v>-</v>
      </c>
    </row>
    <row r="386" spans="1:6" customFormat="1" ht="12.75" customHeight="1" x14ac:dyDescent="0.25">
      <c r="A386" s="141" t="s">
        <v>786</v>
      </c>
      <c r="B386" s="142" t="s">
        <v>707</v>
      </c>
      <c r="C386" s="143" t="s">
        <v>786</v>
      </c>
      <c r="D386" s="146">
        <v>0</v>
      </c>
      <c r="E386" s="146">
        <v>0</v>
      </c>
      <c r="F386" s="145" t="str">
        <f t="shared" si="7"/>
        <v>-</v>
      </c>
    </row>
    <row r="387" spans="1:6" customFormat="1" ht="12.75" customHeight="1" x14ac:dyDescent="0.25">
      <c r="A387" s="141" t="s">
        <v>787</v>
      </c>
      <c r="B387" s="142" t="s">
        <v>709</v>
      </c>
      <c r="C387" s="143" t="s">
        <v>787</v>
      </c>
      <c r="D387" s="146">
        <v>0</v>
      </c>
      <c r="E387" s="146">
        <v>0</v>
      </c>
      <c r="F387" s="145" t="str">
        <f t="shared" si="7"/>
        <v>-</v>
      </c>
    </row>
    <row r="388" spans="1:6" customFormat="1" ht="12.75" customHeight="1" x14ac:dyDescent="0.25">
      <c r="A388" s="141" t="s">
        <v>788</v>
      </c>
      <c r="B388" s="142" t="s">
        <v>789</v>
      </c>
      <c r="C388" s="143" t="s">
        <v>788</v>
      </c>
      <c r="D388" s="144">
        <f>SUM(D389:D390)</f>
        <v>0</v>
      </c>
      <c r="E388" s="144">
        <f>SUM(E389:E390)</f>
        <v>0</v>
      </c>
      <c r="F388" s="145" t="str">
        <f t="shared" si="7"/>
        <v>-</v>
      </c>
    </row>
    <row r="389" spans="1:6" customFormat="1" ht="12.75" customHeight="1" x14ac:dyDescent="0.25">
      <c r="A389" s="141" t="s">
        <v>790</v>
      </c>
      <c r="B389" s="142" t="s">
        <v>791</v>
      </c>
      <c r="C389" s="143" t="s">
        <v>790</v>
      </c>
      <c r="D389" s="146">
        <v>0</v>
      </c>
      <c r="E389" s="146">
        <v>0</v>
      </c>
      <c r="F389" s="145" t="str">
        <f t="shared" si="7"/>
        <v>-</v>
      </c>
    </row>
    <row r="390" spans="1:6" customFormat="1" ht="12.75" customHeight="1" x14ac:dyDescent="0.25">
      <c r="A390" s="141" t="s">
        <v>792</v>
      </c>
      <c r="B390" s="142" t="s">
        <v>715</v>
      </c>
      <c r="C390" s="143" t="s">
        <v>792</v>
      </c>
      <c r="D390" s="146">
        <v>0</v>
      </c>
      <c r="E390" s="146">
        <v>0</v>
      </c>
      <c r="F390" s="145" t="str">
        <f t="shared" si="7"/>
        <v>-</v>
      </c>
    </row>
    <row r="391" spans="1:6" customFormat="1" ht="12.75" customHeight="1" x14ac:dyDescent="0.25">
      <c r="A391" s="141" t="s">
        <v>793</v>
      </c>
      <c r="B391" s="142" t="s">
        <v>794</v>
      </c>
      <c r="C391" s="143" t="s">
        <v>793</v>
      </c>
      <c r="D391" s="144">
        <f>SUM(D392:D395)</f>
        <v>0</v>
      </c>
      <c r="E391" s="144">
        <f>SUM(E392:E395)</f>
        <v>0</v>
      </c>
      <c r="F391" s="145" t="str">
        <f t="shared" si="7"/>
        <v>-</v>
      </c>
    </row>
    <row r="392" spans="1:6" customFormat="1" ht="12.75" customHeight="1" x14ac:dyDescent="0.25">
      <c r="A392" s="141" t="s">
        <v>795</v>
      </c>
      <c r="B392" s="142" t="s">
        <v>719</v>
      </c>
      <c r="C392" s="143" t="s">
        <v>795</v>
      </c>
      <c r="D392" s="146">
        <v>0</v>
      </c>
      <c r="E392" s="146">
        <v>0</v>
      </c>
      <c r="F392" s="145" t="str">
        <f t="shared" si="7"/>
        <v>-</v>
      </c>
    </row>
    <row r="393" spans="1:6" customFormat="1" ht="12.75" customHeight="1" x14ac:dyDescent="0.25">
      <c r="A393" s="141" t="s">
        <v>796</v>
      </c>
      <c r="B393" s="142" t="s">
        <v>721</v>
      </c>
      <c r="C393" s="143" t="s">
        <v>796</v>
      </c>
      <c r="D393" s="146">
        <v>0</v>
      </c>
      <c r="E393" s="146">
        <v>0</v>
      </c>
      <c r="F393" s="145" t="str">
        <f t="shared" si="7"/>
        <v>-</v>
      </c>
    </row>
    <row r="394" spans="1:6" customFormat="1" ht="12.75" customHeight="1" x14ac:dyDescent="0.25">
      <c r="A394" s="141" t="s">
        <v>797</v>
      </c>
      <c r="B394" s="142" t="s">
        <v>723</v>
      </c>
      <c r="C394" s="143" t="s">
        <v>797</v>
      </c>
      <c r="D394" s="146">
        <v>0</v>
      </c>
      <c r="E394" s="146">
        <v>0</v>
      </c>
      <c r="F394" s="145" t="str">
        <f t="shared" ref="F394:F418" si="8">IF(D394&lt;&gt;0,IF(E394/D394&gt;=100,"&gt;&gt;100",E394/D394*100),"-")</f>
        <v>-</v>
      </c>
    </row>
    <row r="395" spans="1:6" customFormat="1" ht="12.75" customHeight="1" x14ac:dyDescent="0.25">
      <c r="A395" s="141" t="s">
        <v>798</v>
      </c>
      <c r="B395" s="142" t="s">
        <v>725</v>
      </c>
      <c r="C395" s="143" t="s">
        <v>798</v>
      </c>
      <c r="D395" s="146">
        <v>0</v>
      </c>
      <c r="E395" s="146">
        <v>0</v>
      </c>
      <c r="F395" s="145" t="str">
        <f t="shared" si="8"/>
        <v>-</v>
      </c>
    </row>
    <row r="396" spans="1:6" customFormat="1" ht="24" customHeight="1" x14ac:dyDescent="0.25">
      <c r="A396" s="141" t="s">
        <v>799</v>
      </c>
      <c r="B396" s="142" t="s">
        <v>800</v>
      </c>
      <c r="C396" s="143" t="s">
        <v>799</v>
      </c>
      <c r="D396" s="144">
        <f>D397</f>
        <v>0</v>
      </c>
      <c r="E396" s="144">
        <f>E397</f>
        <v>0</v>
      </c>
      <c r="F396" s="145" t="str">
        <f t="shared" si="8"/>
        <v>-</v>
      </c>
    </row>
    <row r="397" spans="1:6" customFormat="1" ht="12.75" customHeight="1" x14ac:dyDescent="0.25">
      <c r="A397" s="141" t="s">
        <v>801</v>
      </c>
      <c r="B397" s="142" t="s">
        <v>802</v>
      </c>
      <c r="C397" s="143" t="s">
        <v>801</v>
      </c>
      <c r="D397" s="144">
        <f>SUM(D398:D399)</f>
        <v>0</v>
      </c>
      <c r="E397" s="144">
        <f>SUM(E398:E399)</f>
        <v>0</v>
      </c>
      <c r="F397" s="145" t="str">
        <f t="shared" si="8"/>
        <v>-</v>
      </c>
    </row>
    <row r="398" spans="1:6" customFormat="1" ht="12.75" customHeight="1" x14ac:dyDescent="0.25">
      <c r="A398" s="141" t="s">
        <v>803</v>
      </c>
      <c r="B398" s="142" t="s">
        <v>731</v>
      </c>
      <c r="C398" s="143" t="s">
        <v>803</v>
      </c>
      <c r="D398" s="146">
        <v>0</v>
      </c>
      <c r="E398" s="146">
        <v>0</v>
      </c>
      <c r="F398" s="145" t="str">
        <f t="shared" si="8"/>
        <v>-</v>
      </c>
    </row>
    <row r="399" spans="1:6" customFormat="1" ht="12.75" customHeight="1" x14ac:dyDescent="0.25">
      <c r="A399" s="141" t="s">
        <v>804</v>
      </c>
      <c r="B399" s="142" t="s">
        <v>733</v>
      </c>
      <c r="C399" s="143" t="s">
        <v>804</v>
      </c>
      <c r="D399" s="146">
        <v>0</v>
      </c>
      <c r="E399" s="146">
        <v>0</v>
      </c>
      <c r="F399" s="145" t="str">
        <f t="shared" si="8"/>
        <v>-</v>
      </c>
    </row>
    <row r="400" spans="1:6" customFormat="1" ht="12.75" customHeight="1" x14ac:dyDescent="0.25">
      <c r="A400" s="141" t="s">
        <v>805</v>
      </c>
      <c r="B400" s="142" t="s">
        <v>806</v>
      </c>
      <c r="C400" s="143" t="s">
        <v>805</v>
      </c>
      <c r="D400" s="144">
        <f>D401</f>
        <v>0</v>
      </c>
      <c r="E400" s="144">
        <f>E401</f>
        <v>0</v>
      </c>
      <c r="F400" s="145" t="str">
        <f t="shared" si="8"/>
        <v>-</v>
      </c>
    </row>
    <row r="401" spans="1:6" customFormat="1" ht="12.75" customHeight="1" x14ac:dyDescent="0.25">
      <c r="A401" s="141" t="s">
        <v>807</v>
      </c>
      <c r="B401" s="142" t="s">
        <v>808</v>
      </c>
      <c r="C401" s="143" t="s">
        <v>807</v>
      </c>
      <c r="D401" s="146">
        <v>0</v>
      </c>
      <c r="E401" s="146">
        <v>0</v>
      </c>
      <c r="F401" s="145" t="str">
        <f t="shared" si="8"/>
        <v>-</v>
      </c>
    </row>
    <row r="402" spans="1:6" customFormat="1" ht="12.75" customHeight="1" x14ac:dyDescent="0.25">
      <c r="A402" s="141" t="s">
        <v>809</v>
      </c>
      <c r="B402" s="142" t="s">
        <v>810</v>
      </c>
      <c r="C402" s="143" t="s">
        <v>809</v>
      </c>
      <c r="D402" s="144">
        <f>SUM(D403:D406)</f>
        <v>0</v>
      </c>
      <c r="E402" s="144">
        <f>SUM(E403:E406)</f>
        <v>0</v>
      </c>
      <c r="F402" s="145" t="str">
        <f t="shared" si="8"/>
        <v>-</v>
      </c>
    </row>
    <row r="403" spans="1:6" customFormat="1" ht="12.75" customHeight="1" x14ac:dyDescent="0.25">
      <c r="A403" s="141" t="s">
        <v>811</v>
      </c>
      <c r="B403" s="142" t="s">
        <v>812</v>
      </c>
      <c r="C403" s="143" t="s">
        <v>811</v>
      </c>
      <c r="D403" s="146">
        <v>0</v>
      </c>
      <c r="E403" s="146">
        <v>0</v>
      </c>
      <c r="F403" s="145" t="str">
        <f t="shared" si="8"/>
        <v>-</v>
      </c>
    </row>
    <row r="404" spans="1:6" customFormat="1" ht="12.75" customHeight="1" x14ac:dyDescent="0.25">
      <c r="A404" s="141" t="s">
        <v>813</v>
      </c>
      <c r="B404" s="142" t="s">
        <v>814</v>
      </c>
      <c r="C404" s="143" t="s">
        <v>813</v>
      </c>
      <c r="D404" s="146">
        <v>0</v>
      </c>
      <c r="E404" s="146">
        <v>0</v>
      </c>
      <c r="F404" s="145" t="str">
        <f t="shared" si="8"/>
        <v>-</v>
      </c>
    </row>
    <row r="405" spans="1:6" customFormat="1" ht="12.75" customHeight="1" x14ac:dyDescent="0.25">
      <c r="A405" s="141" t="s">
        <v>815</v>
      </c>
      <c r="B405" s="142" t="s">
        <v>816</v>
      </c>
      <c r="C405" s="143" t="s">
        <v>815</v>
      </c>
      <c r="D405" s="146">
        <v>0</v>
      </c>
      <c r="E405" s="146">
        <v>0</v>
      </c>
      <c r="F405" s="145" t="str">
        <f t="shared" si="8"/>
        <v>-</v>
      </c>
    </row>
    <row r="406" spans="1:6" customFormat="1" ht="12.75" customHeight="1" x14ac:dyDescent="0.25">
      <c r="A406" s="141" t="s">
        <v>817</v>
      </c>
      <c r="B406" s="142" t="s">
        <v>818</v>
      </c>
      <c r="C406" s="143" t="s">
        <v>817</v>
      </c>
      <c r="D406" s="146">
        <v>0</v>
      </c>
      <c r="E406" s="146">
        <v>0</v>
      </c>
      <c r="F406" s="145" t="str">
        <f t="shared" si="8"/>
        <v>-</v>
      </c>
    </row>
    <row r="407" spans="1:6" customFormat="1" ht="12.75" customHeight="1" x14ac:dyDescent="0.25">
      <c r="A407" s="141"/>
      <c r="B407" s="142" t="s">
        <v>819</v>
      </c>
      <c r="C407" s="143" t="s">
        <v>820</v>
      </c>
      <c r="D407" s="144">
        <f>IF(D298&gt;=D350,D298-D350,0)</f>
        <v>0</v>
      </c>
      <c r="E407" s="144">
        <f>IF(E298&gt;=E350,E298-E350,0)</f>
        <v>0</v>
      </c>
      <c r="F407" s="145" t="str">
        <f t="shared" si="8"/>
        <v>-</v>
      </c>
    </row>
    <row r="408" spans="1:6" customFormat="1" ht="12.75" customHeight="1" x14ac:dyDescent="0.25">
      <c r="A408" s="141"/>
      <c r="B408" s="142" t="s">
        <v>821</v>
      </c>
      <c r="C408" s="143" t="s">
        <v>822</v>
      </c>
      <c r="D408" s="144">
        <f>IF(D350&gt;=D298,D350-D298,0)</f>
        <v>10067.17</v>
      </c>
      <c r="E408" s="144">
        <f>IF(E350&gt;=E298,E350-E298,0)</f>
        <v>2497.6600000000003</v>
      </c>
      <c r="F408" s="145">
        <f t="shared" si="8"/>
        <v>24.809951555402364</v>
      </c>
    </row>
    <row r="409" spans="1:6" customFormat="1" ht="12.75" customHeight="1" x14ac:dyDescent="0.25">
      <c r="A409" s="141" t="s">
        <v>823</v>
      </c>
      <c r="B409" s="142" t="s">
        <v>824</v>
      </c>
      <c r="C409" s="143" t="s">
        <v>823</v>
      </c>
      <c r="D409" s="146">
        <v>0</v>
      </c>
      <c r="E409" s="146">
        <v>0</v>
      </c>
      <c r="F409" s="145" t="str">
        <f t="shared" si="8"/>
        <v>-</v>
      </c>
    </row>
    <row r="410" spans="1:6" customFormat="1" ht="12.75" customHeight="1" x14ac:dyDescent="0.25">
      <c r="A410" s="141" t="s">
        <v>825</v>
      </c>
      <c r="B410" s="142" t="s">
        <v>826</v>
      </c>
      <c r="C410" s="143" t="s">
        <v>825</v>
      </c>
      <c r="D410" s="146">
        <v>0</v>
      </c>
      <c r="E410" s="146">
        <v>0</v>
      </c>
      <c r="F410" s="145" t="str">
        <f t="shared" si="8"/>
        <v>-</v>
      </c>
    </row>
    <row r="411" spans="1:6" customFormat="1" ht="12.75" customHeight="1" x14ac:dyDescent="0.25">
      <c r="A411" s="141" t="s">
        <v>827</v>
      </c>
      <c r="B411" s="142" t="s">
        <v>828</v>
      </c>
      <c r="C411" s="143" t="s">
        <v>827</v>
      </c>
      <c r="D411" s="146">
        <v>0</v>
      </c>
      <c r="E411" s="146">
        <v>0</v>
      </c>
      <c r="F411" s="145" t="str">
        <f t="shared" si="8"/>
        <v>-</v>
      </c>
    </row>
    <row r="412" spans="1:6" customFormat="1" ht="12.75" customHeight="1" x14ac:dyDescent="0.25">
      <c r="A412" s="141"/>
      <c r="B412" s="142" t="s">
        <v>829</v>
      </c>
      <c r="C412" s="143" t="s">
        <v>830</v>
      </c>
      <c r="D412" s="144">
        <f>D6+D298</f>
        <v>320912.24</v>
      </c>
      <c r="E412" s="144">
        <f>E6+E298</f>
        <v>364037.89</v>
      </c>
      <c r="F412" s="145">
        <f t="shared" si="8"/>
        <v>113.43845594670992</v>
      </c>
    </row>
    <row r="413" spans="1:6" customFormat="1" ht="12.75" customHeight="1" x14ac:dyDescent="0.25">
      <c r="A413" s="141"/>
      <c r="B413" s="142" t="s">
        <v>831</v>
      </c>
      <c r="C413" s="143" t="s">
        <v>832</v>
      </c>
      <c r="D413" s="144">
        <f>D289+D350</f>
        <v>321980.94</v>
      </c>
      <c r="E413" s="144">
        <f>E289+E350</f>
        <v>359986.81999999989</v>
      </c>
      <c r="F413" s="145">
        <f t="shared" si="8"/>
        <v>111.8037670180104</v>
      </c>
    </row>
    <row r="414" spans="1:6" customFormat="1" ht="12.75" customHeight="1" x14ac:dyDescent="0.25">
      <c r="A414" s="141"/>
      <c r="B414" s="142" t="s">
        <v>833</v>
      </c>
      <c r="C414" s="143" t="s">
        <v>834</v>
      </c>
      <c r="D414" s="144">
        <f>IF(D412&gt;=D413,D412-D413,0)</f>
        <v>0</v>
      </c>
      <c r="E414" s="144">
        <f>IF(E412&gt;=E413,E412-E413,0)</f>
        <v>4051.0700000001234</v>
      </c>
      <c r="F414" s="145" t="str">
        <f t="shared" si="8"/>
        <v>-</v>
      </c>
    </row>
    <row r="415" spans="1:6" customFormat="1" ht="12.75" customHeight="1" x14ac:dyDescent="0.25">
      <c r="A415" s="141"/>
      <c r="B415" s="142" t="s">
        <v>835</v>
      </c>
      <c r="C415" s="143" t="s">
        <v>836</v>
      </c>
      <c r="D415" s="144">
        <f>IF(D413&gt;=D412,D413-D412,0)</f>
        <v>1068.7000000000116</v>
      </c>
      <c r="E415" s="144">
        <f>IF(E413&gt;=E412,E413-E412,0)</f>
        <v>0</v>
      </c>
      <c r="F415" s="145">
        <f t="shared" si="8"/>
        <v>0</v>
      </c>
    </row>
    <row r="416" spans="1:6" customFormat="1" ht="12.75" customHeight="1" x14ac:dyDescent="0.25">
      <c r="A416" s="156" t="s">
        <v>837</v>
      </c>
      <c r="B416" s="147" t="s">
        <v>838</v>
      </c>
      <c r="C416" s="157" t="s">
        <v>839</v>
      </c>
      <c r="D416" s="144">
        <f>IF(D292-D293+D409-D410&gt;=0,D292-D293+D409-D410,0)</f>
        <v>8618.23</v>
      </c>
      <c r="E416" s="144">
        <f>IF(E292-E293+E409-E410&gt;=0,E292-E293+E409-E410,0)</f>
        <v>7549.53</v>
      </c>
      <c r="F416" s="145">
        <f t="shared" si="8"/>
        <v>87.599541901295268</v>
      </c>
    </row>
    <row r="417" spans="1:6" customFormat="1" ht="12.75" customHeight="1" x14ac:dyDescent="0.25">
      <c r="A417" s="156" t="s">
        <v>837</v>
      </c>
      <c r="B417" s="142" t="s">
        <v>840</v>
      </c>
      <c r="C417" s="157" t="s">
        <v>841</v>
      </c>
      <c r="D417" s="144">
        <f>IF(D293-D292+D410-D409&gt;=0,D293-D292+D410-D409,0)</f>
        <v>0</v>
      </c>
      <c r="E417" s="144">
        <f>IF(E293-E292+E410-E409&gt;=0,E293-E292+E410-E409,0)</f>
        <v>0</v>
      </c>
      <c r="F417" s="145" t="str">
        <f t="shared" si="8"/>
        <v>-</v>
      </c>
    </row>
    <row r="418" spans="1:6" customFormat="1" ht="12.75" customHeight="1" x14ac:dyDescent="0.25">
      <c r="A418" s="150" t="s">
        <v>842</v>
      </c>
      <c r="B418" s="151" t="s">
        <v>843</v>
      </c>
      <c r="C418" s="152" t="s">
        <v>844</v>
      </c>
      <c r="D418" s="158">
        <f>D294+D411</f>
        <v>4320.92</v>
      </c>
      <c r="E418" s="158">
        <f>E294+E411</f>
        <v>4319.55</v>
      </c>
      <c r="F418" s="154">
        <f t="shared" si="8"/>
        <v>99.968293789285624</v>
      </c>
    </row>
    <row r="419" spans="1:6" s="11" customFormat="1" ht="20.100000000000001" customHeight="1" x14ac:dyDescent="0.25">
      <c r="A419" s="326" t="s">
        <v>845</v>
      </c>
      <c r="B419" s="327"/>
      <c r="C419" s="3"/>
      <c r="D419" s="155"/>
      <c r="E419" s="155"/>
      <c r="F419" s="140"/>
    </row>
    <row r="420" spans="1:6" customFormat="1" ht="12.75" customHeight="1" x14ac:dyDescent="0.25">
      <c r="A420" s="141" t="s">
        <v>846</v>
      </c>
      <c r="B420" s="142" t="s">
        <v>847</v>
      </c>
      <c r="C420" s="143" t="s">
        <v>846</v>
      </c>
      <c r="D420" s="144">
        <f>D421+D459+D472+D484+D515</f>
        <v>0</v>
      </c>
      <c r="E420" s="144">
        <f>E421+E459+E472+E484+E515</f>
        <v>0</v>
      </c>
      <c r="F420" s="145" t="str">
        <f t="shared" ref="F420:F483" si="9">IF(D420&lt;&gt;0,IF(E420/D420&gt;=100,"&gt;&gt;100",E420/D420*100),"-")</f>
        <v>-</v>
      </c>
    </row>
    <row r="421" spans="1:6" customFormat="1" ht="24" customHeight="1" x14ac:dyDescent="0.25">
      <c r="A421" s="141" t="s">
        <v>848</v>
      </c>
      <c r="B421" s="147" t="s">
        <v>849</v>
      </c>
      <c r="C421" s="143" t="s">
        <v>848</v>
      </c>
      <c r="D421" s="144">
        <f>D422+D427+D430+D434+D435+D442+D447+D455</f>
        <v>0</v>
      </c>
      <c r="E421" s="144">
        <f>E422+E427+E430+E434+E435+E442+E447+E455</f>
        <v>0</v>
      </c>
      <c r="F421" s="145" t="str">
        <f t="shared" si="9"/>
        <v>-</v>
      </c>
    </row>
    <row r="422" spans="1:6" customFormat="1" ht="24" customHeight="1" x14ac:dyDescent="0.25">
      <c r="A422" s="141" t="s">
        <v>850</v>
      </c>
      <c r="B422" s="142" t="s">
        <v>851</v>
      </c>
      <c r="C422" s="143" t="s">
        <v>850</v>
      </c>
      <c r="D422" s="144">
        <f>SUM(D423:D426)</f>
        <v>0</v>
      </c>
      <c r="E422" s="144">
        <f>SUM(E423:E426)</f>
        <v>0</v>
      </c>
      <c r="F422" s="145" t="str">
        <f t="shared" si="9"/>
        <v>-</v>
      </c>
    </row>
    <row r="423" spans="1:6" customFormat="1" ht="12.75" customHeight="1" x14ac:dyDescent="0.25">
      <c r="A423" s="141" t="s">
        <v>852</v>
      </c>
      <c r="B423" s="142" t="s">
        <v>853</v>
      </c>
      <c r="C423" s="143" t="s">
        <v>852</v>
      </c>
      <c r="D423" s="146">
        <v>0</v>
      </c>
      <c r="E423" s="146">
        <v>0</v>
      </c>
      <c r="F423" s="145" t="str">
        <f t="shared" si="9"/>
        <v>-</v>
      </c>
    </row>
    <row r="424" spans="1:6" customFormat="1" ht="12.75" customHeight="1" x14ac:dyDescent="0.25">
      <c r="A424" s="141" t="s">
        <v>854</v>
      </c>
      <c r="B424" s="142" t="s">
        <v>855</v>
      </c>
      <c r="C424" s="143" t="s">
        <v>854</v>
      </c>
      <c r="D424" s="146">
        <v>0</v>
      </c>
      <c r="E424" s="146">
        <v>0</v>
      </c>
      <c r="F424" s="145" t="str">
        <f t="shared" si="9"/>
        <v>-</v>
      </c>
    </row>
    <row r="425" spans="1:6" customFormat="1" ht="12.75" customHeight="1" x14ac:dyDescent="0.25">
      <c r="A425" s="141" t="s">
        <v>856</v>
      </c>
      <c r="B425" s="142" t="s">
        <v>857</v>
      </c>
      <c r="C425" s="143" t="s">
        <v>856</v>
      </c>
      <c r="D425" s="146">
        <v>0</v>
      </c>
      <c r="E425" s="146">
        <v>0</v>
      </c>
      <c r="F425" s="145" t="str">
        <f t="shared" si="9"/>
        <v>-</v>
      </c>
    </row>
    <row r="426" spans="1:6" customFormat="1" ht="12.75" customHeight="1" x14ac:dyDescent="0.25">
      <c r="A426" s="141" t="s">
        <v>858</v>
      </c>
      <c r="B426" s="142" t="s">
        <v>859</v>
      </c>
      <c r="C426" s="143" t="s">
        <v>858</v>
      </c>
      <c r="D426" s="146">
        <v>0</v>
      </c>
      <c r="E426" s="146">
        <v>0</v>
      </c>
      <c r="F426" s="145" t="str">
        <f t="shared" si="9"/>
        <v>-</v>
      </c>
    </row>
    <row r="427" spans="1:6" customFormat="1" ht="24" customHeight="1" x14ac:dyDescent="0.25">
      <c r="A427" s="141" t="s">
        <v>860</v>
      </c>
      <c r="B427" s="142" t="s">
        <v>861</v>
      </c>
      <c r="C427" s="143" t="s">
        <v>860</v>
      </c>
      <c r="D427" s="144">
        <f>SUM(D428:D429)</f>
        <v>0</v>
      </c>
      <c r="E427" s="144">
        <f>SUM(E428:E429)</f>
        <v>0</v>
      </c>
      <c r="F427" s="145" t="str">
        <f t="shared" si="9"/>
        <v>-</v>
      </c>
    </row>
    <row r="428" spans="1:6" customFormat="1" ht="24" customHeight="1" x14ac:dyDescent="0.25">
      <c r="A428" s="141" t="s">
        <v>862</v>
      </c>
      <c r="B428" s="147" t="s">
        <v>863</v>
      </c>
      <c r="C428" s="143" t="s">
        <v>862</v>
      </c>
      <c r="D428" s="146">
        <v>0</v>
      </c>
      <c r="E428" s="146">
        <v>0</v>
      </c>
      <c r="F428" s="145" t="str">
        <f t="shared" si="9"/>
        <v>-</v>
      </c>
    </row>
    <row r="429" spans="1:6" customFormat="1" ht="24" customHeight="1" x14ac:dyDescent="0.25">
      <c r="A429" s="141" t="s">
        <v>864</v>
      </c>
      <c r="B429" s="147" t="s">
        <v>865</v>
      </c>
      <c r="C429" s="143" t="s">
        <v>864</v>
      </c>
      <c r="D429" s="146">
        <v>0</v>
      </c>
      <c r="E429" s="146">
        <v>0</v>
      </c>
      <c r="F429" s="145" t="str">
        <f t="shared" si="9"/>
        <v>-</v>
      </c>
    </row>
    <row r="430" spans="1:6" customFormat="1" ht="24" customHeight="1" x14ac:dyDescent="0.25">
      <c r="A430" s="141" t="s">
        <v>866</v>
      </c>
      <c r="B430" s="142" t="s">
        <v>867</v>
      </c>
      <c r="C430" s="143" t="s">
        <v>866</v>
      </c>
      <c r="D430" s="144">
        <f>SUM(D431:D433)</f>
        <v>0</v>
      </c>
      <c r="E430" s="144">
        <f>SUM(E431:E433)</f>
        <v>0</v>
      </c>
      <c r="F430" s="145" t="str">
        <f t="shared" si="9"/>
        <v>-</v>
      </c>
    </row>
    <row r="431" spans="1:6" customFormat="1" ht="12.75" customHeight="1" x14ac:dyDescent="0.25">
      <c r="A431" s="141" t="s">
        <v>868</v>
      </c>
      <c r="B431" s="142" t="s">
        <v>869</v>
      </c>
      <c r="C431" s="143" t="s">
        <v>868</v>
      </c>
      <c r="D431" s="146">
        <v>0</v>
      </c>
      <c r="E431" s="146">
        <v>0</v>
      </c>
      <c r="F431" s="145" t="str">
        <f t="shared" si="9"/>
        <v>-</v>
      </c>
    </row>
    <row r="432" spans="1:6" customFormat="1" ht="12.75" customHeight="1" x14ac:dyDescent="0.25">
      <c r="A432" s="141" t="s">
        <v>870</v>
      </c>
      <c r="B432" s="142" t="s">
        <v>871</v>
      </c>
      <c r="C432" s="143" t="s">
        <v>870</v>
      </c>
      <c r="D432" s="146">
        <v>0</v>
      </c>
      <c r="E432" s="146">
        <v>0</v>
      </c>
      <c r="F432" s="145" t="str">
        <f t="shared" si="9"/>
        <v>-</v>
      </c>
    </row>
    <row r="433" spans="1:6" customFormat="1" ht="12.75" customHeight="1" x14ac:dyDescent="0.25">
      <c r="A433" s="141" t="s">
        <v>872</v>
      </c>
      <c r="B433" s="142" t="s">
        <v>873</v>
      </c>
      <c r="C433" s="143" t="s">
        <v>872</v>
      </c>
      <c r="D433" s="146">
        <v>0</v>
      </c>
      <c r="E433" s="146">
        <v>0</v>
      </c>
      <c r="F433" s="145" t="str">
        <f t="shared" si="9"/>
        <v>-</v>
      </c>
    </row>
    <row r="434" spans="1:6" customFormat="1" ht="24" customHeight="1" x14ac:dyDescent="0.25">
      <c r="A434" s="141" t="s">
        <v>874</v>
      </c>
      <c r="B434" s="147" t="s">
        <v>875</v>
      </c>
      <c r="C434" s="143" t="s">
        <v>874</v>
      </c>
      <c r="D434" s="146">
        <v>0</v>
      </c>
      <c r="E434" s="146">
        <v>0</v>
      </c>
      <c r="F434" s="145" t="str">
        <f t="shared" si="9"/>
        <v>-</v>
      </c>
    </row>
    <row r="435" spans="1:6" customFormat="1" ht="24" customHeight="1" x14ac:dyDescent="0.25">
      <c r="A435" s="141" t="s">
        <v>876</v>
      </c>
      <c r="B435" s="142" t="s">
        <v>877</v>
      </c>
      <c r="C435" s="143" t="s">
        <v>876</v>
      </c>
      <c r="D435" s="144">
        <f>SUM(D436:D441)</f>
        <v>0</v>
      </c>
      <c r="E435" s="144">
        <f>SUM(E436:E441)</f>
        <v>0</v>
      </c>
      <c r="F435" s="145" t="str">
        <f t="shared" si="9"/>
        <v>-</v>
      </c>
    </row>
    <row r="436" spans="1:6" customFormat="1" ht="12.75" customHeight="1" x14ac:dyDescent="0.25">
      <c r="A436" s="141" t="s">
        <v>878</v>
      </c>
      <c r="B436" s="142" t="s">
        <v>879</v>
      </c>
      <c r="C436" s="143" t="s">
        <v>878</v>
      </c>
      <c r="D436" s="146">
        <v>0</v>
      </c>
      <c r="E436" s="146">
        <v>0</v>
      </c>
      <c r="F436" s="145" t="str">
        <f t="shared" si="9"/>
        <v>-</v>
      </c>
    </row>
    <row r="437" spans="1:6" customFormat="1" ht="24" customHeight="1" x14ac:dyDescent="0.25">
      <c r="A437" s="141" t="s">
        <v>880</v>
      </c>
      <c r="B437" s="142" t="s">
        <v>881</v>
      </c>
      <c r="C437" s="143" t="s">
        <v>880</v>
      </c>
      <c r="D437" s="146">
        <v>0</v>
      </c>
      <c r="E437" s="146">
        <v>0</v>
      </c>
      <c r="F437" s="145" t="str">
        <f t="shared" si="9"/>
        <v>-</v>
      </c>
    </row>
    <row r="438" spans="1:6" customFormat="1" ht="24" customHeight="1" x14ac:dyDescent="0.25">
      <c r="A438" s="141" t="s">
        <v>882</v>
      </c>
      <c r="B438" s="142" t="s">
        <v>883</v>
      </c>
      <c r="C438" s="143" t="s">
        <v>882</v>
      </c>
      <c r="D438" s="146">
        <v>0</v>
      </c>
      <c r="E438" s="146">
        <v>0</v>
      </c>
      <c r="F438" s="145" t="str">
        <f t="shared" si="9"/>
        <v>-</v>
      </c>
    </row>
    <row r="439" spans="1:6" customFormat="1" ht="12.75" customHeight="1" x14ac:dyDescent="0.25">
      <c r="A439" s="141" t="s">
        <v>884</v>
      </c>
      <c r="B439" s="142" t="s">
        <v>885</v>
      </c>
      <c r="C439" s="143" t="s">
        <v>884</v>
      </c>
      <c r="D439" s="146">
        <v>0</v>
      </c>
      <c r="E439" s="146">
        <v>0</v>
      </c>
      <c r="F439" s="145" t="str">
        <f t="shared" si="9"/>
        <v>-</v>
      </c>
    </row>
    <row r="440" spans="1:6" customFormat="1" ht="12.75" customHeight="1" x14ac:dyDescent="0.25">
      <c r="A440" s="141" t="s">
        <v>886</v>
      </c>
      <c r="B440" s="142" t="s">
        <v>887</v>
      </c>
      <c r="C440" s="143" t="s">
        <v>886</v>
      </c>
      <c r="D440" s="146">
        <v>0</v>
      </c>
      <c r="E440" s="146">
        <v>0</v>
      </c>
      <c r="F440" s="145" t="str">
        <f t="shared" si="9"/>
        <v>-</v>
      </c>
    </row>
    <row r="441" spans="1:6" customFormat="1" ht="12.75" customHeight="1" x14ac:dyDescent="0.25">
      <c r="A441" s="141" t="s">
        <v>888</v>
      </c>
      <c r="B441" s="142" t="s">
        <v>889</v>
      </c>
      <c r="C441" s="143" t="s">
        <v>888</v>
      </c>
      <c r="D441" s="146">
        <v>0</v>
      </c>
      <c r="E441" s="146">
        <v>0</v>
      </c>
      <c r="F441" s="145" t="str">
        <f t="shared" si="9"/>
        <v>-</v>
      </c>
    </row>
    <row r="442" spans="1:6" customFormat="1" ht="24" customHeight="1" x14ac:dyDescent="0.25">
      <c r="A442" s="141" t="s">
        <v>890</v>
      </c>
      <c r="B442" s="142" t="s">
        <v>891</v>
      </c>
      <c r="C442" s="143" t="s">
        <v>890</v>
      </c>
      <c r="D442" s="144">
        <f>SUM(D443:D446)</f>
        <v>0</v>
      </c>
      <c r="E442" s="144">
        <f>SUM(E443:E446)</f>
        <v>0</v>
      </c>
      <c r="F442" s="145" t="str">
        <f t="shared" si="9"/>
        <v>-</v>
      </c>
    </row>
    <row r="443" spans="1:6" customFormat="1" ht="12.75" customHeight="1" x14ac:dyDescent="0.25">
      <c r="A443" s="141" t="s">
        <v>892</v>
      </c>
      <c r="B443" s="142" t="s">
        <v>893</v>
      </c>
      <c r="C443" s="143" t="s">
        <v>892</v>
      </c>
      <c r="D443" s="146">
        <v>0</v>
      </c>
      <c r="E443" s="146">
        <v>0</v>
      </c>
      <c r="F443" s="145" t="str">
        <f t="shared" si="9"/>
        <v>-</v>
      </c>
    </row>
    <row r="444" spans="1:6" customFormat="1" ht="12.75" customHeight="1" x14ac:dyDescent="0.25">
      <c r="A444" s="141" t="s">
        <v>894</v>
      </c>
      <c r="B444" s="142" t="s">
        <v>895</v>
      </c>
      <c r="C444" s="143" t="s">
        <v>894</v>
      </c>
      <c r="D444" s="146">
        <v>0</v>
      </c>
      <c r="E444" s="146">
        <v>0</v>
      </c>
      <c r="F444" s="145" t="str">
        <f t="shared" si="9"/>
        <v>-</v>
      </c>
    </row>
    <row r="445" spans="1:6" customFormat="1" ht="12.75" customHeight="1" x14ac:dyDescent="0.25">
      <c r="A445" s="141" t="s">
        <v>896</v>
      </c>
      <c r="B445" s="142" t="s">
        <v>897</v>
      </c>
      <c r="C445" s="143" t="s">
        <v>896</v>
      </c>
      <c r="D445" s="146">
        <v>0</v>
      </c>
      <c r="E445" s="146">
        <v>0</v>
      </c>
      <c r="F445" s="145" t="str">
        <f t="shared" si="9"/>
        <v>-</v>
      </c>
    </row>
    <row r="446" spans="1:6" customFormat="1" ht="12.75" customHeight="1" x14ac:dyDescent="0.25">
      <c r="A446" s="141" t="s">
        <v>898</v>
      </c>
      <c r="B446" s="142" t="s">
        <v>899</v>
      </c>
      <c r="C446" s="143" t="s">
        <v>898</v>
      </c>
      <c r="D446" s="146">
        <v>0</v>
      </c>
      <c r="E446" s="146">
        <v>0</v>
      </c>
      <c r="F446" s="145" t="str">
        <f t="shared" si="9"/>
        <v>-</v>
      </c>
    </row>
    <row r="447" spans="1:6" customFormat="1" ht="12.75" customHeight="1" x14ac:dyDescent="0.25">
      <c r="A447" s="141" t="s">
        <v>900</v>
      </c>
      <c r="B447" s="142" t="s">
        <v>901</v>
      </c>
      <c r="C447" s="143" t="s">
        <v>900</v>
      </c>
      <c r="D447" s="144">
        <f>SUM(D448:D454)</f>
        <v>0</v>
      </c>
      <c r="E447" s="144">
        <f>SUM(E448:E454)</f>
        <v>0</v>
      </c>
      <c r="F447" s="145" t="str">
        <f t="shared" si="9"/>
        <v>-</v>
      </c>
    </row>
    <row r="448" spans="1:6" customFormat="1" ht="12.75" customHeight="1" x14ac:dyDescent="0.25">
      <c r="A448" s="141" t="s">
        <v>902</v>
      </c>
      <c r="B448" s="142" t="s">
        <v>903</v>
      </c>
      <c r="C448" s="143" t="s">
        <v>902</v>
      </c>
      <c r="D448" s="146">
        <v>0</v>
      </c>
      <c r="E448" s="146">
        <v>0</v>
      </c>
      <c r="F448" s="145" t="str">
        <f t="shared" si="9"/>
        <v>-</v>
      </c>
    </row>
    <row r="449" spans="1:6" customFormat="1" ht="12.75" customHeight="1" x14ac:dyDescent="0.25">
      <c r="A449" s="141" t="s">
        <v>904</v>
      </c>
      <c r="B449" s="142" t="s">
        <v>905</v>
      </c>
      <c r="C449" s="143" t="s">
        <v>904</v>
      </c>
      <c r="D449" s="146">
        <v>0</v>
      </c>
      <c r="E449" s="146">
        <v>0</v>
      </c>
      <c r="F449" s="145" t="str">
        <f t="shared" si="9"/>
        <v>-</v>
      </c>
    </row>
    <row r="450" spans="1:6" customFormat="1" ht="12.75" customHeight="1" x14ac:dyDescent="0.25">
      <c r="A450" s="141" t="s">
        <v>906</v>
      </c>
      <c r="B450" s="142" t="s">
        <v>907</v>
      </c>
      <c r="C450" s="143" t="s">
        <v>906</v>
      </c>
      <c r="D450" s="146">
        <v>0</v>
      </c>
      <c r="E450" s="146">
        <v>0</v>
      </c>
      <c r="F450" s="145" t="str">
        <f t="shared" si="9"/>
        <v>-</v>
      </c>
    </row>
    <row r="451" spans="1:6" customFormat="1" ht="12.75" customHeight="1" x14ac:dyDescent="0.25">
      <c r="A451" s="141" t="s">
        <v>908</v>
      </c>
      <c r="B451" s="142" t="s">
        <v>909</v>
      </c>
      <c r="C451" s="143" t="s">
        <v>908</v>
      </c>
      <c r="D451" s="146">
        <v>0</v>
      </c>
      <c r="E451" s="146">
        <v>0</v>
      </c>
      <c r="F451" s="145" t="str">
        <f t="shared" si="9"/>
        <v>-</v>
      </c>
    </row>
    <row r="452" spans="1:6" customFormat="1" ht="12.75" customHeight="1" x14ac:dyDescent="0.25">
      <c r="A452" s="141" t="s">
        <v>910</v>
      </c>
      <c r="B452" s="142" t="s">
        <v>911</v>
      </c>
      <c r="C452" s="143" t="s">
        <v>910</v>
      </c>
      <c r="D452" s="146">
        <v>0</v>
      </c>
      <c r="E452" s="146">
        <v>0</v>
      </c>
      <c r="F452" s="145" t="str">
        <f t="shared" si="9"/>
        <v>-</v>
      </c>
    </row>
    <row r="453" spans="1:6" customFormat="1" ht="24" customHeight="1" x14ac:dyDescent="0.25">
      <c r="A453" s="141" t="s">
        <v>912</v>
      </c>
      <c r="B453" s="142" t="s">
        <v>913</v>
      </c>
      <c r="C453" s="143" t="s">
        <v>912</v>
      </c>
      <c r="D453" s="146">
        <v>0</v>
      </c>
      <c r="E453" s="146">
        <v>0</v>
      </c>
      <c r="F453" s="145" t="str">
        <f t="shared" si="9"/>
        <v>-</v>
      </c>
    </row>
    <row r="454" spans="1:6" customFormat="1" ht="24" customHeight="1" x14ac:dyDescent="0.25">
      <c r="A454" s="141" t="s">
        <v>914</v>
      </c>
      <c r="B454" s="147" t="s">
        <v>915</v>
      </c>
      <c r="C454" s="143" t="s">
        <v>914</v>
      </c>
      <c r="D454" s="146">
        <v>0</v>
      </c>
      <c r="E454" s="146">
        <v>0</v>
      </c>
      <c r="F454" s="145" t="str">
        <f t="shared" si="9"/>
        <v>-</v>
      </c>
    </row>
    <row r="455" spans="1:6" customFormat="1" ht="12.75" customHeight="1" x14ac:dyDescent="0.25">
      <c r="A455" s="141" t="s">
        <v>916</v>
      </c>
      <c r="B455" s="147" t="s">
        <v>917</v>
      </c>
      <c r="C455" s="143" t="s">
        <v>916</v>
      </c>
      <c r="D455" s="144">
        <f>SUM(D456:D458)</f>
        <v>0</v>
      </c>
      <c r="E455" s="144">
        <f>SUM(E456:E458)</f>
        <v>0</v>
      </c>
      <c r="F455" s="145" t="str">
        <f t="shared" si="9"/>
        <v>-</v>
      </c>
    </row>
    <row r="456" spans="1:6" customFormat="1" ht="24" customHeight="1" x14ac:dyDescent="0.25">
      <c r="A456" s="141" t="s">
        <v>918</v>
      </c>
      <c r="B456" s="147" t="s">
        <v>919</v>
      </c>
      <c r="C456" s="143" t="s">
        <v>918</v>
      </c>
      <c r="D456" s="146">
        <v>0</v>
      </c>
      <c r="E456" s="146">
        <v>0</v>
      </c>
      <c r="F456" s="145" t="str">
        <f t="shared" si="9"/>
        <v>-</v>
      </c>
    </row>
    <row r="457" spans="1:6" customFormat="1" ht="24" customHeight="1" x14ac:dyDescent="0.25">
      <c r="A457" s="141" t="s">
        <v>920</v>
      </c>
      <c r="B457" s="147" t="s">
        <v>921</v>
      </c>
      <c r="C457" s="143" t="s">
        <v>920</v>
      </c>
      <c r="D457" s="146">
        <v>0</v>
      </c>
      <c r="E457" s="146">
        <v>0</v>
      </c>
      <c r="F457" s="145" t="str">
        <f t="shared" si="9"/>
        <v>-</v>
      </c>
    </row>
    <row r="458" spans="1:6" customFormat="1" ht="12.75" customHeight="1" x14ac:dyDescent="0.25">
      <c r="A458" s="141" t="s">
        <v>922</v>
      </c>
      <c r="B458" s="147" t="s">
        <v>923</v>
      </c>
      <c r="C458" s="143" t="s">
        <v>922</v>
      </c>
      <c r="D458" s="146">
        <v>0</v>
      </c>
      <c r="E458" s="146">
        <v>0</v>
      </c>
      <c r="F458" s="145" t="str">
        <f t="shared" si="9"/>
        <v>-</v>
      </c>
    </row>
    <row r="459" spans="1:6" customFormat="1" ht="12.75" customHeight="1" x14ac:dyDescent="0.25">
      <c r="A459" s="141" t="s">
        <v>924</v>
      </c>
      <c r="B459" s="142" t="s">
        <v>925</v>
      </c>
      <c r="C459" s="143" t="s">
        <v>924</v>
      </c>
      <c r="D459" s="144">
        <f>D460+D463+D466+D469</f>
        <v>0</v>
      </c>
      <c r="E459" s="144">
        <f>E460+E463+E466+E469</f>
        <v>0</v>
      </c>
      <c r="F459" s="145" t="str">
        <f t="shared" si="9"/>
        <v>-</v>
      </c>
    </row>
    <row r="460" spans="1:6" customFormat="1" ht="12.75" customHeight="1" x14ac:dyDescent="0.25">
      <c r="A460" s="141" t="s">
        <v>926</v>
      </c>
      <c r="B460" s="142" t="s">
        <v>927</v>
      </c>
      <c r="C460" s="143" t="s">
        <v>926</v>
      </c>
      <c r="D460" s="144">
        <f>SUM(D461:D462)</f>
        <v>0</v>
      </c>
      <c r="E460" s="144">
        <f>SUM(E461:E462)</f>
        <v>0</v>
      </c>
      <c r="F460" s="145" t="str">
        <f t="shared" si="9"/>
        <v>-</v>
      </c>
    </row>
    <row r="461" spans="1:6" customFormat="1" ht="12.75" customHeight="1" x14ac:dyDescent="0.25">
      <c r="A461" s="141" t="s">
        <v>928</v>
      </c>
      <c r="B461" s="142" t="s">
        <v>929</v>
      </c>
      <c r="C461" s="143" t="s">
        <v>928</v>
      </c>
      <c r="D461" s="146">
        <v>0</v>
      </c>
      <c r="E461" s="146">
        <v>0</v>
      </c>
      <c r="F461" s="145" t="str">
        <f t="shared" si="9"/>
        <v>-</v>
      </c>
    </row>
    <row r="462" spans="1:6" customFormat="1" ht="12.75" customHeight="1" x14ac:dyDescent="0.25">
      <c r="A462" s="141" t="s">
        <v>930</v>
      </c>
      <c r="B462" s="142" t="s">
        <v>931</v>
      </c>
      <c r="C462" s="143" t="s">
        <v>930</v>
      </c>
      <c r="D462" s="146">
        <v>0</v>
      </c>
      <c r="E462" s="146">
        <v>0</v>
      </c>
      <c r="F462" s="145" t="str">
        <f t="shared" si="9"/>
        <v>-</v>
      </c>
    </row>
    <row r="463" spans="1:6" customFormat="1" ht="12.75" customHeight="1" x14ac:dyDescent="0.25">
      <c r="A463" s="141" t="s">
        <v>932</v>
      </c>
      <c r="B463" s="142" t="s">
        <v>933</v>
      </c>
      <c r="C463" s="143" t="s">
        <v>932</v>
      </c>
      <c r="D463" s="144">
        <f>SUM(D464:D465)</f>
        <v>0</v>
      </c>
      <c r="E463" s="144">
        <f>SUM(E464:E465)</f>
        <v>0</v>
      </c>
      <c r="F463" s="145" t="str">
        <f t="shared" si="9"/>
        <v>-</v>
      </c>
    </row>
    <row r="464" spans="1:6" customFormat="1" ht="12.75" customHeight="1" x14ac:dyDescent="0.25">
      <c r="A464" s="141" t="s">
        <v>934</v>
      </c>
      <c r="B464" s="142" t="s">
        <v>935</v>
      </c>
      <c r="C464" s="143" t="s">
        <v>934</v>
      </c>
      <c r="D464" s="146">
        <v>0</v>
      </c>
      <c r="E464" s="146">
        <v>0</v>
      </c>
      <c r="F464" s="145" t="str">
        <f t="shared" si="9"/>
        <v>-</v>
      </c>
    </row>
    <row r="465" spans="1:6" customFormat="1" ht="12.75" customHeight="1" x14ac:dyDescent="0.25">
      <c r="A465" s="141" t="s">
        <v>936</v>
      </c>
      <c r="B465" s="142" t="s">
        <v>937</v>
      </c>
      <c r="C465" s="143" t="s">
        <v>936</v>
      </c>
      <c r="D465" s="146">
        <v>0</v>
      </c>
      <c r="E465" s="146">
        <v>0</v>
      </c>
      <c r="F465" s="145" t="str">
        <f t="shared" si="9"/>
        <v>-</v>
      </c>
    </row>
    <row r="466" spans="1:6" customFormat="1" ht="12.75" customHeight="1" x14ac:dyDescent="0.25">
      <c r="A466" s="141" t="s">
        <v>938</v>
      </c>
      <c r="B466" s="142" t="s">
        <v>939</v>
      </c>
      <c r="C466" s="143" t="s">
        <v>938</v>
      </c>
      <c r="D466" s="144">
        <f>SUM(D467:D468)</f>
        <v>0</v>
      </c>
      <c r="E466" s="144">
        <f>SUM(E467:E468)</f>
        <v>0</v>
      </c>
      <c r="F466" s="145" t="str">
        <f t="shared" si="9"/>
        <v>-</v>
      </c>
    </row>
    <row r="467" spans="1:6" customFormat="1" ht="12.75" customHeight="1" x14ac:dyDescent="0.25">
      <c r="A467" s="141" t="s">
        <v>940</v>
      </c>
      <c r="B467" s="142" t="s">
        <v>941</v>
      </c>
      <c r="C467" s="143" t="s">
        <v>940</v>
      </c>
      <c r="D467" s="146">
        <v>0</v>
      </c>
      <c r="E467" s="146">
        <v>0</v>
      </c>
      <c r="F467" s="145" t="str">
        <f t="shared" si="9"/>
        <v>-</v>
      </c>
    </row>
    <row r="468" spans="1:6" customFormat="1" ht="12.75" customHeight="1" x14ac:dyDescent="0.25">
      <c r="A468" s="141" t="s">
        <v>942</v>
      </c>
      <c r="B468" s="142" t="s">
        <v>943</v>
      </c>
      <c r="C468" s="143" t="s">
        <v>942</v>
      </c>
      <c r="D468" s="146">
        <v>0</v>
      </c>
      <c r="E468" s="146">
        <v>0</v>
      </c>
      <c r="F468" s="145" t="str">
        <f t="shared" si="9"/>
        <v>-</v>
      </c>
    </row>
    <row r="469" spans="1:6" customFormat="1" ht="12.75" customHeight="1" x14ac:dyDescent="0.25">
      <c r="A469" s="141" t="s">
        <v>944</v>
      </c>
      <c r="B469" s="142" t="s">
        <v>945</v>
      </c>
      <c r="C469" s="143" t="s">
        <v>944</v>
      </c>
      <c r="D469" s="144">
        <f>SUM(D470:D471)</f>
        <v>0</v>
      </c>
      <c r="E469" s="144">
        <f>SUM(E470:E471)</f>
        <v>0</v>
      </c>
      <c r="F469" s="145" t="str">
        <f t="shared" si="9"/>
        <v>-</v>
      </c>
    </row>
    <row r="470" spans="1:6" customFormat="1" ht="12.75" customHeight="1" x14ac:dyDescent="0.25">
      <c r="A470" s="141" t="s">
        <v>946</v>
      </c>
      <c r="B470" s="142" t="s">
        <v>947</v>
      </c>
      <c r="C470" s="143" t="s">
        <v>946</v>
      </c>
      <c r="D470" s="146">
        <v>0</v>
      </c>
      <c r="E470" s="146">
        <v>0</v>
      </c>
      <c r="F470" s="145" t="str">
        <f t="shared" si="9"/>
        <v>-</v>
      </c>
    </row>
    <row r="471" spans="1:6" customFormat="1" ht="12.75" customHeight="1" x14ac:dyDescent="0.25">
      <c r="A471" s="141" t="s">
        <v>948</v>
      </c>
      <c r="B471" s="142" t="s">
        <v>949</v>
      </c>
      <c r="C471" s="143" t="s">
        <v>948</v>
      </c>
      <c r="D471" s="146">
        <v>0</v>
      </c>
      <c r="E471" s="146">
        <v>0</v>
      </c>
      <c r="F471" s="145" t="str">
        <f t="shared" si="9"/>
        <v>-</v>
      </c>
    </row>
    <row r="472" spans="1:6" customFormat="1" ht="12.75" customHeight="1" x14ac:dyDescent="0.25">
      <c r="A472" s="141" t="s">
        <v>950</v>
      </c>
      <c r="B472" s="142" t="s">
        <v>951</v>
      </c>
      <c r="C472" s="143" t="s">
        <v>950</v>
      </c>
      <c r="D472" s="144">
        <f>D473+D477+D478+D481</f>
        <v>0</v>
      </c>
      <c r="E472" s="144">
        <f>E473+E477+E478+E481</f>
        <v>0</v>
      </c>
      <c r="F472" s="145" t="str">
        <f t="shared" si="9"/>
        <v>-</v>
      </c>
    </row>
    <row r="473" spans="1:6" customFormat="1" ht="24" customHeight="1" x14ac:dyDescent="0.25">
      <c r="A473" s="141" t="s">
        <v>952</v>
      </c>
      <c r="B473" s="142" t="s">
        <v>953</v>
      </c>
      <c r="C473" s="143" t="s">
        <v>952</v>
      </c>
      <c r="D473" s="144">
        <f>SUM(D474:D476)</f>
        <v>0</v>
      </c>
      <c r="E473" s="144">
        <f>SUM(E474:E476)</f>
        <v>0</v>
      </c>
      <c r="F473" s="145" t="str">
        <f t="shared" si="9"/>
        <v>-</v>
      </c>
    </row>
    <row r="474" spans="1:6" customFormat="1" ht="12.75" customHeight="1" x14ac:dyDescent="0.25">
      <c r="A474" s="141" t="s">
        <v>954</v>
      </c>
      <c r="B474" s="142" t="s">
        <v>955</v>
      </c>
      <c r="C474" s="143" t="s">
        <v>954</v>
      </c>
      <c r="D474" s="146">
        <v>0</v>
      </c>
      <c r="E474" s="146">
        <v>0</v>
      </c>
      <c r="F474" s="145" t="str">
        <f t="shared" si="9"/>
        <v>-</v>
      </c>
    </row>
    <row r="475" spans="1:6" customFormat="1" ht="12.75" customHeight="1" x14ac:dyDescent="0.25">
      <c r="A475" s="141" t="s">
        <v>956</v>
      </c>
      <c r="B475" s="142" t="s">
        <v>957</v>
      </c>
      <c r="C475" s="143" t="s">
        <v>956</v>
      </c>
      <c r="D475" s="146">
        <v>0</v>
      </c>
      <c r="E475" s="146">
        <v>0</v>
      </c>
      <c r="F475" s="145" t="str">
        <f t="shared" si="9"/>
        <v>-</v>
      </c>
    </row>
    <row r="476" spans="1:6" customFormat="1" ht="12.75" customHeight="1" x14ac:dyDescent="0.25">
      <c r="A476" s="141" t="s">
        <v>958</v>
      </c>
      <c r="B476" s="142" t="s">
        <v>959</v>
      </c>
      <c r="C476" s="143" t="s">
        <v>958</v>
      </c>
      <c r="D476" s="146">
        <v>0</v>
      </c>
      <c r="E476" s="146">
        <v>0</v>
      </c>
      <c r="F476" s="145" t="str">
        <f t="shared" si="9"/>
        <v>-</v>
      </c>
    </row>
    <row r="477" spans="1:6" customFormat="1" ht="24" customHeight="1" x14ac:dyDescent="0.25">
      <c r="A477" s="141" t="s">
        <v>960</v>
      </c>
      <c r="B477" s="147" t="s">
        <v>961</v>
      </c>
      <c r="C477" s="143" t="s">
        <v>960</v>
      </c>
      <c r="D477" s="146">
        <v>0</v>
      </c>
      <c r="E477" s="146">
        <v>0</v>
      </c>
      <c r="F477" s="145" t="str">
        <f t="shared" si="9"/>
        <v>-</v>
      </c>
    </row>
    <row r="478" spans="1:6" customFormat="1" ht="24" customHeight="1" x14ac:dyDescent="0.25">
      <c r="A478" s="141" t="s">
        <v>962</v>
      </c>
      <c r="B478" s="142" t="s">
        <v>963</v>
      </c>
      <c r="C478" s="143" t="s">
        <v>962</v>
      </c>
      <c r="D478" s="144">
        <f>SUM(D479:D480)</f>
        <v>0</v>
      </c>
      <c r="E478" s="144">
        <f>SUM(E479:E480)</f>
        <v>0</v>
      </c>
      <c r="F478" s="145" t="str">
        <f t="shared" si="9"/>
        <v>-</v>
      </c>
    </row>
    <row r="479" spans="1:6" customFormat="1" ht="24" customHeight="1" x14ac:dyDescent="0.25">
      <c r="A479" s="141" t="s">
        <v>964</v>
      </c>
      <c r="B479" s="147" t="s">
        <v>965</v>
      </c>
      <c r="C479" s="143" t="s">
        <v>964</v>
      </c>
      <c r="D479" s="146">
        <v>0</v>
      </c>
      <c r="E479" s="146">
        <v>0</v>
      </c>
      <c r="F479" s="145" t="str">
        <f t="shared" si="9"/>
        <v>-</v>
      </c>
    </row>
    <row r="480" spans="1:6" customFormat="1" ht="12.75" customHeight="1" x14ac:dyDescent="0.25">
      <c r="A480" s="141" t="s">
        <v>966</v>
      </c>
      <c r="B480" s="142" t="s">
        <v>967</v>
      </c>
      <c r="C480" s="143" t="s">
        <v>966</v>
      </c>
      <c r="D480" s="146">
        <v>0</v>
      </c>
      <c r="E480" s="146">
        <v>0</v>
      </c>
      <c r="F480" s="145" t="str">
        <f t="shared" si="9"/>
        <v>-</v>
      </c>
    </row>
    <row r="481" spans="1:6" customFormat="1" ht="24" customHeight="1" x14ac:dyDescent="0.25">
      <c r="A481" s="141" t="s">
        <v>968</v>
      </c>
      <c r="B481" s="142" t="s">
        <v>969</v>
      </c>
      <c r="C481" s="143" t="s">
        <v>968</v>
      </c>
      <c r="D481" s="144">
        <f>SUM(D482:D483)</f>
        <v>0</v>
      </c>
      <c r="E481" s="144">
        <f>SUM(E482:E483)</f>
        <v>0</v>
      </c>
      <c r="F481" s="145" t="str">
        <f t="shared" si="9"/>
        <v>-</v>
      </c>
    </row>
    <row r="482" spans="1:6" customFormat="1" ht="12.75" customHeight="1" x14ac:dyDescent="0.25">
      <c r="A482" s="141" t="s">
        <v>970</v>
      </c>
      <c r="B482" s="142" t="s">
        <v>971</v>
      </c>
      <c r="C482" s="143" t="s">
        <v>970</v>
      </c>
      <c r="D482" s="146">
        <v>0</v>
      </c>
      <c r="E482" s="146">
        <v>0</v>
      </c>
      <c r="F482" s="145" t="str">
        <f t="shared" si="9"/>
        <v>-</v>
      </c>
    </row>
    <row r="483" spans="1:6" customFormat="1" ht="12.75" customHeight="1" x14ac:dyDescent="0.25">
      <c r="A483" s="141" t="s">
        <v>972</v>
      </c>
      <c r="B483" s="142" t="s">
        <v>973</v>
      </c>
      <c r="C483" s="143" t="s">
        <v>972</v>
      </c>
      <c r="D483" s="146">
        <v>0</v>
      </c>
      <c r="E483" s="146">
        <v>0</v>
      </c>
      <c r="F483" s="145" t="str">
        <f t="shared" si="9"/>
        <v>-</v>
      </c>
    </row>
    <row r="484" spans="1:6" customFormat="1" ht="12.75" customHeight="1" x14ac:dyDescent="0.25">
      <c r="A484" s="141" t="s">
        <v>974</v>
      </c>
      <c r="B484" s="142" t="s">
        <v>975</v>
      </c>
      <c r="C484" s="143" t="s">
        <v>974</v>
      </c>
      <c r="D484" s="144">
        <f>D485+D490+D494+D495+D502+D507</f>
        <v>0</v>
      </c>
      <c r="E484" s="144">
        <f>E485+E490+E494+E495+E502+E507</f>
        <v>0</v>
      </c>
      <c r="F484" s="145" t="str">
        <f t="shared" ref="F484:F547" si="10">IF(D484&lt;&gt;0,IF(E484/D484&gt;=100,"&gt;&gt;100",E484/D484*100),"-")</f>
        <v>-</v>
      </c>
    </row>
    <row r="485" spans="1:6" customFormat="1" ht="24" customHeight="1" x14ac:dyDescent="0.25">
      <c r="A485" s="141" t="s">
        <v>976</v>
      </c>
      <c r="B485" s="142" t="s">
        <v>977</v>
      </c>
      <c r="C485" s="143" t="s">
        <v>976</v>
      </c>
      <c r="D485" s="144">
        <f>SUM(D486:D489)</f>
        <v>0</v>
      </c>
      <c r="E485" s="144">
        <f>SUM(E486:E489)</f>
        <v>0</v>
      </c>
      <c r="F485" s="145" t="str">
        <f t="shared" si="10"/>
        <v>-</v>
      </c>
    </row>
    <row r="486" spans="1:6" customFormat="1" ht="12.75" customHeight="1" x14ac:dyDescent="0.25">
      <c r="A486" s="141" t="s">
        <v>978</v>
      </c>
      <c r="B486" s="142" t="s">
        <v>979</v>
      </c>
      <c r="C486" s="143" t="s">
        <v>978</v>
      </c>
      <c r="D486" s="146">
        <v>0</v>
      </c>
      <c r="E486" s="146">
        <v>0</v>
      </c>
      <c r="F486" s="145" t="str">
        <f t="shared" si="10"/>
        <v>-</v>
      </c>
    </row>
    <row r="487" spans="1:6" customFormat="1" ht="12.75" customHeight="1" x14ac:dyDescent="0.25">
      <c r="A487" s="141" t="s">
        <v>980</v>
      </c>
      <c r="B487" s="142" t="s">
        <v>981</v>
      </c>
      <c r="C487" s="143" t="s">
        <v>980</v>
      </c>
      <c r="D487" s="146">
        <v>0</v>
      </c>
      <c r="E487" s="146">
        <v>0</v>
      </c>
      <c r="F487" s="145" t="str">
        <f t="shared" si="10"/>
        <v>-</v>
      </c>
    </row>
    <row r="488" spans="1:6" customFormat="1" ht="12.75" customHeight="1" x14ac:dyDescent="0.25">
      <c r="A488" s="141" t="s">
        <v>982</v>
      </c>
      <c r="B488" s="142" t="s">
        <v>983</v>
      </c>
      <c r="C488" s="143" t="s">
        <v>982</v>
      </c>
      <c r="D488" s="146">
        <v>0</v>
      </c>
      <c r="E488" s="146">
        <v>0</v>
      </c>
      <c r="F488" s="145" t="str">
        <f t="shared" si="10"/>
        <v>-</v>
      </c>
    </row>
    <row r="489" spans="1:6" customFormat="1" ht="12.75" customHeight="1" x14ac:dyDescent="0.25">
      <c r="A489" s="141" t="s">
        <v>984</v>
      </c>
      <c r="B489" s="142" t="s">
        <v>985</v>
      </c>
      <c r="C489" s="143" t="s">
        <v>984</v>
      </c>
      <c r="D489" s="146">
        <v>0</v>
      </c>
      <c r="E489" s="146">
        <v>0</v>
      </c>
      <c r="F489" s="145" t="str">
        <f t="shared" si="10"/>
        <v>-</v>
      </c>
    </row>
    <row r="490" spans="1:6" customFormat="1" ht="24" customHeight="1" x14ac:dyDescent="0.25">
      <c r="A490" s="141" t="s">
        <v>986</v>
      </c>
      <c r="B490" s="142" t="s">
        <v>987</v>
      </c>
      <c r="C490" s="143" t="s">
        <v>986</v>
      </c>
      <c r="D490" s="144">
        <f>SUM(D491:D493)</f>
        <v>0</v>
      </c>
      <c r="E490" s="144">
        <f>SUM(E491:E493)</f>
        <v>0</v>
      </c>
      <c r="F490" s="145" t="str">
        <f t="shared" si="10"/>
        <v>-</v>
      </c>
    </row>
    <row r="491" spans="1:6" customFormat="1" ht="12.75" customHeight="1" x14ac:dyDescent="0.25">
      <c r="A491" s="141" t="s">
        <v>988</v>
      </c>
      <c r="B491" s="142" t="s">
        <v>989</v>
      </c>
      <c r="C491" s="143" t="s">
        <v>988</v>
      </c>
      <c r="D491" s="146">
        <v>0</v>
      </c>
      <c r="E491" s="146">
        <v>0</v>
      </c>
      <c r="F491" s="145" t="str">
        <f t="shared" si="10"/>
        <v>-</v>
      </c>
    </row>
    <row r="492" spans="1:6" customFormat="1" ht="12.75" customHeight="1" x14ac:dyDescent="0.25">
      <c r="A492" s="141" t="s">
        <v>990</v>
      </c>
      <c r="B492" s="142" t="s">
        <v>991</v>
      </c>
      <c r="C492" s="143" t="s">
        <v>990</v>
      </c>
      <c r="D492" s="146">
        <v>0</v>
      </c>
      <c r="E492" s="146">
        <v>0</v>
      </c>
      <c r="F492" s="145" t="str">
        <f t="shared" si="10"/>
        <v>-</v>
      </c>
    </row>
    <row r="493" spans="1:6" customFormat="1" ht="12.75" customHeight="1" x14ac:dyDescent="0.25">
      <c r="A493" s="141" t="s">
        <v>992</v>
      </c>
      <c r="B493" s="142" t="s">
        <v>993</v>
      </c>
      <c r="C493" s="143" t="s">
        <v>992</v>
      </c>
      <c r="D493" s="146">
        <v>0</v>
      </c>
      <c r="E493" s="146">
        <v>0</v>
      </c>
      <c r="F493" s="145" t="str">
        <f t="shared" si="10"/>
        <v>-</v>
      </c>
    </row>
    <row r="494" spans="1:6" customFormat="1" ht="12.75" customHeight="1" x14ac:dyDescent="0.25">
      <c r="A494" s="141" t="s">
        <v>994</v>
      </c>
      <c r="B494" s="142" t="s">
        <v>995</v>
      </c>
      <c r="C494" s="143" t="s">
        <v>994</v>
      </c>
      <c r="D494" s="146">
        <v>0</v>
      </c>
      <c r="E494" s="146">
        <v>0</v>
      </c>
      <c r="F494" s="145" t="str">
        <f t="shared" si="10"/>
        <v>-</v>
      </c>
    </row>
    <row r="495" spans="1:6" customFormat="1" ht="24" customHeight="1" x14ac:dyDescent="0.25">
      <c r="A495" s="141" t="s">
        <v>996</v>
      </c>
      <c r="B495" s="142" t="s">
        <v>997</v>
      </c>
      <c r="C495" s="143" t="s">
        <v>996</v>
      </c>
      <c r="D495" s="144">
        <f>SUM(D496:D501)</f>
        <v>0</v>
      </c>
      <c r="E495" s="144">
        <f>SUM(E496:E501)</f>
        <v>0</v>
      </c>
      <c r="F495" s="145" t="str">
        <f t="shared" si="10"/>
        <v>-</v>
      </c>
    </row>
    <row r="496" spans="1:6" customFormat="1" ht="12.75" customHeight="1" x14ac:dyDescent="0.25">
      <c r="A496" s="141" t="s">
        <v>998</v>
      </c>
      <c r="B496" s="142" t="s">
        <v>999</v>
      </c>
      <c r="C496" s="143" t="s">
        <v>998</v>
      </c>
      <c r="D496" s="146">
        <v>0</v>
      </c>
      <c r="E496" s="146">
        <v>0</v>
      </c>
      <c r="F496" s="145" t="str">
        <f t="shared" si="10"/>
        <v>-</v>
      </c>
    </row>
    <row r="497" spans="1:6" customFormat="1" ht="12.75" customHeight="1" x14ac:dyDescent="0.25">
      <c r="A497" s="141" t="s">
        <v>1000</v>
      </c>
      <c r="B497" s="142" t="s">
        <v>1001</v>
      </c>
      <c r="C497" s="143" t="s">
        <v>1000</v>
      </c>
      <c r="D497" s="146">
        <v>0</v>
      </c>
      <c r="E497" s="146">
        <v>0</v>
      </c>
      <c r="F497" s="145" t="str">
        <f t="shared" si="10"/>
        <v>-</v>
      </c>
    </row>
    <row r="498" spans="1:6" customFormat="1" ht="24" customHeight="1" x14ac:dyDescent="0.25">
      <c r="A498" s="141" t="s">
        <v>1002</v>
      </c>
      <c r="B498" s="142" t="s">
        <v>1003</v>
      </c>
      <c r="C498" s="143" t="s">
        <v>1002</v>
      </c>
      <c r="D498" s="146">
        <v>0</v>
      </c>
      <c r="E498" s="146">
        <v>0</v>
      </c>
      <c r="F498" s="145" t="str">
        <f t="shared" si="10"/>
        <v>-</v>
      </c>
    </row>
    <row r="499" spans="1:6" customFormat="1" ht="12.75" customHeight="1" x14ac:dyDescent="0.25">
      <c r="A499" s="141" t="s">
        <v>1004</v>
      </c>
      <c r="B499" s="142" t="s">
        <v>1005</v>
      </c>
      <c r="C499" s="143" t="s">
        <v>1004</v>
      </c>
      <c r="D499" s="146">
        <v>0</v>
      </c>
      <c r="E499" s="146">
        <v>0</v>
      </c>
      <c r="F499" s="145" t="str">
        <f t="shared" si="10"/>
        <v>-</v>
      </c>
    </row>
    <row r="500" spans="1:6" customFormat="1" ht="12.75" customHeight="1" x14ac:dyDescent="0.25">
      <c r="A500" s="141" t="s">
        <v>1006</v>
      </c>
      <c r="B500" s="142" t="s">
        <v>1007</v>
      </c>
      <c r="C500" s="143" t="s">
        <v>1006</v>
      </c>
      <c r="D500" s="146">
        <v>0</v>
      </c>
      <c r="E500" s="146">
        <v>0</v>
      </c>
      <c r="F500" s="145" t="str">
        <f t="shared" si="10"/>
        <v>-</v>
      </c>
    </row>
    <row r="501" spans="1:6" customFormat="1" ht="12.75" customHeight="1" x14ac:dyDescent="0.25">
      <c r="A501" s="141" t="s">
        <v>1008</v>
      </c>
      <c r="B501" s="142" t="s">
        <v>1009</v>
      </c>
      <c r="C501" s="143" t="s">
        <v>1008</v>
      </c>
      <c r="D501" s="146">
        <v>0</v>
      </c>
      <c r="E501" s="146">
        <v>0</v>
      </c>
      <c r="F501" s="145" t="str">
        <f t="shared" si="10"/>
        <v>-</v>
      </c>
    </row>
    <row r="502" spans="1:6" customFormat="1" ht="24" customHeight="1" x14ac:dyDescent="0.25">
      <c r="A502" s="141" t="s">
        <v>1010</v>
      </c>
      <c r="B502" s="147" t="s">
        <v>1011</v>
      </c>
      <c r="C502" s="143" t="s">
        <v>1010</v>
      </c>
      <c r="D502" s="144">
        <f>SUM(D503:D506)</f>
        <v>0</v>
      </c>
      <c r="E502" s="144">
        <f>SUM(E503:E506)</f>
        <v>0</v>
      </c>
      <c r="F502" s="145" t="str">
        <f t="shared" si="10"/>
        <v>-</v>
      </c>
    </row>
    <row r="503" spans="1:6" customFormat="1" ht="12.75" customHeight="1" x14ac:dyDescent="0.25">
      <c r="A503" s="141" t="s">
        <v>1012</v>
      </c>
      <c r="B503" s="142" t="s">
        <v>1013</v>
      </c>
      <c r="C503" s="143" t="s">
        <v>1012</v>
      </c>
      <c r="D503" s="146">
        <v>0</v>
      </c>
      <c r="E503" s="146">
        <v>0</v>
      </c>
      <c r="F503" s="145" t="str">
        <f t="shared" si="10"/>
        <v>-</v>
      </c>
    </row>
    <row r="504" spans="1:6" customFormat="1" ht="12.75" customHeight="1" x14ac:dyDescent="0.25">
      <c r="A504" s="141" t="s">
        <v>1014</v>
      </c>
      <c r="B504" s="142" t="s">
        <v>1015</v>
      </c>
      <c r="C504" s="143" t="s">
        <v>1014</v>
      </c>
      <c r="D504" s="146">
        <v>0</v>
      </c>
      <c r="E504" s="146">
        <v>0</v>
      </c>
      <c r="F504" s="145" t="str">
        <f t="shared" si="10"/>
        <v>-</v>
      </c>
    </row>
    <row r="505" spans="1:6" customFormat="1" ht="12.75" customHeight="1" x14ac:dyDescent="0.25">
      <c r="A505" s="141" t="s">
        <v>1016</v>
      </c>
      <c r="B505" s="142" t="s">
        <v>1017</v>
      </c>
      <c r="C505" s="143" t="s">
        <v>1016</v>
      </c>
      <c r="D505" s="146">
        <v>0</v>
      </c>
      <c r="E505" s="146">
        <v>0</v>
      </c>
      <c r="F505" s="145" t="str">
        <f t="shared" si="10"/>
        <v>-</v>
      </c>
    </row>
    <row r="506" spans="1:6" customFormat="1" ht="12.75" customHeight="1" x14ac:dyDescent="0.25">
      <c r="A506" s="141" t="s">
        <v>1018</v>
      </c>
      <c r="B506" s="142" t="s">
        <v>1019</v>
      </c>
      <c r="C506" s="143" t="s">
        <v>1018</v>
      </c>
      <c r="D506" s="146">
        <v>0</v>
      </c>
      <c r="E506" s="146">
        <v>0</v>
      </c>
      <c r="F506" s="145" t="str">
        <f t="shared" si="10"/>
        <v>-</v>
      </c>
    </row>
    <row r="507" spans="1:6" customFormat="1" ht="12.75" customHeight="1" x14ac:dyDescent="0.25">
      <c r="A507" s="141" t="s">
        <v>1020</v>
      </c>
      <c r="B507" s="142" t="s">
        <v>1021</v>
      </c>
      <c r="C507" s="143" t="s">
        <v>1020</v>
      </c>
      <c r="D507" s="144">
        <f>SUM(D508:D514)</f>
        <v>0</v>
      </c>
      <c r="E507" s="144">
        <f>SUM(E508:E514)</f>
        <v>0</v>
      </c>
      <c r="F507" s="145" t="str">
        <f t="shared" si="10"/>
        <v>-</v>
      </c>
    </row>
    <row r="508" spans="1:6" customFormat="1" ht="12.75" customHeight="1" x14ac:dyDescent="0.25">
      <c r="A508" s="141" t="s">
        <v>1022</v>
      </c>
      <c r="B508" s="142" t="s">
        <v>1023</v>
      </c>
      <c r="C508" s="143" t="s">
        <v>1022</v>
      </c>
      <c r="D508" s="146">
        <v>0</v>
      </c>
      <c r="E508" s="146">
        <v>0</v>
      </c>
      <c r="F508" s="145" t="str">
        <f t="shared" si="10"/>
        <v>-</v>
      </c>
    </row>
    <row r="509" spans="1:6" customFormat="1" ht="12.75" customHeight="1" x14ac:dyDescent="0.25">
      <c r="A509" s="141" t="s">
        <v>1024</v>
      </c>
      <c r="B509" s="142" t="s">
        <v>1025</v>
      </c>
      <c r="C509" s="143" t="s">
        <v>1024</v>
      </c>
      <c r="D509" s="146">
        <v>0</v>
      </c>
      <c r="E509" s="146">
        <v>0</v>
      </c>
      <c r="F509" s="145" t="str">
        <f t="shared" si="10"/>
        <v>-</v>
      </c>
    </row>
    <row r="510" spans="1:6" customFormat="1" ht="12.75" customHeight="1" x14ac:dyDescent="0.25">
      <c r="A510" s="141" t="s">
        <v>1026</v>
      </c>
      <c r="B510" s="142" t="s">
        <v>1027</v>
      </c>
      <c r="C510" s="143" t="s">
        <v>1026</v>
      </c>
      <c r="D510" s="146">
        <v>0</v>
      </c>
      <c r="E510" s="146">
        <v>0</v>
      </c>
      <c r="F510" s="145" t="str">
        <f t="shared" si="10"/>
        <v>-</v>
      </c>
    </row>
    <row r="511" spans="1:6" customFormat="1" ht="12.75" customHeight="1" x14ac:dyDescent="0.25">
      <c r="A511" s="141" t="s">
        <v>1028</v>
      </c>
      <c r="B511" s="142" t="s">
        <v>1029</v>
      </c>
      <c r="C511" s="143" t="s">
        <v>1028</v>
      </c>
      <c r="D511" s="146">
        <v>0</v>
      </c>
      <c r="E511" s="146">
        <v>0</v>
      </c>
      <c r="F511" s="145" t="str">
        <f t="shared" si="10"/>
        <v>-</v>
      </c>
    </row>
    <row r="512" spans="1:6" customFormat="1" ht="12.75" customHeight="1" x14ac:dyDescent="0.25">
      <c r="A512" s="141" t="s">
        <v>1030</v>
      </c>
      <c r="B512" s="142" t="s">
        <v>1031</v>
      </c>
      <c r="C512" s="143" t="s">
        <v>1030</v>
      </c>
      <c r="D512" s="146">
        <v>0</v>
      </c>
      <c r="E512" s="146">
        <v>0</v>
      </c>
      <c r="F512" s="145" t="str">
        <f t="shared" si="10"/>
        <v>-</v>
      </c>
    </row>
    <row r="513" spans="1:6" customFormat="1" ht="12.75" customHeight="1" x14ac:dyDescent="0.25">
      <c r="A513" s="141" t="s">
        <v>1032</v>
      </c>
      <c r="B513" s="142" t="s">
        <v>1033</v>
      </c>
      <c r="C513" s="143" t="s">
        <v>1032</v>
      </c>
      <c r="D513" s="146">
        <v>0</v>
      </c>
      <c r="E513" s="146">
        <v>0</v>
      </c>
      <c r="F513" s="145" t="str">
        <f t="shared" si="10"/>
        <v>-</v>
      </c>
    </row>
    <row r="514" spans="1:6" customFormat="1" ht="24" customHeight="1" x14ac:dyDescent="0.25">
      <c r="A514" s="141" t="s">
        <v>1034</v>
      </c>
      <c r="B514" s="142" t="s">
        <v>1035</v>
      </c>
      <c r="C514" s="143" t="s">
        <v>1034</v>
      </c>
      <c r="D514" s="146">
        <v>0</v>
      </c>
      <c r="E514" s="146">
        <v>0</v>
      </c>
      <c r="F514" s="145" t="str">
        <f t="shared" si="10"/>
        <v>-</v>
      </c>
    </row>
    <row r="515" spans="1:6" customFormat="1" ht="12.75" customHeight="1" x14ac:dyDescent="0.25">
      <c r="A515" s="141" t="s">
        <v>1036</v>
      </c>
      <c r="B515" s="142" t="s">
        <v>1037</v>
      </c>
      <c r="C515" s="143" t="s">
        <v>1036</v>
      </c>
      <c r="D515" s="144">
        <f>D516+D519+D522+D525</f>
        <v>0</v>
      </c>
      <c r="E515" s="144">
        <f>E516+E519+E522+E525</f>
        <v>0</v>
      </c>
      <c r="F515" s="145" t="str">
        <f t="shared" si="10"/>
        <v>-</v>
      </c>
    </row>
    <row r="516" spans="1:6" customFormat="1" ht="12.75" customHeight="1" x14ac:dyDescent="0.25">
      <c r="A516" s="141" t="s">
        <v>1038</v>
      </c>
      <c r="B516" s="142" t="s">
        <v>1039</v>
      </c>
      <c r="C516" s="143" t="s">
        <v>1038</v>
      </c>
      <c r="D516" s="144">
        <f>SUM(D517:D518)</f>
        <v>0</v>
      </c>
      <c r="E516" s="144">
        <f>SUM(E517:E518)</f>
        <v>0</v>
      </c>
      <c r="F516" s="145" t="str">
        <f t="shared" si="10"/>
        <v>-</v>
      </c>
    </row>
    <row r="517" spans="1:6" customFormat="1" ht="12.75" customHeight="1" x14ac:dyDescent="0.25">
      <c r="A517" s="141" t="s">
        <v>1040</v>
      </c>
      <c r="B517" s="142" t="s">
        <v>1041</v>
      </c>
      <c r="C517" s="143" t="s">
        <v>1040</v>
      </c>
      <c r="D517" s="146">
        <v>0</v>
      </c>
      <c r="E517" s="146">
        <v>0</v>
      </c>
      <c r="F517" s="145" t="str">
        <f t="shared" si="10"/>
        <v>-</v>
      </c>
    </row>
    <row r="518" spans="1:6" customFormat="1" ht="12.75" customHeight="1" x14ac:dyDescent="0.25">
      <c r="A518" s="141" t="s">
        <v>1042</v>
      </c>
      <c r="B518" s="142" t="s">
        <v>1043</v>
      </c>
      <c r="C518" s="143" t="s">
        <v>1042</v>
      </c>
      <c r="D518" s="146">
        <v>0</v>
      </c>
      <c r="E518" s="146">
        <v>0</v>
      </c>
      <c r="F518" s="145" t="str">
        <f t="shared" si="10"/>
        <v>-</v>
      </c>
    </row>
    <row r="519" spans="1:6" customFormat="1" ht="12.75" customHeight="1" x14ac:dyDescent="0.25">
      <c r="A519" s="141" t="s">
        <v>1044</v>
      </c>
      <c r="B519" s="142" t="s">
        <v>1045</v>
      </c>
      <c r="C519" s="143" t="s">
        <v>1044</v>
      </c>
      <c r="D519" s="144">
        <f>SUM(D520:D521)</f>
        <v>0</v>
      </c>
      <c r="E519" s="144">
        <f>SUM(E520:E521)</f>
        <v>0</v>
      </c>
      <c r="F519" s="145" t="str">
        <f t="shared" si="10"/>
        <v>-</v>
      </c>
    </row>
    <row r="520" spans="1:6" customFormat="1" ht="12.75" customHeight="1" x14ac:dyDescent="0.25">
      <c r="A520" s="141" t="s">
        <v>1046</v>
      </c>
      <c r="B520" s="142" t="s">
        <v>1047</v>
      </c>
      <c r="C520" s="143" t="s">
        <v>1046</v>
      </c>
      <c r="D520" s="146">
        <v>0</v>
      </c>
      <c r="E520" s="146">
        <v>0</v>
      </c>
      <c r="F520" s="145" t="str">
        <f t="shared" si="10"/>
        <v>-</v>
      </c>
    </row>
    <row r="521" spans="1:6" customFormat="1" ht="12.75" customHeight="1" x14ac:dyDescent="0.25">
      <c r="A521" s="141" t="s">
        <v>1048</v>
      </c>
      <c r="B521" s="142" t="s">
        <v>1049</v>
      </c>
      <c r="C521" s="143" t="s">
        <v>1048</v>
      </c>
      <c r="D521" s="146">
        <v>0</v>
      </c>
      <c r="E521" s="146">
        <v>0</v>
      </c>
      <c r="F521" s="145" t="str">
        <f t="shared" si="10"/>
        <v>-</v>
      </c>
    </row>
    <row r="522" spans="1:6" customFormat="1" ht="12.75" customHeight="1" x14ac:dyDescent="0.25">
      <c r="A522" s="141" t="s">
        <v>1050</v>
      </c>
      <c r="B522" s="142" t="s">
        <v>1051</v>
      </c>
      <c r="C522" s="143" t="s">
        <v>1050</v>
      </c>
      <c r="D522" s="144">
        <f>SUM(D523:D524)</f>
        <v>0</v>
      </c>
      <c r="E522" s="144">
        <f>SUM(E523:E524)</f>
        <v>0</v>
      </c>
      <c r="F522" s="145" t="str">
        <f t="shared" si="10"/>
        <v>-</v>
      </c>
    </row>
    <row r="523" spans="1:6" customFormat="1" ht="12.75" customHeight="1" x14ac:dyDescent="0.25">
      <c r="A523" s="141" t="s">
        <v>1052</v>
      </c>
      <c r="B523" s="142" t="s">
        <v>1053</v>
      </c>
      <c r="C523" s="143" t="s">
        <v>1052</v>
      </c>
      <c r="D523" s="146">
        <v>0</v>
      </c>
      <c r="E523" s="146">
        <v>0</v>
      </c>
      <c r="F523" s="145" t="str">
        <f t="shared" si="10"/>
        <v>-</v>
      </c>
    </row>
    <row r="524" spans="1:6" customFormat="1" ht="12.75" customHeight="1" x14ac:dyDescent="0.25">
      <c r="A524" s="141" t="s">
        <v>1054</v>
      </c>
      <c r="B524" s="142" t="s">
        <v>1055</v>
      </c>
      <c r="C524" s="143" t="s">
        <v>1054</v>
      </c>
      <c r="D524" s="146">
        <v>0</v>
      </c>
      <c r="E524" s="146">
        <v>0</v>
      </c>
      <c r="F524" s="145" t="str">
        <f t="shared" si="10"/>
        <v>-</v>
      </c>
    </row>
    <row r="525" spans="1:6" customFormat="1" ht="12.75" customHeight="1" x14ac:dyDescent="0.25">
      <c r="A525" s="141" t="s">
        <v>1056</v>
      </c>
      <c r="B525" s="142" t="s">
        <v>1057</v>
      </c>
      <c r="C525" s="143" t="s">
        <v>1056</v>
      </c>
      <c r="D525" s="144">
        <f>SUM(D526:D527)</f>
        <v>0</v>
      </c>
      <c r="E525" s="144">
        <f>SUM(E526:E527)</f>
        <v>0</v>
      </c>
      <c r="F525" s="145" t="str">
        <f t="shared" si="10"/>
        <v>-</v>
      </c>
    </row>
    <row r="526" spans="1:6" customFormat="1" ht="12.75" customHeight="1" x14ac:dyDescent="0.25">
      <c r="A526" s="141" t="s">
        <v>1058</v>
      </c>
      <c r="B526" s="142" t="s">
        <v>1059</v>
      </c>
      <c r="C526" s="143" t="s">
        <v>1058</v>
      </c>
      <c r="D526" s="146">
        <v>0</v>
      </c>
      <c r="E526" s="146">
        <v>0</v>
      </c>
      <c r="F526" s="145" t="str">
        <f t="shared" si="10"/>
        <v>-</v>
      </c>
    </row>
    <row r="527" spans="1:6" customFormat="1" ht="12.75" customHeight="1" x14ac:dyDescent="0.25">
      <c r="A527" s="141" t="s">
        <v>1060</v>
      </c>
      <c r="B527" s="142" t="s">
        <v>1061</v>
      </c>
      <c r="C527" s="143" t="s">
        <v>1060</v>
      </c>
      <c r="D527" s="146">
        <v>0</v>
      </c>
      <c r="E527" s="146">
        <v>0</v>
      </c>
      <c r="F527" s="145" t="str">
        <f t="shared" si="10"/>
        <v>-</v>
      </c>
    </row>
    <row r="528" spans="1:6" customFormat="1" ht="12.75" customHeight="1" x14ac:dyDescent="0.25">
      <c r="A528" s="141" t="s">
        <v>1062</v>
      </c>
      <c r="B528" s="142" t="s">
        <v>1063</v>
      </c>
      <c r="C528" s="143" t="s">
        <v>1062</v>
      </c>
      <c r="D528" s="144">
        <f>D529+D567+D580+D593+D625</f>
        <v>0</v>
      </c>
      <c r="E528" s="144">
        <f>E529+E567+E580+E593+E625</f>
        <v>0</v>
      </c>
      <c r="F528" s="145" t="str">
        <f t="shared" si="10"/>
        <v>-</v>
      </c>
    </row>
    <row r="529" spans="1:6" customFormat="1" ht="24" customHeight="1" x14ac:dyDescent="0.25">
      <c r="A529" s="141" t="s">
        <v>1064</v>
      </c>
      <c r="B529" s="142" t="s">
        <v>1065</v>
      </c>
      <c r="C529" s="143" t="s">
        <v>1064</v>
      </c>
      <c r="D529" s="144">
        <f>D530+D535+D538+D542+D543+D550+D555+D563</f>
        <v>0</v>
      </c>
      <c r="E529" s="144">
        <f>E530+E535+E538+E542+E543+E550+E555+E563</f>
        <v>0</v>
      </c>
      <c r="F529" s="145" t="str">
        <f t="shared" si="10"/>
        <v>-</v>
      </c>
    </row>
    <row r="530" spans="1:6" customFormat="1" ht="24" customHeight="1" x14ac:dyDescent="0.25">
      <c r="A530" s="141" t="s">
        <v>1066</v>
      </c>
      <c r="B530" s="142" t="s">
        <v>1067</v>
      </c>
      <c r="C530" s="143" t="s">
        <v>1066</v>
      </c>
      <c r="D530" s="144">
        <f>SUM(D531:D534)</f>
        <v>0</v>
      </c>
      <c r="E530" s="144">
        <f>SUM(E531:E534)</f>
        <v>0</v>
      </c>
      <c r="F530" s="145" t="str">
        <f t="shared" si="10"/>
        <v>-</v>
      </c>
    </row>
    <row r="531" spans="1:6" customFormat="1" ht="12.75" customHeight="1" x14ac:dyDescent="0.25">
      <c r="A531" s="141" t="s">
        <v>1068</v>
      </c>
      <c r="B531" s="142" t="s">
        <v>1069</v>
      </c>
      <c r="C531" s="143" t="s">
        <v>1068</v>
      </c>
      <c r="D531" s="146">
        <v>0</v>
      </c>
      <c r="E531" s="146">
        <v>0</v>
      </c>
      <c r="F531" s="145" t="str">
        <f t="shared" si="10"/>
        <v>-</v>
      </c>
    </row>
    <row r="532" spans="1:6" customFormat="1" ht="12.75" customHeight="1" x14ac:dyDescent="0.25">
      <c r="A532" s="141" t="s">
        <v>1070</v>
      </c>
      <c r="B532" s="142" t="s">
        <v>1071</v>
      </c>
      <c r="C532" s="143" t="s">
        <v>1070</v>
      </c>
      <c r="D532" s="146">
        <v>0</v>
      </c>
      <c r="E532" s="146">
        <v>0</v>
      </c>
      <c r="F532" s="145" t="str">
        <f t="shared" si="10"/>
        <v>-</v>
      </c>
    </row>
    <row r="533" spans="1:6" customFormat="1" ht="12.75" customHeight="1" x14ac:dyDescent="0.25">
      <c r="A533" s="141" t="s">
        <v>1072</v>
      </c>
      <c r="B533" s="142" t="s">
        <v>1073</v>
      </c>
      <c r="C533" s="143" t="s">
        <v>1072</v>
      </c>
      <c r="D533" s="146">
        <v>0</v>
      </c>
      <c r="E533" s="146">
        <v>0</v>
      </c>
      <c r="F533" s="145" t="str">
        <f t="shared" si="10"/>
        <v>-</v>
      </c>
    </row>
    <row r="534" spans="1:6" customFormat="1" ht="12.75" customHeight="1" x14ac:dyDescent="0.25">
      <c r="A534" s="141" t="s">
        <v>1074</v>
      </c>
      <c r="B534" s="142" t="s">
        <v>1075</v>
      </c>
      <c r="C534" s="143" t="s">
        <v>1074</v>
      </c>
      <c r="D534" s="146">
        <v>0</v>
      </c>
      <c r="E534" s="146">
        <v>0</v>
      </c>
      <c r="F534" s="145" t="str">
        <f t="shared" si="10"/>
        <v>-</v>
      </c>
    </row>
    <row r="535" spans="1:6" customFormat="1" ht="24" customHeight="1" x14ac:dyDescent="0.25">
      <c r="A535" s="141" t="s">
        <v>1076</v>
      </c>
      <c r="B535" s="147" t="s">
        <v>1077</v>
      </c>
      <c r="C535" s="143" t="s">
        <v>1076</v>
      </c>
      <c r="D535" s="144">
        <f>SUM(D536:D537)</f>
        <v>0</v>
      </c>
      <c r="E535" s="144">
        <f>SUM(E536:E537)</f>
        <v>0</v>
      </c>
      <c r="F535" s="145" t="str">
        <f t="shared" si="10"/>
        <v>-</v>
      </c>
    </row>
    <row r="536" spans="1:6" customFormat="1" ht="24" customHeight="1" x14ac:dyDescent="0.25">
      <c r="A536" s="141" t="s">
        <v>1078</v>
      </c>
      <c r="B536" s="142" t="s">
        <v>1079</v>
      </c>
      <c r="C536" s="143" t="s">
        <v>1078</v>
      </c>
      <c r="D536" s="146">
        <v>0</v>
      </c>
      <c r="E536" s="146">
        <v>0</v>
      </c>
      <c r="F536" s="145" t="str">
        <f t="shared" si="10"/>
        <v>-</v>
      </c>
    </row>
    <row r="537" spans="1:6" customFormat="1" ht="24" customHeight="1" x14ac:dyDescent="0.25">
      <c r="A537" s="141" t="s">
        <v>1080</v>
      </c>
      <c r="B537" s="142" t="s">
        <v>1081</v>
      </c>
      <c r="C537" s="143" t="s">
        <v>1080</v>
      </c>
      <c r="D537" s="146">
        <v>0</v>
      </c>
      <c r="E537" s="146">
        <v>0</v>
      </c>
      <c r="F537" s="145" t="str">
        <f t="shared" si="10"/>
        <v>-</v>
      </c>
    </row>
    <row r="538" spans="1:6" customFormat="1" ht="24" customHeight="1" x14ac:dyDescent="0.25">
      <c r="A538" s="141" t="s">
        <v>1082</v>
      </c>
      <c r="B538" s="142" t="s">
        <v>1083</v>
      </c>
      <c r="C538" s="143" t="s">
        <v>1082</v>
      </c>
      <c r="D538" s="144">
        <f>SUM(D539:D541)</f>
        <v>0</v>
      </c>
      <c r="E538" s="144">
        <f>SUM(E539:E541)</f>
        <v>0</v>
      </c>
      <c r="F538" s="145" t="str">
        <f t="shared" si="10"/>
        <v>-</v>
      </c>
    </row>
    <row r="539" spans="1:6" customFormat="1" ht="12.75" customHeight="1" x14ac:dyDescent="0.25">
      <c r="A539" s="141" t="s">
        <v>1084</v>
      </c>
      <c r="B539" s="142" t="s">
        <v>1085</v>
      </c>
      <c r="C539" s="143" t="s">
        <v>1084</v>
      </c>
      <c r="D539" s="146">
        <v>0</v>
      </c>
      <c r="E539" s="146">
        <v>0</v>
      </c>
      <c r="F539" s="145" t="str">
        <f t="shared" si="10"/>
        <v>-</v>
      </c>
    </row>
    <row r="540" spans="1:6" customFormat="1" ht="12.75" customHeight="1" x14ac:dyDescent="0.25">
      <c r="A540" s="156" t="s">
        <v>1086</v>
      </c>
      <c r="B540" s="142" t="s">
        <v>1087</v>
      </c>
      <c r="C540" s="157" t="s">
        <v>1086</v>
      </c>
      <c r="D540" s="146">
        <v>0</v>
      </c>
      <c r="E540" s="146">
        <v>0</v>
      </c>
      <c r="F540" s="145" t="str">
        <f t="shared" si="10"/>
        <v>-</v>
      </c>
    </row>
    <row r="541" spans="1:6" customFormat="1" ht="12.75" customHeight="1" x14ac:dyDescent="0.25">
      <c r="A541" s="156" t="s">
        <v>1088</v>
      </c>
      <c r="B541" s="142" t="s">
        <v>1089</v>
      </c>
      <c r="C541" s="157" t="s">
        <v>1088</v>
      </c>
      <c r="D541" s="146">
        <v>0</v>
      </c>
      <c r="E541" s="146">
        <v>0</v>
      </c>
      <c r="F541" s="145" t="str">
        <f t="shared" si="10"/>
        <v>-</v>
      </c>
    </row>
    <row r="542" spans="1:6" customFormat="1" ht="12.75" customHeight="1" x14ac:dyDescent="0.25">
      <c r="A542" s="141" t="s">
        <v>1090</v>
      </c>
      <c r="B542" s="147" t="s">
        <v>1091</v>
      </c>
      <c r="C542" s="143" t="s">
        <v>1090</v>
      </c>
      <c r="D542" s="146">
        <v>0</v>
      </c>
      <c r="E542" s="146">
        <v>0</v>
      </c>
      <c r="F542" s="145" t="str">
        <f t="shared" si="10"/>
        <v>-</v>
      </c>
    </row>
    <row r="543" spans="1:6" customFormat="1" ht="24" customHeight="1" x14ac:dyDescent="0.25">
      <c r="A543" s="141" t="s">
        <v>1092</v>
      </c>
      <c r="B543" s="142" t="s">
        <v>1093</v>
      </c>
      <c r="C543" s="143" t="s">
        <v>1092</v>
      </c>
      <c r="D543" s="144">
        <f>SUM(D544:D549)</f>
        <v>0</v>
      </c>
      <c r="E543" s="144">
        <f>SUM(E544:E549)</f>
        <v>0</v>
      </c>
      <c r="F543" s="145" t="str">
        <f t="shared" si="10"/>
        <v>-</v>
      </c>
    </row>
    <row r="544" spans="1:6" customFormat="1" ht="12.75" customHeight="1" x14ac:dyDescent="0.25">
      <c r="A544" s="141" t="s">
        <v>1094</v>
      </c>
      <c r="B544" s="142" t="s">
        <v>1095</v>
      </c>
      <c r="C544" s="143" t="s">
        <v>1094</v>
      </c>
      <c r="D544" s="146">
        <v>0</v>
      </c>
      <c r="E544" s="146">
        <v>0</v>
      </c>
      <c r="F544" s="145" t="str">
        <f t="shared" si="10"/>
        <v>-</v>
      </c>
    </row>
    <row r="545" spans="1:6" customFormat="1" ht="12.75" customHeight="1" x14ac:dyDescent="0.25">
      <c r="A545" s="141" t="s">
        <v>1096</v>
      </c>
      <c r="B545" s="142" t="s">
        <v>1097</v>
      </c>
      <c r="C545" s="143" t="s">
        <v>1096</v>
      </c>
      <c r="D545" s="146">
        <v>0</v>
      </c>
      <c r="E545" s="146">
        <v>0</v>
      </c>
      <c r="F545" s="145" t="str">
        <f t="shared" si="10"/>
        <v>-</v>
      </c>
    </row>
    <row r="546" spans="1:6" customFormat="1" ht="24" customHeight="1" x14ac:dyDescent="0.25">
      <c r="A546" s="141" t="s">
        <v>1098</v>
      </c>
      <c r="B546" s="142" t="s">
        <v>1099</v>
      </c>
      <c r="C546" s="143" t="s">
        <v>1098</v>
      </c>
      <c r="D546" s="146">
        <v>0</v>
      </c>
      <c r="E546" s="146">
        <v>0</v>
      </c>
      <c r="F546" s="145" t="str">
        <f t="shared" si="10"/>
        <v>-</v>
      </c>
    </row>
    <row r="547" spans="1:6" customFormat="1" ht="12.75" customHeight="1" x14ac:dyDescent="0.25">
      <c r="A547" s="141" t="s">
        <v>1100</v>
      </c>
      <c r="B547" s="142" t="s">
        <v>1101</v>
      </c>
      <c r="C547" s="143" t="s">
        <v>1100</v>
      </c>
      <c r="D547" s="146">
        <v>0</v>
      </c>
      <c r="E547" s="146">
        <v>0</v>
      </c>
      <c r="F547" s="145" t="str">
        <f t="shared" si="10"/>
        <v>-</v>
      </c>
    </row>
    <row r="548" spans="1:6" customFormat="1" ht="12.75" customHeight="1" x14ac:dyDescent="0.25">
      <c r="A548" s="141" t="s">
        <v>1102</v>
      </c>
      <c r="B548" s="142" t="s">
        <v>1103</v>
      </c>
      <c r="C548" s="143" t="s">
        <v>1102</v>
      </c>
      <c r="D548" s="146">
        <v>0</v>
      </c>
      <c r="E548" s="146">
        <v>0</v>
      </c>
      <c r="F548" s="145" t="str">
        <f t="shared" ref="F548:F611" si="11">IF(D548&lt;&gt;0,IF(E548/D548&gt;=100,"&gt;&gt;100",E548/D548*100),"-")</f>
        <v>-</v>
      </c>
    </row>
    <row r="549" spans="1:6" customFormat="1" ht="12.75" customHeight="1" x14ac:dyDescent="0.25">
      <c r="A549" s="141" t="s">
        <v>1104</v>
      </c>
      <c r="B549" s="142" t="s">
        <v>1105</v>
      </c>
      <c r="C549" s="143" t="s">
        <v>1104</v>
      </c>
      <c r="D549" s="146">
        <v>0</v>
      </c>
      <c r="E549" s="146">
        <v>0</v>
      </c>
      <c r="F549" s="145" t="str">
        <f t="shared" si="11"/>
        <v>-</v>
      </c>
    </row>
    <row r="550" spans="1:6" customFormat="1" ht="24" customHeight="1" x14ac:dyDescent="0.25">
      <c r="A550" s="141" t="s">
        <v>1106</v>
      </c>
      <c r="B550" s="147" t="s">
        <v>1107</v>
      </c>
      <c r="C550" s="143" t="s">
        <v>1106</v>
      </c>
      <c r="D550" s="144">
        <f>SUM(D551:D554)</f>
        <v>0</v>
      </c>
      <c r="E550" s="144">
        <f>SUM(E551:E554)</f>
        <v>0</v>
      </c>
      <c r="F550" s="145" t="str">
        <f t="shared" si="11"/>
        <v>-</v>
      </c>
    </row>
    <row r="551" spans="1:6" customFormat="1" ht="12.75" customHeight="1" x14ac:dyDescent="0.25">
      <c r="A551" s="141" t="s">
        <v>1108</v>
      </c>
      <c r="B551" s="142" t="s">
        <v>1109</v>
      </c>
      <c r="C551" s="143" t="s">
        <v>1108</v>
      </c>
      <c r="D551" s="146">
        <v>0</v>
      </c>
      <c r="E551" s="146">
        <v>0</v>
      </c>
      <c r="F551" s="145" t="str">
        <f t="shared" si="11"/>
        <v>-</v>
      </c>
    </row>
    <row r="552" spans="1:6" customFormat="1" ht="12.75" customHeight="1" x14ac:dyDescent="0.25">
      <c r="A552" s="141" t="s">
        <v>1110</v>
      </c>
      <c r="B552" s="142" t="s">
        <v>1111</v>
      </c>
      <c r="C552" s="143" t="s">
        <v>1110</v>
      </c>
      <c r="D552" s="146">
        <v>0</v>
      </c>
      <c r="E552" s="146">
        <v>0</v>
      </c>
      <c r="F552" s="145" t="str">
        <f t="shared" si="11"/>
        <v>-</v>
      </c>
    </row>
    <row r="553" spans="1:6" customFormat="1" ht="12.75" customHeight="1" x14ac:dyDescent="0.25">
      <c r="A553" s="141" t="s">
        <v>1112</v>
      </c>
      <c r="B553" s="142" t="s">
        <v>1113</v>
      </c>
      <c r="C553" s="143" t="s">
        <v>1112</v>
      </c>
      <c r="D553" s="146">
        <v>0</v>
      </c>
      <c r="E553" s="146">
        <v>0</v>
      </c>
      <c r="F553" s="145" t="str">
        <f t="shared" si="11"/>
        <v>-</v>
      </c>
    </row>
    <row r="554" spans="1:6" customFormat="1" ht="12.75" customHeight="1" x14ac:dyDescent="0.25">
      <c r="A554" s="141" t="s">
        <v>1114</v>
      </c>
      <c r="B554" s="142" t="s">
        <v>1115</v>
      </c>
      <c r="C554" s="143" t="s">
        <v>1114</v>
      </c>
      <c r="D554" s="146">
        <v>0</v>
      </c>
      <c r="E554" s="146">
        <v>0</v>
      </c>
      <c r="F554" s="145" t="str">
        <f t="shared" si="11"/>
        <v>-</v>
      </c>
    </row>
    <row r="555" spans="1:6" customFormat="1" ht="12.75" customHeight="1" x14ac:dyDescent="0.25">
      <c r="A555" s="141" t="s">
        <v>1116</v>
      </c>
      <c r="B555" s="142" t="s">
        <v>1117</v>
      </c>
      <c r="C555" s="143" t="s">
        <v>1116</v>
      </c>
      <c r="D555" s="144">
        <f>SUM(D556:D562)</f>
        <v>0</v>
      </c>
      <c r="E555" s="144">
        <f>SUM(E556:E562)</f>
        <v>0</v>
      </c>
      <c r="F555" s="145" t="str">
        <f t="shared" si="11"/>
        <v>-</v>
      </c>
    </row>
    <row r="556" spans="1:6" customFormat="1" ht="12.75" customHeight="1" x14ac:dyDescent="0.25">
      <c r="A556" s="141" t="s">
        <v>1118</v>
      </c>
      <c r="B556" s="142" t="s">
        <v>1119</v>
      </c>
      <c r="C556" s="143" t="s">
        <v>1118</v>
      </c>
      <c r="D556" s="146">
        <v>0</v>
      </c>
      <c r="E556" s="146">
        <v>0</v>
      </c>
      <c r="F556" s="145" t="str">
        <f t="shared" si="11"/>
        <v>-</v>
      </c>
    </row>
    <row r="557" spans="1:6" customFormat="1" ht="12.75" customHeight="1" x14ac:dyDescent="0.25">
      <c r="A557" s="141" t="s">
        <v>1120</v>
      </c>
      <c r="B557" s="142" t="s">
        <v>1121</v>
      </c>
      <c r="C557" s="143" t="s">
        <v>1120</v>
      </c>
      <c r="D557" s="146">
        <v>0</v>
      </c>
      <c r="E557" s="146">
        <v>0</v>
      </c>
      <c r="F557" s="145" t="str">
        <f t="shared" si="11"/>
        <v>-</v>
      </c>
    </row>
    <row r="558" spans="1:6" customFormat="1" ht="12.75" customHeight="1" x14ac:dyDescent="0.25">
      <c r="A558" s="141" t="s">
        <v>1122</v>
      </c>
      <c r="B558" s="142" t="s">
        <v>1123</v>
      </c>
      <c r="C558" s="143" t="s">
        <v>1122</v>
      </c>
      <c r="D558" s="146">
        <v>0</v>
      </c>
      <c r="E558" s="146">
        <v>0</v>
      </c>
      <c r="F558" s="145" t="str">
        <f t="shared" si="11"/>
        <v>-</v>
      </c>
    </row>
    <row r="559" spans="1:6" customFormat="1" ht="12.75" customHeight="1" x14ac:dyDescent="0.25">
      <c r="A559" s="141" t="s">
        <v>1124</v>
      </c>
      <c r="B559" s="142" t="s">
        <v>1125</v>
      </c>
      <c r="C559" s="143" t="s">
        <v>1124</v>
      </c>
      <c r="D559" s="146">
        <v>0</v>
      </c>
      <c r="E559" s="146">
        <v>0</v>
      </c>
      <c r="F559" s="145" t="str">
        <f t="shared" si="11"/>
        <v>-</v>
      </c>
    </row>
    <row r="560" spans="1:6" customFormat="1" ht="12.75" customHeight="1" x14ac:dyDescent="0.25">
      <c r="A560" s="141" t="s">
        <v>1126</v>
      </c>
      <c r="B560" s="142" t="s">
        <v>1127</v>
      </c>
      <c r="C560" s="143" t="s">
        <v>1126</v>
      </c>
      <c r="D560" s="146">
        <v>0</v>
      </c>
      <c r="E560" s="146">
        <v>0</v>
      </c>
      <c r="F560" s="145" t="str">
        <f t="shared" si="11"/>
        <v>-</v>
      </c>
    </row>
    <row r="561" spans="1:6" customFormat="1" ht="12.75" customHeight="1" x14ac:dyDescent="0.25">
      <c r="A561" s="141" t="s">
        <v>1128</v>
      </c>
      <c r="B561" s="142" t="s">
        <v>1129</v>
      </c>
      <c r="C561" s="143" t="s">
        <v>1128</v>
      </c>
      <c r="D561" s="146">
        <v>0</v>
      </c>
      <c r="E561" s="146">
        <v>0</v>
      </c>
      <c r="F561" s="145" t="str">
        <f t="shared" si="11"/>
        <v>-</v>
      </c>
    </row>
    <row r="562" spans="1:6" customFormat="1" ht="24" customHeight="1" x14ac:dyDescent="0.25">
      <c r="A562" s="141" t="s">
        <v>1130</v>
      </c>
      <c r="B562" s="147" t="s">
        <v>1131</v>
      </c>
      <c r="C562" s="143" t="s">
        <v>1130</v>
      </c>
      <c r="D562" s="146">
        <v>0</v>
      </c>
      <c r="E562" s="146">
        <v>0</v>
      </c>
      <c r="F562" s="145" t="str">
        <f t="shared" si="11"/>
        <v>-</v>
      </c>
    </row>
    <row r="563" spans="1:6" customFormat="1" ht="12.75" customHeight="1" x14ac:dyDescent="0.25">
      <c r="A563" s="141" t="s">
        <v>1132</v>
      </c>
      <c r="B563" s="142" t="s">
        <v>1133</v>
      </c>
      <c r="C563" s="143" t="s">
        <v>1132</v>
      </c>
      <c r="D563" s="144">
        <f>SUM(D564:D566)</f>
        <v>0</v>
      </c>
      <c r="E563" s="144">
        <f>SUM(E564:E566)</f>
        <v>0</v>
      </c>
      <c r="F563" s="145" t="str">
        <f t="shared" si="11"/>
        <v>-</v>
      </c>
    </row>
    <row r="564" spans="1:6" customFormat="1" ht="12.75" customHeight="1" x14ac:dyDescent="0.25">
      <c r="A564" s="141" t="s">
        <v>1134</v>
      </c>
      <c r="B564" s="142" t="s">
        <v>1135</v>
      </c>
      <c r="C564" s="143" t="s">
        <v>1134</v>
      </c>
      <c r="D564" s="146">
        <v>0</v>
      </c>
      <c r="E564" s="146">
        <v>0</v>
      </c>
      <c r="F564" s="145" t="str">
        <f t="shared" si="11"/>
        <v>-</v>
      </c>
    </row>
    <row r="565" spans="1:6" customFormat="1" ht="12.75" customHeight="1" x14ac:dyDescent="0.25">
      <c r="A565" s="141" t="s">
        <v>1136</v>
      </c>
      <c r="B565" s="142" t="s">
        <v>1137</v>
      </c>
      <c r="C565" s="143" t="s">
        <v>1136</v>
      </c>
      <c r="D565" s="146">
        <v>0</v>
      </c>
      <c r="E565" s="146">
        <v>0</v>
      </c>
      <c r="F565" s="145" t="str">
        <f t="shared" si="11"/>
        <v>-</v>
      </c>
    </row>
    <row r="566" spans="1:6" customFormat="1" ht="12.75" customHeight="1" x14ac:dyDescent="0.25">
      <c r="A566" s="141" t="s">
        <v>1138</v>
      </c>
      <c r="B566" s="142" t="s">
        <v>1139</v>
      </c>
      <c r="C566" s="143" t="s">
        <v>1138</v>
      </c>
      <c r="D566" s="146">
        <v>0</v>
      </c>
      <c r="E566" s="146">
        <v>0</v>
      </c>
      <c r="F566" s="145" t="str">
        <f t="shared" si="11"/>
        <v>-</v>
      </c>
    </row>
    <row r="567" spans="1:6" customFormat="1" ht="12.75" customHeight="1" x14ac:dyDescent="0.25">
      <c r="A567" s="141" t="s">
        <v>1140</v>
      </c>
      <c r="B567" s="142" t="s">
        <v>1141</v>
      </c>
      <c r="C567" s="143" t="s">
        <v>1140</v>
      </c>
      <c r="D567" s="144">
        <f>D568+D571+D574+D577</f>
        <v>0</v>
      </c>
      <c r="E567" s="144">
        <f>E568+E571+E574+E577</f>
        <v>0</v>
      </c>
      <c r="F567" s="145" t="str">
        <f t="shared" si="11"/>
        <v>-</v>
      </c>
    </row>
    <row r="568" spans="1:6" customFormat="1" ht="12.75" customHeight="1" x14ac:dyDescent="0.25">
      <c r="A568" s="141" t="s">
        <v>1142</v>
      </c>
      <c r="B568" s="142" t="s">
        <v>1143</v>
      </c>
      <c r="C568" s="143" t="s">
        <v>1142</v>
      </c>
      <c r="D568" s="144">
        <f>SUM(D569:D570)</f>
        <v>0</v>
      </c>
      <c r="E568" s="144">
        <f>SUM(E569:E570)</f>
        <v>0</v>
      </c>
      <c r="F568" s="145" t="str">
        <f t="shared" si="11"/>
        <v>-</v>
      </c>
    </row>
    <row r="569" spans="1:6" customFormat="1" ht="12.75" customHeight="1" x14ac:dyDescent="0.25">
      <c r="A569" s="141" t="s">
        <v>1144</v>
      </c>
      <c r="B569" s="142" t="s">
        <v>1145</v>
      </c>
      <c r="C569" s="143" t="s">
        <v>1144</v>
      </c>
      <c r="D569" s="146">
        <v>0</v>
      </c>
      <c r="E569" s="146">
        <v>0</v>
      </c>
      <c r="F569" s="145" t="str">
        <f t="shared" si="11"/>
        <v>-</v>
      </c>
    </row>
    <row r="570" spans="1:6" customFormat="1" ht="12.75" customHeight="1" x14ac:dyDescent="0.25">
      <c r="A570" s="141" t="s">
        <v>1146</v>
      </c>
      <c r="B570" s="142" t="s">
        <v>1147</v>
      </c>
      <c r="C570" s="143" t="s">
        <v>1146</v>
      </c>
      <c r="D570" s="146">
        <v>0</v>
      </c>
      <c r="E570" s="146">
        <v>0</v>
      </c>
      <c r="F570" s="145" t="str">
        <f t="shared" si="11"/>
        <v>-</v>
      </c>
    </row>
    <row r="571" spans="1:6" customFormat="1" ht="12.75" customHeight="1" x14ac:dyDescent="0.25">
      <c r="A571" s="141" t="s">
        <v>1148</v>
      </c>
      <c r="B571" s="142" t="s">
        <v>1149</v>
      </c>
      <c r="C571" s="143" t="s">
        <v>1148</v>
      </c>
      <c r="D571" s="144">
        <f>SUM(D572:D573)</f>
        <v>0</v>
      </c>
      <c r="E571" s="144">
        <f>SUM(E572:E573)</f>
        <v>0</v>
      </c>
      <c r="F571" s="145" t="str">
        <f t="shared" si="11"/>
        <v>-</v>
      </c>
    </row>
    <row r="572" spans="1:6" customFormat="1" ht="12.75" customHeight="1" x14ac:dyDescent="0.25">
      <c r="A572" s="141" t="s">
        <v>1150</v>
      </c>
      <c r="B572" s="142" t="s">
        <v>935</v>
      </c>
      <c r="C572" s="143" t="s">
        <v>1150</v>
      </c>
      <c r="D572" s="146">
        <v>0</v>
      </c>
      <c r="E572" s="146">
        <v>0</v>
      </c>
      <c r="F572" s="145" t="str">
        <f t="shared" si="11"/>
        <v>-</v>
      </c>
    </row>
    <row r="573" spans="1:6" customFormat="1" ht="12.75" customHeight="1" x14ac:dyDescent="0.25">
      <c r="A573" s="141" t="s">
        <v>1151</v>
      </c>
      <c r="B573" s="142" t="s">
        <v>937</v>
      </c>
      <c r="C573" s="143" t="s">
        <v>1151</v>
      </c>
      <c r="D573" s="146">
        <v>0</v>
      </c>
      <c r="E573" s="146">
        <v>0</v>
      </c>
      <c r="F573" s="145" t="str">
        <f t="shared" si="11"/>
        <v>-</v>
      </c>
    </row>
    <row r="574" spans="1:6" customFormat="1" ht="12.75" customHeight="1" x14ac:dyDescent="0.25">
      <c r="A574" s="141" t="s">
        <v>1152</v>
      </c>
      <c r="B574" s="142" t="s">
        <v>1153</v>
      </c>
      <c r="C574" s="143" t="s">
        <v>1152</v>
      </c>
      <c r="D574" s="144">
        <f>SUM(D575:D576)</f>
        <v>0</v>
      </c>
      <c r="E574" s="144">
        <f>SUM(E575:E576)</f>
        <v>0</v>
      </c>
      <c r="F574" s="145" t="str">
        <f t="shared" si="11"/>
        <v>-</v>
      </c>
    </row>
    <row r="575" spans="1:6" customFormat="1" ht="12.75" customHeight="1" x14ac:dyDescent="0.25">
      <c r="A575" s="141" t="s">
        <v>1154</v>
      </c>
      <c r="B575" s="142" t="s">
        <v>941</v>
      </c>
      <c r="C575" s="143" t="s">
        <v>1154</v>
      </c>
      <c r="D575" s="146">
        <v>0</v>
      </c>
      <c r="E575" s="146">
        <v>0</v>
      </c>
      <c r="F575" s="145" t="str">
        <f t="shared" si="11"/>
        <v>-</v>
      </c>
    </row>
    <row r="576" spans="1:6" customFormat="1" ht="12.75" customHeight="1" x14ac:dyDescent="0.25">
      <c r="A576" s="141" t="s">
        <v>1155</v>
      </c>
      <c r="B576" s="142" t="s">
        <v>943</v>
      </c>
      <c r="C576" s="143" t="s">
        <v>1155</v>
      </c>
      <c r="D576" s="146">
        <v>0</v>
      </c>
      <c r="E576" s="146">
        <v>0</v>
      </c>
      <c r="F576" s="145" t="str">
        <f t="shared" si="11"/>
        <v>-</v>
      </c>
    </row>
    <row r="577" spans="1:6" customFormat="1" ht="12.75" customHeight="1" x14ac:dyDescent="0.25">
      <c r="A577" s="141" t="s">
        <v>1156</v>
      </c>
      <c r="B577" s="142" t="s">
        <v>1157</v>
      </c>
      <c r="C577" s="143" t="s">
        <v>1156</v>
      </c>
      <c r="D577" s="144">
        <f>SUM(D578:D579)</f>
        <v>0</v>
      </c>
      <c r="E577" s="144">
        <f>SUM(E578:E579)</f>
        <v>0</v>
      </c>
      <c r="F577" s="145" t="str">
        <f t="shared" si="11"/>
        <v>-</v>
      </c>
    </row>
    <row r="578" spans="1:6" customFormat="1" ht="12.75" customHeight="1" x14ac:dyDescent="0.25">
      <c r="A578" s="156" t="s">
        <v>1158</v>
      </c>
      <c r="B578" s="142" t="s">
        <v>1159</v>
      </c>
      <c r="C578" s="157" t="s">
        <v>1158</v>
      </c>
      <c r="D578" s="146">
        <v>0</v>
      </c>
      <c r="E578" s="146">
        <v>0</v>
      </c>
      <c r="F578" s="145" t="str">
        <f t="shared" si="11"/>
        <v>-</v>
      </c>
    </row>
    <row r="579" spans="1:6" customFormat="1" ht="12.75" customHeight="1" x14ac:dyDescent="0.25">
      <c r="A579" s="156" t="s">
        <v>1160</v>
      </c>
      <c r="B579" s="142" t="s">
        <v>1061</v>
      </c>
      <c r="C579" s="157" t="s">
        <v>1160</v>
      </c>
      <c r="D579" s="146">
        <v>0</v>
      </c>
      <c r="E579" s="146">
        <v>0</v>
      </c>
      <c r="F579" s="145" t="str">
        <f t="shared" si="11"/>
        <v>-</v>
      </c>
    </row>
    <row r="580" spans="1:6" customFormat="1" ht="12.75" customHeight="1" x14ac:dyDescent="0.25">
      <c r="A580" s="141" t="s">
        <v>1161</v>
      </c>
      <c r="B580" s="142" t="s">
        <v>1162</v>
      </c>
      <c r="C580" s="143" t="s">
        <v>1161</v>
      </c>
      <c r="D580" s="144">
        <f>D581+D585+D587+D590</f>
        <v>0</v>
      </c>
      <c r="E580" s="144">
        <f>E581+E585+E587+E590</f>
        <v>0</v>
      </c>
      <c r="F580" s="145" t="str">
        <f t="shared" si="11"/>
        <v>-</v>
      </c>
    </row>
    <row r="581" spans="1:6" customFormat="1" ht="24" customHeight="1" x14ac:dyDescent="0.25">
      <c r="A581" s="141" t="s">
        <v>1163</v>
      </c>
      <c r="B581" s="147" t="s">
        <v>1164</v>
      </c>
      <c r="C581" s="143" t="s">
        <v>1163</v>
      </c>
      <c r="D581" s="144">
        <f>SUM(D582:D584)</f>
        <v>0</v>
      </c>
      <c r="E581" s="144">
        <f>SUM(E582:E584)</f>
        <v>0</v>
      </c>
      <c r="F581" s="145" t="str">
        <f t="shared" si="11"/>
        <v>-</v>
      </c>
    </row>
    <row r="582" spans="1:6" customFormat="1" ht="12.75" customHeight="1" x14ac:dyDescent="0.25">
      <c r="A582" s="141" t="s">
        <v>1165</v>
      </c>
      <c r="B582" s="142" t="s">
        <v>955</v>
      </c>
      <c r="C582" s="143" t="s">
        <v>1165</v>
      </c>
      <c r="D582" s="146">
        <v>0</v>
      </c>
      <c r="E582" s="146">
        <v>0</v>
      </c>
      <c r="F582" s="145" t="str">
        <f t="shared" si="11"/>
        <v>-</v>
      </c>
    </row>
    <row r="583" spans="1:6" customFormat="1" ht="12.75" customHeight="1" x14ac:dyDescent="0.25">
      <c r="A583" s="141" t="s">
        <v>1166</v>
      </c>
      <c r="B583" s="142" t="s">
        <v>957</v>
      </c>
      <c r="C583" s="143" t="s">
        <v>1166</v>
      </c>
      <c r="D583" s="146">
        <v>0</v>
      </c>
      <c r="E583" s="146">
        <v>0</v>
      </c>
      <c r="F583" s="145" t="str">
        <f t="shared" si="11"/>
        <v>-</v>
      </c>
    </row>
    <row r="584" spans="1:6" customFormat="1" ht="12.75" customHeight="1" x14ac:dyDescent="0.25">
      <c r="A584" s="141" t="s">
        <v>1167</v>
      </c>
      <c r="B584" s="142" t="s">
        <v>959</v>
      </c>
      <c r="C584" s="143" t="s">
        <v>1167</v>
      </c>
      <c r="D584" s="146">
        <v>0</v>
      </c>
      <c r="E584" s="146">
        <v>0</v>
      </c>
      <c r="F584" s="145" t="str">
        <f t="shared" si="11"/>
        <v>-</v>
      </c>
    </row>
    <row r="585" spans="1:6" customFormat="1" ht="12.75" customHeight="1" x14ac:dyDescent="0.25">
      <c r="A585" s="141" t="s">
        <v>1168</v>
      </c>
      <c r="B585" s="142" t="s">
        <v>1169</v>
      </c>
      <c r="C585" s="143" t="s">
        <v>1168</v>
      </c>
      <c r="D585" s="144">
        <f>D586</f>
        <v>0</v>
      </c>
      <c r="E585" s="144">
        <f>E586</f>
        <v>0</v>
      </c>
      <c r="F585" s="145" t="str">
        <f t="shared" si="11"/>
        <v>-</v>
      </c>
    </row>
    <row r="586" spans="1:6" customFormat="1" ht="12.75" customHeight="1" x14ac:dyDescent="0.25">
      <c r="A586" s="141" t="s">
        <v>1170</v>
      </c>
      <c r="B586" s="142" t="s">
        <v>1171</v>
      </c>
      <c r="C586" s="143" t="s">
        <v>1170</v>
      </c>
      <c r="D586" s="146">
        <v>0</v>
      </c>
      <c r="E586" s="146">
        <v>0</v>
      </c>
      <c r="F586" s="145" t="str">
        <f t="shared" si="11"/>
        <v>-</v>
      </c>
    </row>
    <row r="587" spans="1:6" customFormat="1" ht="24" customHeight="1" x14ac:dyDescent="0.25">
      <c r="A587" s="141" t="s">
        <v>1172</v>
      </c>
      <c r="B587" s="142" t="s">
        <v>1173</v>
      </c>
      <c r="C587" s="143" t="s">
        <v>1172</v>
      </c>
      <c r="D587" s="144">
        <f>SUM(D588:D589)</f>
        <v>0</v>
      </c>
      <c r="E587" s="144">
        <f>SUM(E588:E589)</f>
        <v>0</v>
      </c>
      <c r="F587" s="145" t="str">
        <f t="shared" si="11"/>
        <v>-</v>
      </c>
    </row>
    <row r="588" spans="1:6" customFormat="1" ht="24" customHeight="1" x14ac:dyDescent="0.25">
      <c r="A588" s="141" t="s">
        <v>1174</v>
      </c>
      <c r="B588" s="147" t="s">
        <v>1175</v>
      </c>
      <c r="C588" s="143" t="s">
        <v>1174</v>
      </c>
      <c r="D588" s="146">
        <v>0</v>
      </c>
      <c r="E588" s="146">
        <v>0</v>
      </c>
      <c r="F588" s="145" t="str">
        <f t="shared" si="11"/>
        <v>-</v>
      </c>
    </row>
    <row r="589" spans="1:6" customFormat="1" ht="12.75" customHeight="1" x14ac:dyDescent="0.25">
      <c r="A589" s="141" t="s">
        <v>1176</v>
      </c>
      <c r="B589" s="142" t="s">
        <v>1177</v>
      </c>
      <c r="C589" s="143" t="s">
        <v>1176</v>
      </c>
      <c r="D589" s="146">
        <v>0</v>
      </c>
      <c r="E589" s="146">
        <v>0</v>
      </c>
      <c r="F589" s="145" t="str">
        <f t="shared" si="11"/>
        <v>-</v>
      </c>
    </row>
    <row r="590" spans="1:6" customFormat="1" ht="24" customHeight="1" x14ac:dyDescent="0.25">
      <c r="A590" s="156" t="s">
        <v>1178</v>
      </c>
      <c r="B590" s="142" t="s">
        <v>1179</v>
      </c>
      <c r="C590" s="157" t="s">
        <v>1178</v>
      </c>
      <c r="D590" s="144">
        <f>SUM(D591:D592)</f>
        <v>0</v>
      </c>
      <c r="E590" s="144">
        <f>SUM(E591:E592)</f>
        <v>0</v>
      </c>
      <c r="F590" s="145" t="str">
        <f t="shared" si="11"/>
        <v>-</v>
      </c>
    </row>
    <row r="591" spans="1:6" customFormat="1" ht="12.75" customHeight="1" x14ac:dyDescent="0.25">
      <c r="A591" s="141" t="s">
        <v>1180</v>
      </c>
      <c r="B591" s="142" t="s">
        <v>1181</v>
      </c>
      <c r="C591" s="143" t="s">
        <v>1180</v>
      </c>
      <c r="D591" s="146">
        <v>0</v>
      </c>
      <c r="E591" s="146">
        <v>0</v>
      </c>
      <c r="F591" s="145" t="str">
        <f t="shared" si="11"/>
        <v>-</v>
      </c>
    </row>
    <row r="592" spans="1:6" customFormat="1" ht="12.75" customHeight="1" x14ac:dyDescent="0.25">
      <c r="A592" s="141" t="s">
        <v>1182</v>
      </c>
      <c r="B592" s="142" t="s">
        <v>973</v>
      </c>
      <c r="C592" s="143" t="s">
        <v>1182</v>
      </c>
      <c r="D592" s="146">
        <v>0</v>
      </c>
      <c r="E592" s="146">
        <v>0</v>
      </c>
      <c r="F592" s="145" t="str">
        <f t="shared" si="11"/>
        <v>-</v>
      </c>
    </row>
    <row r="593" spans="1:6" customFormat="1" ht="24" customHeight="1" x14ac:dyDescent="0.25">
      <c r="A593" s="141" t="s">
        <v>1183</v>
      </c>
      <c r="B593" s="147" t="s">
        <v>1184</v>
      </c>
      <c r="C593" s="143" t="s">
        <v>1183</v>
      </c>
      <c r="D593" s="144">
        <f>D594+D599+D603+D605+D612+D617</f>
        <v>0</v>
      </c>
      <c r="E593" s="144">
        <f>E594+E599+E603+E605+E612+E617</f>
        <v>0</v>
      </c>
      <c r="F593" s="145" t="str">
        <f t="shared" si="11"/>
        <v>-</v>
      </c>
    </row>
    <row r="594" spans="1:6" customFormat="1" ht="24" customHeight="1" x14ac:dyDescent="0.25">
      <c r="A594" s="141" t="s">
        <v>1185</v>
      </c>
      <c r="B594" s="142" t="s">
        <v>1186</v>
      </c>
      <c r="C594" s="143" t="s">
        <v>1185</v>
      </c>
      <c r="D594" s="144">
        <f>SUM(D595:D598)</f>
        <v>0</v>
      </c>
      <c r="E594" s="144">
        <f>SUM(E595:E598)</f>
        <v>0</v>
      </c>
      <c r="F594" s="145" t="str">
        <f t="shared" si="11"/>
        <v>-</v>
      </c>
    </row>
    <row r="595" spans="1:6" customFormat="1" ht="12.75" customHeight="1" x14ac:dyDescent="0.25">
      <c r="A595" s="141" t="s">
        <v>1187</v>
      </c>
      <c r="B595" s="142" t="s">
        <v>1188</v>
      </c>
      <c r="C595" s="143" t="s">
        <v>1187</v>
      </c>
      <c r="D595" s="146">
        <v>0</v>
      </c>
      <c r="E595" s="146">
        <v>0</v>
      </c>
      <c r="F595" s="145" t="str">
        <f t="shared" si="11"/>
        <v>-</v>
      </c>
    </row>
    <row r="596" spans="1:6" customFormat="1" ht="12.75" customHeight="1" x14ac:dyDescent="0.25">
      <c r="A596" s="141" t="s">
        <v>1189</v>
      </c>
      <c r="B596" s="142" t="s">
        <v>1190</v>
      </c>
      <c r="C596" s="143" t="s">
        <v>1189</v>
      </c>
      <c r="D596" s="146">
        <v>0</v>
      </c>
      <c r="E596" s="146">
        <v>0</v>
      </c>
      <c r="F596" s="145" t="str">
        <f t="shared" si="11"/>
        <v>-</v>
      </c>
    </row>
    <row r="597" spans="1:6" customFormat="1" ht="12.75" customHeight="1" x14ac:dyDescent="0.25">
      <c r="A597" s="141" t="s">
        <v>1191</v>
      </c>
      <c r="B597" s="142" t="s">
        <v>1192</v>
      </c>
      <c r="C597" s="143" t="s">
        <v>1191</v>
      </c>
      <c r="D597" s="146">
        <v>0</v>
      </c>
      <c r="E597" s="146">
        <v>0</v>
      </c>
      <c r="F597" s="145" t="str">
        <f t="shared" si="11"/>
        <v>-</v>
      </c>
    </row>
    <row r="598" spans="1:6" customFormat="1" ht="12.75" customHeight="1" x14ac:dyDescent="0.25">
      <c r="A598" s="141" t="s">
        <v>1193</v>
      </c>
      <c r="B598" s="142" t="s">
        <v>1194</v>
      </c>
      <c r="C598" s="143" t="s">
        <v>1193</v>
      </c>
      <c r="D598" s="146">
        <v>0</v>
      </c>
      <c r="E598" s="146">
        <v>0</v>
      </c>
      <c r="F598" s="145" t="str">
        <f t="shared" si="11"/>
        <v>-</v>
      </c>
    </row>
    <row r="599" spans="1:6" customFormat="1" ht="24" customHeight="1" x14ac:dyDescent="0.25">
      <c r="A599" s="141" t="s">
        <v>1195</v>
      </c>
      <c r="B599" s="142" t="s">
        <v>1196</v>
      </c>
      <c r="C599" s="143" t="s">
        <v>1195</v>
      </c>
      <c r="D599" s="144">
        <f>SUM(D600:D602)</f>
        <v>0</v>
      </c>
      <c r="E599" s="144">
        <f>SUM(E600:E602)</f>
        <v>0</v>
      </c>
      <c r="F599" s="145" t="str">
        <f t="shared" si="11"/>
        <v>-</v>
      </c>
    </row>
    <row r="600" spans="1:6" customFormat="1" ht="12.75" customHeight="1" x14ac:dyDescent="0.25">
      <c r="A600" s="141" t="s">
        <v>1197</v>
      </c>
      <c r="B600" s="142" t="s">
        <v>1198</v>
      </c>
      <c r="C600" s="143" t="s">
        <v>1197</v>
      </c>
      <c r="D600" s="146">
        <v>0</v>
      </c>
      <c r="E600" s="146">
        <v>0</v>
      </c>
      <c r="F600" s="145" t="str">
        <f t="shared" si="11"/>
        <v>-</v>
      </c>
    </row>
    <row r="601" spans="1:6" customFormat="1" ht="24" customHeight="1" x14ac:dyDescent="0.25">
      <c r="A601" s="141" t="s">
        <v>1199</v>
      </c>
      <c r="B601" s="142" t="s">
        <v>1200</v>
      </c>
      <c r="C601" s="143" t="s">
        <v>1199</v>
      </c>
      <c r="D601" s="146">
        <v>0</v>
      </c>
      <c r="E601" s="146">
        <v>0</v>
      </c>
      <c r="F601" s="145" t="str">
        <f t="shared" si="11"/>
        <v>-</v>
      </c>
    </row>
    <row r="602" spans="1:6" customFormat="1" ht="24" customHeight="1" x14ac:dyDescent="0.25">
      <c r="A602" s="141" t="s">
        <v>1201</v>
      </c>
      <c r="B602" s="142" t="s">
        <v>1202</v>
      </c>
      <c r="C602" s="143" t="s">
        <v>1201</v>
      </c>
      <c r="D602" s="146">
        <v>0</v>
      </c>
      <c r="E602" s="146">
        <v>0</v>
      </c>
      <c r="F602" s="145" t="str">
        <f t="shared" si="11"/>
        <v>-</v>
      </c>
    </row>
    <row r="603" spans="1:6" customFormat="1" ht="24" customHeight="1" x14ac:dyDescent="0.25">
      <c r="A603" s="141" t="s">
        <v>1203</v>
      </c>
      <c r="B603" s="142" t="s">
        <v>1204</v>
      </c>
      <c r="C603" s="143" t="s">
        <v>1203</v>
      </c>
      <c r="D603" s="144">
        <f>D604</f>
        <v>0</v>
      </c>
      <c r="E603" s="144">
        <f>E604</f>
        <v>0</v>
      </c>
      <c r="F603" s="145" t="str">
        <f t="shared" si="11"/>
        <v>-</v>
      </c>
    </row>
    <row r="604" spans="1:6" customFormat="1" ht="12.75" customHeight="1" x14ac:dyDescent="0.25">
      <c r="A604" s="141" t="s">
        <v>1205</v>
      </c>
      <c r="B604" s="142" t="s">
        <v>1206</v>
      </c>
      <c r="C604" s="143" t="s">
        <v>1205</v>
      </c>
      <c r="D604" s="146">
        <v>0</v>
      </c>
      <c r="E604" s="146">
        <v>0</v>
      </c>
      <c r="F604" s="145" t="str">
        <f t="shared" si="11"/>
        <v>-</v>
      </c>
    </row>
    <row r="605" spans="1:6" customFormat="1" ht="24" customHeight="1" x14ac:dyDescent="0.25">
      <c r="A605" s="141" t="s">
        <v>1207</v>
      </c>
      <c r="B605" s="142" t="s">
        <v>1208</v>
      </c>
      <c r="C605" s="143" t="s">
        <v>1207</v>
      </c>
      <c r="D605" s="144">
        <f>SUM(D606:D611)</f>
        <v>0</v>
      </c>
      <c r="E605" s="144">
        <f>SUM(E606:E611)</f>
        <v>0</v>
      </c>
      <c r="F605" s="145" t="str">
        <f t="shared" si="11"/>
        <v>-</v>
      </c>
    </row>
    <row r="606" spans="1:6" customFormat="1" ht="24" customHeight="1" x14ac:dyDescent="0.25">
      <c r="A606" s="141" t="s">
        <v>1209</v>
      </c>
      <c r="B606" s="142" t="s">
        <v>1210</v>
      </c>
      <c r="C606" s="143" t="s">
        <v>1209</v>
      </c>
      <c r="D606" s="146">
        <v>0</v>
      </c>
      <c r="E606" s="146">
        <v>0</v>
      </c>
      <c r="F606" s="145" t="str">
        <f t="shared" si="11"/>
        <v>-</v>
      </c>
    </row>
    <row r="607" spans="1:6" customFormat="1" ht="24" customHeight="1" x14ac:dyDescent="0.25">
      <c r="A607" s="141" t="s">
        <v>1211</v>
      </c>
      <c r="B607" s="147" t="s">
        <v>1212</v>
      </c>
      <c r="C607" s="143" t="s">
        <v>1211</v>
      </c>
      <c r="D607" s="146">
        <v>0</v>
      </c>
      <c r="E607" s="146">
        <v>0</v>
      </c>
      <c r="F607" s="145" t="str">
        <f t="shared" si="11"/>
        <v>-</v>
      </c>
    </row>
    <row r="608" spans="1:6" customFormat="1" ht="24" customHeight="1" x14ac:dyDescent="0.25">
      <c r="A608" s="156" t="s">
        <v>1213</v>
      </c>
      <c r="B608" s="142" t="s">
        <v>1214</v>
      </c>
      <c r="C608" s="157" t="s">
        <v>1213</v>
      </c>
      <c r="D608" s="146">
        <v>0</v>
      </c>
      <c r="E608" s="146">
        <v>0</v>
      </c>
      <c r="F608" s="145" t="str">
        <f t="shared" si="11"/>
        <v>-</v>
      </c>
    </row>
    <row r="609" spans="1:6" customFormat="1" ht="12.75" customHeight="1" x14ac:dyDescent="0.25">
      <c r="A609" s="141" t="s">
        <v>1215</v>
      </c>
      <c r="B609" s="142" t="s">
        <v>1216</v>
      </c>
      <c r="C609" s="143" t="s">
        <v>1215</v>
      </c>
      <c r="D609" s="146">
        <v>0</v>
      </c>
      <c r="E609" s="146">
        <v>0</v>
      </c>
      <c r="F609" s="145" t="str">
        <f t="shared" si="11"/>
        <v>-</v>
      </c>
    </row>
    <row r="610" spans="1:6" customFormat="1" ht="12.75" customHeight="1" x14ac:dyDescent="0.25">
      <c r="A610" s="141" t="s">
        <v>1217</v>
      </c>
      <c r="B610" s="142" t="s">
        <v>1218</v>
      </c>
      <c r="C610" s="143" t="s">
        <v>1217</v>
      </c>
      <c r="D610" s="146">
        <v>0</v>
      </c>
      <c r="E610" s="146">
        <v>0</v>
      </c>
      <c r="F610" s="145" t="str">
        <f t="shared" si="11"/>
        <v>-</v>
      </c>
    </row>
    <row r="611" spans="1:6" customFormat="1" ht="24" customHeight="1" x14ac:dyDescent="0.25">
      <c r="A611" s="141" t="s">
        <v>1219</v>
      </c>
      <c r="B611" s="142" t="s">
        <v>1220</v>
      </c>
      <c r="C611" s="143" t="s">
        <v>1219</v>
      </c>
      <c r="D611" s="146">
        <v>0</v>
      </c>
      <c r="E611" s="146">
        <v>0</v>
      </c>
      <c r="F611" s="145" t="str">
        <f t="shared" si="11"/>
        <v>-</v>
      </c>
    </row>
    <row r="612" spans="1:6" customFormat="1" ht="24" customHeight="1" x14ac:dyDescent="0.25">
      <c r="A612" s="141" t="s">
        <v>1221</v>
      </c>
      <c r="B612" s="142" t="s">
        <v>1222</v>
      </c>
      <c r="C612" s="143" t="s">
        <v>1221</v>
      </c>
      <c r="D612" s="144">
        <f>SUM(D613:D616)</f>
        <v>0</v>
      </c>
      <c r="E612" s="144">
        <f>SUM(E613:E616)</f>
        <v>0</v>
      </c>
      <c r="F612" s="145" t="str">
        <f t="shared" ref="F612:F647" si="12">IF(D612&lt;&gt;0,IF(E612/D612&gt;=100,"&gt;&gt;100",E612/D612*100),"-")</f>
        <v>-</v>
      </c>
    </row>
    <row r="613" spans="1:6" customFormat="1" ht="24" customHeight="1" x14ac:dyDescent="0.25">
      <c r="A613" s="141" t="s">
        <v>1223</v>
      </c>
      <c r="B613" s="147" t="s">
        <v>1224</v>
      </c>
      <c r="C613" s="143" t="s">
        <v>1223</v>
      </c>
      <c r="D613" s="146">
        <v>0</v>
      </c>
      <c r="E613" s="146">
        <v>0</v>
      </c>
      <c r="F613" s="145" t="str">
        <f t="shared" si="12"/>
        <v>-</v>
      </c>
    </row>
    <row r="614" spans="1:6" customFormat="1" ht="12.75" customHeight="1" x14ac:dyDescent="0.25">
      <c r="A614" s="141" t="s">
        <v>1225</v>
      </c>
      <c r="B614" s="142" t="s">
        <v>1226</v>
      </c>
      <c r="C614" s="143" t="s">
        <v>1225</v>
      </c>
      <c r="D614" s="146">
        <v>0</v>
      </c>
      <c r="E614" s="146">
        <v>0</v>
      </c>
      <c r="F614" s="145" t="str">
        <f t="shared" si="12"/>
        <v>-</v>
      </c>
    </row>
    <row r="615" spans="1:6" customFormat="1" ht="12.75" customHeight="1" x14ac:dyDescent="0.25">
      <c r="A615" s="141" t="s">
        <v>1227</v>
      </c>
      <c r="B615" s="142" t="s">
        <v>1228</v>
      </c>
      <c r="C615" s="143" t="s">
        <v>1227</v>
      </c>
      <c r="D615" s="146">
        <v>0</v>
      </c>
      <c r="E615" s="146">
        <v>0</v>
      </c>
      <c r="F615" s="145" t="str">
        <f t="shared" si="12"/>
        <v>-</v>
      </c>
    </row>
    <row r="616" spans="1:6" customFormat="1" ht="12.75" customHeight="1" x14ac:dyDescent="0.25">
      <c r="A616" s="141" t="s">
        <v>1229</v>
      </c>
      <c r="B616" s="142" t="s">
        <v>1230</v>
      </c>
      <c r="C616" s="143" t="s">
        <v>1229</v>
      </c>
      <c r="D616" s="146">
        <v>0</v>
      </c>
      <c r="E616" s="146">
        <v>0</v>
      </c>
      <c r="F616" s="145" t="str">
        <f t="shared" si="12"/>
        <v>-</v>
      </c>
    </row>
    <row r="617" spans="1:6" customFormat="1" ht="24" customHeight="1" x14ac:dyDescent="0.25">
      <c r="A617" s="141" t="s">
        <v>1231</v>
      </c>
      <c r="B617" s="142" t="s">
        <v>1232</v>
      </c>
      <c r="C617" s="143" t="s">
        <v>1231</v>
      </c>
      <c r="D617" s="144">
        <f>SUM(D618:D624)</f>
        <v>0</v>
      </c>
      <c r="E617" s="144">
        <f>SUM(E618:E624)</f>
        <v>0</v>
      </c>
      <c r="F617" s="145" t="str">
        <f t="shared" si="12"/>
        <v>-</v>
      </c>
    </row>
    <row r="618" spans="1:6" customFormat="1" ht="12.75" customHeight="1" x14ac:dyDescent="0.25">
      <c r="A618" s="141" t="s">
        <v>1233</v>
      </c>
      <c r="B618" s="142" t="s">
        <v>1234</v>
      </c>
      <c r="C618" s="143" t="s">
        <v>1233</v>
      </c>
      <c r="D618" s="146">
        <v>0</v>
      </c>
      <c r="E618" s="146">
        <v>0</v>
      </c>
      <c r="F618" s="145" t="str">
        <f t="shared" si="12"/>
        <v>-</v>
      </c>
    </row>
    <row r="619" spans="1:6" customFormat="1" ht="12.75" customHeight="1" x14ac:dyDescent="0.25">
      <c r="A619" s="141" t="s">
        <v>1235</v>
      </c>
      <c r="B619" s="142" t="s">
        <v>1236</v>
      </c>
      <c r="C619" s="143" t="s">
        <v>1235</v>
      </c>
      <c r="D619" s="146">
        <v>0</v>
      </c>
      <c r="E619" s="146">
        <v>0</v>
      </c>
      <c r="F619" s="145" t="str">
        <f t="shared" si="12"/>
        <v>-</v>
      </c>
    </row>
    <row r="620" spans="1:6" customFormat="1" ht="12.75" customHeight="1" x14ac:dyDescent="0.25">
      <c r="A620" s="141" t="s">
        <v>1237</v>
      </c>
      <c r="B620" s="142" t="s">
        <v>1238</v>
      </c>
      <c r="C620" s="143" t="s">
        <v>1237</v>
      </c>
      <c r="D620" s="146">
        <v>0</v>
      </c>
      <c r="E620" s="146">
        <v>0</v>
      </c>
      <c r="F620" s="145" t="str">
        <f t="shared" si="12"/>
        <v>-</v>
      </c>
    </row>
    <row r="621" spans="1:6" customFormat="1" ht="12.75" customHeight="1" x14ac:dyDescent="0.25">
      <c r="A621" s="141" t="s">
        <v>1239</v>
      </c>
      <c r="B621" s="142" t="s">
        <v>1240</v>
      </c>
      <c r="C621" s="143" t="s">
        <v>1239</v>
      </c>
      <c r="D621" s="146">
        <v>0</v>
      </c>
      <c r="E621" s="146">
        <v>0</v>
      </c>
      <c r="F621" s="145" t="str">
        <f t="shared" si="12"/>
        <v>-</v>
      </c>
    </row>
    <row r="622" spans="1:6" customFormat="1" ht="12.75" customHeight="1" x14ac:dyDescent="0.25">
      <c r="A622" s="141" t="s">
        <v>1241</v>
      </c>
      <c r="B622" s="142" t="s">
        <v>1242</v>
      </c>
      <c r="C622" s="143" t="s">
        <v>1241</v>
      </c>
      <c r="D622" s="146">
        <v>0</v>
      </c>
      <c r="E622" s="146">
        <v>0</v>
      </c>
      <c r="F622" s="145" t="str">
        <f t="shared" si="12"/>
        <v>-</v>
      </c>
    </row>
    <row r="623" spans="1:6" customFormat="1" ht="24" customHeight="1" x14ac:dyDescent="0.25">
      <c r="A623" s="141" t="s">
        <v>1243</v>
      </c>
      <c r="B623" s="142" t="s">
        <v>1244</v>
      </c>
      <c r="C623" s="143" t="s">
        <v>1243</v>
      </c>
      <c r="D623" s="146">
        <v>0</v>
      </c>
      <c r="E623" s="146">
        <v>0</v>
      </c>
      <c r="F623" s="145" t="str">
        <f t="shared" si="12"/>
        <v>-</v>
      </c>
    </row>
    <row r="624" spans="1:6" customFormat="1" ht="24" customHeight="1" x14ac:dyDescent="0.25">
      <c r="A624" s="141" t="s">
        <v>1245</v>
      </c>
      <c r="B624" s="142" t="s">
        <v>1246</v>
      </c>
      <c r="C624" s="143" t="s">
        <v>1245</v>
      </c>
      <c r="D624" s="146">
        <v>0</v>
      </c>
      <c r="E624" s="146">
        <v>0</v>
      </c>
      <c r="F624" s="145" t="str">
        <f t="shared" si="12"/>
        <v>-</v>
      </c>
    </row>
    <row r="625" spans="1:6" customFormat="1" ht="12.75" customHeight="1" x14ac:dyDescent="0.25">
      <c r="A625" s="141" t="s">
        <v>1247</v>
      </c>
      <c r="B625" s="142" t="s">
        <v>1248</v>
      </c>
      <c r="C625" s="143" t="s">
        <v>1247</v>
      </c>
      <c r="D625" s="144">
        <f>D626+D629+D632</f>
        <v>0</v>
      </c>
      <c r="E625" s="144">
        <f>E626+E629+E632</f>
        <v>0</v>
      </c>
      <c r="F625" s="145" t="str">
        <f t="shared" si="12"/>
        <v>-</v>
      </c>
    </row>
    <row r="626" spans="1:6" customFormat="1" ht="12.75" customHeight="1" x14ac:dyDescent="0.25">
      <c r="A626" s="141" t="s">
        <v>1249</v>
      </c>
      <c r="B626" s="142" t="s">
        <v>1250</v>
      </c>
      <c r="C626" s="143" t="s">
        <v>1249</v>
      </c>
      <c r="D626" s="144">
        <f>SUM(D627:D628)</f>
        <v>0</v>
      </c>
      <c r="E626" s="144">
        <f>SUM(E627:E628)</f>
        <v>0</v>
      </c>
      <c r="F626" s="145" t="str">
        <f t="shared" si="12"/>
        <v>-</v>
      </c>
    </row>
    <row r="627" spans="1:6" customFormat="1" ht="12.75" customHeight="1" x14ac:dyDescent="0.25">
      <c r="A627" s="141" t="s">
        <v>1251</v>
      </c>
      <c r="B627" s="142" t="s">
        <v>1252</v>
      </c>
      <c r="C627" s="143" t="s">
        <v>1251</v>
      </c>
      <c r="D627" s="146">
        <v>0</v>
      </c>
      <c r="E627" s="146">
        <v>0</v>
      </c>
      <c r="F627" s="145" t="str">
        <f t="shared" si="12"/>
        <v>-</v>
      </c>
    </row>
    <row r="628" spans="1:6" customFormat="1" ht="12.75" customHeight="1" x14ac:dyDescent="0.25">
      <c r="A628" s="141" t="s">
        <v>1253</v>
      </c>
      <c r="B628" s="142" t="s">
        <v>1254</v>
      </c>
      <c r="C628" s="143" t="s">
        <v>1253</v>
      </c>
      <c r="D628" s="146">
        <v>0</v>
      </c>
      <c r="E628" s="146">
        <v>0</v>
      </c>
      <c r="F628" s="145" t="str">
        <f t="shared" si="12"/>
        <v>-</v>
      </c>
    </row>
    <row r="629" spans="1:6" customFormat="1" ht="12.75" customHeight="1" x14ac:dyDescent="0.25">
      <c r="A629" s="141" t="s">
        <v>1255</v>
      </c>
      <c r="B629" s="142" t="s">
        <v>1256</v>
      </c>
      <c r="C629" s="143" t="s">
        <v>1255</v>
      </c>
      <c r="D629" s="144">
        <f>SUM(D630:D631)</f>
        <v>0</v>
      </c>
      <c r="E629" s="144">
        <f>SUM(E630:E631)</f>
        <v>0</v>
      </c>
      <c r="F629" s="145" t="str">
        <f t="shared" si="12"/>
        <v>-</v>
      </c>
    </row>
    <row r="630" spans="1:6" customFormat="1" ht="12.75" customHeight="1" x14ac:dyDescent="0.25">
      <c r="A630" s="141" t="s">
        <v>1257</v>
      </c>
      <c r="B630" s="142" t="s">
        <v>1258</v>
      </c>
      <c r="C630" s="143" t="s">
        <v>1257</v>
      </c>
      <c r="D630" s="146">
        <v>0</v>
      </c>
      <c r="E630" s="146">
        <v>0</v>
      </c>
      <c r="F630" s="145" t="str">
        <f t="shared" si="12"/>
        <v>-</v>
      </c>
    </row>
    <row r="631" spans="1:6" customFormat="1" ht="12.75" customHeight="1" x14ac:dyDescent="0.25">
      <c r="A631" s="141" t="s">
        <v>1259</v>
      </c>
      <c r="B631" s="142" t="s">
        <v>1260</v>
      </c>
      <c r="C631" s="143" t="s">
        <v>1259</v>
      </c>
      <c r="D631" s="146">
        <v>0</v>
      </c>
      <c r="E631" s="146">
        <v>0</v>
      </c>
      <c r="F631" s="145" t="str">
        <f t="shared" si="12"/>
        <v>-</v>
      </c>
    </row>
    <row r="632" spans="1:6" customFormat="1" ht="24" customHeight="1" x14ac:dyDescent="0.25">
      <c r="A632" s="141" t="s">
        <v>1261</v>
      </c>
      <c r="B632" s="142" t="s">
        <v>1262</v>
      </c>
      <c r="C632" s="143" t="s">
        <v>1261</v>
      </c>
      <c r="D632" s="144">
        <f>SUM(D633:D634)</f>
        <v>0</v>
      </c>
      <c r="E632" s="144">
        <f>SUM(E633:E634)</f>
        <v>0</v>
      </c>
      <c r="F632" s="145" t="str">
        <f t="shared" si="12"/>
        <v>-</v>
      </c>
    </row>
    <row r="633" spans="1:6" customFormat="1" ht="12.75" customHeight="1" x14ac:dyDescent="0.25">
      <c r="A633" s="141" t="s">
        <v>1263</v>
      </c>
      <c r="B633" s="147" t="s">
        <v>1264</v>
      </c>
      <c r="C633" s="143" t="s">
        <v>1263</v>
      </c>
      <c r="D633" s="146">
        <v>0</v>
      </c>
      <c r="E633" s="146">
        <v>0</v>
      </c>
      <c r="F633" s="145" t="str">
        <f t="shared" si="12"/>
        <v>-</v>
      </c>
    </row>
    <row r="634" spans="1:6" customFormat="1" ht="12.75" customHeight="1" x14ac:dyDescent="0.25">
      <c r="A634" s="141" t="s">
        <v>1265</v>
      </c>
      <c r="B634" s="142" t="s">
        <v>1266</v>
      </c>
      <c r="C634" s="143" t="s">
        <v>1265</v>
      </c>
      <c r="D634" s="146">
        <v>0</v>
      </c>
      <c r="E634" s="146">
        <v>0</v>
      </c>
      <c r="F634" s="145" t="str">
        <f t="shared" si="12"/>
        <v>-</v>
      </c>
    </row>
    <row r="635" spans="1:6" customFormat="1" ht="12.75" customHeight="1" x14ac:dyDescent="0.25">
      <c r="A635" s="141"/>
      <c r="B635" s="142" t="s">
        <v>1267</v>
      </c>
      <c r="C635" s="143" t="s">
        <v>1268</v>
      </c>
      <c r="D635" s="144">
        <f>IF(D420-D528&gt;=0,D420-D528,0)</f>
        <v>0</v>
      </c>
      <c r="E635" s="144">
        <f>IF(E420-E528&gt;=0,E420-E528,0)</f>
        <v>0</v>
      </c>
      <c r="F635" s="145" t="str">
        <f t="shared" si="12"/>
        <v>-</v>
      </c>
    </row>
    <row r="636" spans="1:6" customFormat="1" ht="12.75" customHeight="1" x14ac:dyDescent="0.25">
      <c r="A636" s="141"/>
      <c r="B636" s="142" t="s">
        <v>1269</v>
      </c>
      <c r="C636" s="143" t="s">
        <v>1270</v>
      </c>
      <c r="D636" s="144">
        <f>IF(D528-D420&gt;=0,D528-D420,0)</f>
        <v>0</v>
      </c>
      <c r="E636" s="144">
        <f>IF(E528-E420&gt;=0,E528-E420,0)</f>
        <v>0</v>
      </c>
      <c r="F636" s="145" t="str">
        <f t="shared" si="12"/>
        <v>-</v>
      </c>
    </row>
    <row r="637" spans="1:6" customFormat="1" ht="12.75" customHeight="1" x14ac:dyDescent="0.25">
      <c r="A637" s="141" t="s">
        <v>1271</v>
      </c>
      <c r="B637" s="142" t="s">
        <v>1272</v>
      </c>
      <c r="C637" s="143" t="s">
        <v>1271</v>
      </c>
      <c r="D637" s="146">
        <v>0</v>
      </c>
      <c r="E637" s="146">
        <v>0</v>
      </c>
      <c r="F637" s="145" t="str">
        <f t="shared" si="12"/>
        <v>-</v>
      </c>
    </row>
    <row r="638" spans="1:6" customFormat="1" ht="12.75" customHeight="1" x14ac:dyDescent="0.25">
      <c r="A638" s="141" t="s">
        <v>1273</v>
      </c>
      <c r="B638" s="142" t="s">
        <v>1274</v>
      </c>
      <c r="C638" s="143" t="s">
        <v>1273</v>
      </c>
      <c r="D638" s="146">
        <v>0</v>
      </c>
      <c r="E638" s="146">
        <v>0</v>
      </c>
      <c r="F638" s="145" t="str">
        <f t="shared" si="12"/>
        <v>-</v>
      </c>
    </row>
    <row r="639" spans="1:6" customFormat="1" ht="12.75" customHeight="1" x14ac:dyDescent="0.25">
      <c r="A639" s="141"/>
      <c r="B639" s="142" t="s">
        <v>1275</v>
      </c>
      <c r="C639" s="143" t="s">
        <v>1276</v>
      </c>
      <c r="D639" s="144">
        <f>D412+D420</f>
        <v>320912.24</v>
      </c>
      <c r="E639" s="144">
        <f>E412+E420</f>
        <v>364037.89</v>
      </c>
      <c r="F639" s="145">
        <f t="shared" si="12"/>
        <v>113.43845594670992</v>
      </c>
    </row>
    <row r="640" spans="1:6" customFormat="1" ht="12.75" customHeight="1" x14ac:dyDescent="0.25">
      <c r="A640" s="141"/>
      <c r="B640" s="142" t="s">
        <v>1277</v>
      </c>
      <c r="C640" s="143" t="s">
        <v>1278</v>
      </c>
      <c r="D640" s="144">
        <f>D413+D528</f>
        <v>321980.94</v>
      </c>
      <c r="E640" s="144">
        <f>E413+E528</f>
        <v>359986.81999999989</v>
      </c>
      <c r="F640" s="145">
        <f t="shared" si="12"/>
        <v>111.8037670180104</v>
      </c>
    </row>
    <row r="641" spans="1:6" customFormat="1" ht="12.75" customHeight="1" x14ac:dyDescent="0.25">
      <c r="A641" s="141"/>
      <c r="B641" s="142" t="s">
        <v>1279</v>
      </c>
      <c r="C641" s="143" t="s">
        <v>1280</v>
      </c>
      <c r="D641" s="144">
        <f>IF(D639&gt;=D640,D639-D640,0)</f>
        <v>0</v>
      </c>
      <c r="E641" s="144">
        <f>IF(E639&gt;=E640,E639-E640,0)</f>
        <v>4051.0700000001234</v>
      </c>
      <c r="F641" s="145" t="str">
        <f t="shared" si="12"/>
        <v>-</v>
      </c>
    </row>
    <row r="642" spans="1:6" customFormat="1" ht="12.75" customHeight="1" x14ac:dyDescent="0.25">
      <c r="A642" s="141"/>
      <c r="B642" s="142" t="s">
        <v>1281</v>
      </c>
      <c r="C642" s="143" t="s">
        <v>1282</v>
      </c>
      <c r="D642" s="144">
        <f>IF(D640&gt;=D639,D640-D639,0)</f>
        <v>1068.7000000000116</v>
      </c>
      <c r="E642" s="144">
        <f>IF(E640&gt;=E639,E640-E639,0)</f>
        <v>0</v>
      </c>
      <c r="F642" s="145">
        <f t="shared" si="12"/>
        <v>0</v>
      </c>
    </row>
    <row r="643" spans="1:6" customFormat="1" ht="24" customHeight="1" x14ac:dyDescent="0.25">
      <c r="A643" s="156" t="s">
        <v>1283</v>
      </c>
      <c r="B643" s="142" t="s">
        <v>1284</v>
      </c>
      <c r="C643" s="157" t="s">
        <v>1283</v>
      </c>
      <c r="D643" s="144">
        <f>IF(D416-D417+D637-D638&gt;=0,D416-D417+D637-D638,0)</f>
        <v>8618.23</v>
      </c>
      <c r="E643" s="144">
        <f>IF(E416-E417+E637-E638&gt;=0,E416-E417+E637-E638,0)</f>
        <v>7549.53</v>
      </c>
      <c r="F643" s="145">
        <f t="shared" si="12"/>
        <v>87.599541901295268</v>
      </c>
    </row>
    <row r="644" spans="1:6" customFormat="1" ht="24" customHeight="1" x14ac:dyDescent="0.25">
      <c r="A644" s="156" t="s">
        <v>1285</v>
      </c>
      <c r="B644" s="142" t="s">
        <v>1286</v>
      </c>
      <c r="C644" s="157" t="s">
        <v>1285</v>
      </c>
      <c r="D644" s="144">
        <f>IF(D417-D416+D638-D637&gt;=0,D417-D416+D638-D637,0)</f>
        <v>0</v>
      </c>
      <c r="E644" s="144">
        <f>IF(E417-E416+E638-E637&gt;=0,E417-E416+E638-E637,0)</f>
        <v>0</v>
      </c>
      <c r="F644" s="145" t="str">
        <f t="shared" si="12"/>
        <v>-</v>
      </c>
    </row>
    <row r="645" spans="1:6" customFormat="1" ht="24" customHeight="1" x14ac:dyDescent="0.25">
      <c r="A645" s="141"/>
      <c r="B645" s="142" t="s">
        <v>1287</v>
      </c>
      <c r="C645" s="143" t="s">
        <v>1288</v>
      </c>
      <c r="D645" s="144">
        <f>IF(D641+D643-D642-D644&gt;=0,D641+D643-D642-D644,0)</f>
        <v>7549.5299999999879</v>
      </c>
      <c r="E645" s="144">
        <f>IF(E641+E643-E642-E644&gt;=0,E641+E643-E642-E644,0)</f>
        <v>11600.600000000122</v>
      </c>
      <c r="F645" s="145">
        <f t="shared" si="12"/>
        <v>153.65989670880361</v>
      </c>
    </row>
    <row r="646" spans="1:6" customFormat="1" ht="24" customHeight="1" x14ac:dyDescent="0.25">
      <c r="A646" s="141"/>
      <c r="B646" s="142" t="s">
        <v>1289</v>
      </c>
      <c r="C646" s="143" t="s">
        <v>1290</v>
      </c>
      <c r="D646" s="144">
        <f>IF(D642+D644-D641-D643&gt;=0,D642+D644-D641-D643,0)</f>
        <v>0</v>
      </c>
      <c r="E646" s="144">
        <f>IF(E642+E644-E641-E643&gt;=0,E642+E644-E641-E643,0)</f>
        <v>0</v>
      </c>
      <c r="F646" s="145" t="str">
        <f t="shared" si="12"/>
        <v>-</v>
      </c>
    </row>
    <row r="647" spans="1:6" customFormat="1" ht="24" customHeight="1" x14ac:dyDescent="0.25">
      <c r="A647" s="150" t="s">
        <v>1291</v>
      </c>
      <c r="B647" s="151" t="s">
        <v>1292</v>
      </c>
      <c r="C647" s="152" t="s">
        <v>1291</v>
      </c>
      <c r="D647" s="153">
        <v>19968.64</v>
      </c>
      <c r="E647" s="153">
        <v>25900.5</v>
      </c>
      <c r="F647" s="154">
        <f t="shared" si="12"/>
        <v>129.70587881798662</v>
      </c>
    </row>
    <row r="648" spans="1:6" s="11" customFormat="1" ht="20.100000000000001" customHeight="1" x14ac:dyDescent="0.25">
      <c r="A648" s="326" t="s">
        <v>1293</v>
      </c>
      <c r="B648" s="327"/>
      <c r="C648" s="3"/>
      <c r="D648" s="155"/>
      <c r="E648" s="155"/>
      <c r="F648" s="140"/>
    </row>
    <row r="649" spans="1:6" customFormat="1" ht="12.75" customHeight="1" x14ac:dyDescent="0.25">
      <c r="A649" s="141" t="s">
        <v>1294</v>
      </c>
      <c r="B649" s="142" t="s">
        <v>1295</v>
      </c>
      <c r="C649" s="143" t="s">
        <v>1296</v>
      </c>
      <c r="D649" s="146">
        <v>2833.2</v>
      </c>
      <c r="E649" s="146">
        <v>6925.98</v>
      </c>
      <c r="F649" s="145">
        <f t="shared" ref="F649:F712" si="13">IF(D649&lt;&gt;0,IF(E649/D649&gt;=100,"&gt;&gt;100",E649/D649*100),"-")</f>
        <v>244.45785684032191</v>
      </c>
    </row>
    <row r="650" spans="1:6" customFormat="1" ht="12.75" customHeight="1" x14ac:dyDescent="0.25">
      <c r="A650" s="141" t="s">
        <v>1297</v>
      </c>
      <c r="B650" s="142" t="s">
        <v>1298</v>
      </c>
      <c r="C650" s="143" t="s">
        <v>1297</v>
      </c>
      <c r="D650" s="146">
        <v>338790.77</v>
      </c>
      <c r="E650" s="146">
        <v>373010.45</v>
      </c>
      <c r="F650" s="145">
        <f t="shared" si="13"/>
        <v>110.10053491126692</v>
      </c>
    </row>
    <row r="651" spans="1:6" customFormat="1" ht="12.75" customHeight="1" x14ac:dyDescent="0.25">
      <c r="A651" s="141" t="s">
        <v>1299</v>
      </c>
      <c r="B651" s="142" t="s">
        <v>1300</v>
      </c>
      <c r="C651" s="143" t="s">
        <v>1299</v>
      </c>
      <c r="D651" s="146">
        <v>334697.99</v>
      </c>
      <c r="E651" s="146">
        <v>368766.86</v>
      </c>
      <c r="F651" s="145">
        <f t="shared" si="13"/>
        <v>110.17898852634281</v>
      </c>
    </row>
    <row r="652" spans="1:6" customFormat="1" ht="24" customHeight="1" x14ac:dyDescent="0.25">
      <c r="A652" s="141" t="s">
        <v>1294</v>
      </c>
      <c r="B652" s="142" t="s">
        <v>1301</v>
      </c>
      <c r="C652" s="143" t="s">
        <v>1302</v>
      </c>
      <c r="D652" s="144">
        <f>+D649+D650-D651</f>
        <v>6925.9800000000396</v>
      </c>
      <c r="E652" s="144">
        <f>+E649+E650-E651</f>
        <v>11169.570000000007</v>
      </c>
      <c r="F652" s="145">
        <f t="shared" si="13"/>
        <v>161.27060719204997</v>
      </c>
    </row>
    <row r="653" spans="1:6" customFormat="1" ht="24" customHeight="1" x14ac:dyDescent="0.25">
      <c r="A653" s="141"/>
      <c r="B653" s="142" t="s">
        <v>1303</v>
      </c>
      <c r="C653" s="143" t="s">
        <v>1304</v>
      </c>
      <c r="D653" s="159">
        <v>0</v>
      </c>
      <c r="E653" s="159">
        <v>0</v>
      </c>
      <c r="F653" s="145" t="str">
        <f t="shared" si="13"/>
        <v>-</v>
      </c>
    </row>
    <row r="654" spans="1:6" customFormat="1" ht="24" customHeight="1" x14ac:dyDescent="0.25">
      <c r="A654" s="141"/>
      <c r="B654" s="142" t="s">
        <v>1305</v>
      </c>
      <c r="C654" s="143" t="s">
        <v>1306</v>
      </c>
      <c r="D654" s="159">
        <v>22</v>
      </c>
      <c r="E654" s="159">
        <v>22</v>
      </c>
      <c r="F654" s="145">
        <f t="shared" si="13"/>
        <v>100</v>
      </c>
    </row>
    <row r="655" spans="1:6" customFormat="1" ht="12.75" customHeight="1" x14ac:dyDescent="0.25">
      <c r="A655" s="141"/>
      <c r="B655" s="142" t="s">
        <v>1307</v>
      </c>
      <c r="C655" s="143" t="s">
        <v>1308</v>
      </c>
      <c r="D655" s="159">
        <v>0</v>
      </c>
      <c r="E655" s="159">
        <v>0</v>
      </c>
      <c r="F655" s="145" t="str">
        <f t="shared" si="13"/>
        <v>-</v>
      </c>
    </row>
    <row r="656" spans="1:6" customFormat="1" ht="12.75" customHeight="1" x14ac:dyDescent="0.25">
      <c r="A656" s="141"/>
      <c r="B656" s="142" t="s">
        <v>1309</v>
      </c>
      <c r="C656" s="143" t="s">
        <v>1310</v>
      </c>
      <c r="D656" s="159">
        <v>14</v>
      </c>
      <c r="E656" s="159">
        <v>13</v>
      </c>
      <c r="F656" s="145">
        <f t="shared" si="13"/>
        <v>92.857142857142861</v>
      </c>
    </row>
    <row r="657" spans="1:6" customFormat="1" ht="24" customHeight="1" x14ac:dyDescent="0.25">
      <c r="A657" s="141" t="s">
        <v>1311</v>
      </c>
      <c r="B657" s="142" t="s">
        <v>1312</v>
      </c>
      <c r="C657" s="143" t="s">
        <v>1313</v>
      </c>
      <c r="D657" s="146">
        <v>0</v>
      </c>
      <c r="E657" s="146">
        <v>0</v>
      </c>
      <c r="F657" s="145" t="str">
        <f t="shared" si="13"/>
        <v>-</v>
      </c>
    </row>
    <row r="658" spans="1:6" customFormat="1" ht="12.75" customHeight="1" x14ac:dyDescent="0.25">
      <c r="A658" s="141" t="s">
        <v>1314</v>
      </c>
      <c r="B658" s="142" t="s">
        <v>1315</v>
      </c>
      <c r="C658" s="143" t="s">
        <v>1314</v>
      </c>
      <c r="D658" s="146">
        <v>0</v>
      </c>
      <c r="E658" s="146">
        <v>0</v>
      </c>
      <c r="F658" s="145" t="str">
        <f t="shared" si="13"/>
        <v>-</v>
      </c>
    </row>
    <row r="659" spans="1:6" customFormat="1" ht="12.75" customHeight="1" x14ac:dyDescent="0.25">
      <c r="A659" s="141" t="s">
        <v>1316</v>
      </c>
      <c r="B659" s="142" t="s">
        <v>1317</v>
      </c>
      <c r="C659" s="143" t="s">
        <v>1316</v>
      </c>
      <c r="D659" s="146">
        <v>0</v>
      </c>
      <c r="E659" s="146">
        <v>0</v>
      </c>
      <c r="F659" s="145" t="str">
        <f t="shared" si="13"/>
        <v>-</v>
      </c>
    </row>
    <row r="660" spans="1:6" customFormat="1" ht="12.75" customHeight="1" x14ac:dyDescent="0.25">
      <c r="A660" s="141" t="s">
        <v>1318</v>
      </c>
      <c r="B660" s="142" t="s">
        <v>1319</v>
      </c>
      <c r="C660" s="143" t="s">
        <v>1318</v>
      </c>
      <c r="D660" s="146">
        <v>0</v>
      </c>
      <c r="E660" s="146">
        <v>0</v>
      </c>
      <c r="F660" s="145" t="str">
        <f t="shared" si="13"/>
        <v>-</v>
      </c>
    </row>
    <row r="661" spans="1:6" customFormat="1" ht="12.75" customHeight="1" x14ac:dyDescent="0.25">
      <c r="A661" s="141" t="s">
        <v>1320</v>
      </c>
      <c r="B661" s="142" t="s">
        <v>1321</v>
      </c>
      <c r="C661" s="143" t="s">
        <v>1320</v>
      </c>
      <c r="D661" s="146">
        <v>0</v>
      </c>
      <c r="E661" s="146">
        <v>0</v>
      </c>
      <c r="F661" s="145" t="str">
        <f t="shared" si="13"/>
        <v>-</v>
      </c>
    </row>
    <row r="662" spans="1:6" customFormat="1" ht="12.75" customHeight="1" x14ac:dyDescent="0.25">
      <c r="A662" s="141" t="s">
        <v>1322</v>
      </c>
      <c r="B662" s="142" t="s">
        <v>1323</v>
      </c>
      <c r="C662" s="143" t="s">
        <v>1322</v>
      </c>
      <c r="D662" s="146">
        <v>0</v>
      </c>
      <c r="E662" s="146">
        <v>0</v>
      </c>
      <c r="F662" s="145" t="str">
        <f t="shared" si="13"/>
        <v>-</v>
      </c>
    </row>
    <row r="663" spans="1:6" customFormat="1" ht="12.75" customHeight="1" x14ac:dyDescent="0.25">
      <c r="A663" s="141" t="s">
        <v>1324</v>
      </c>
      <c r="B663" s="142" t="s">
        <v>1325</v>
      </c>
      <c r="C663" s="143" t="s">
        <v>1324</v>
      </c>
      <c r="D663" s="146">
        <v>0</v>
      </c>
      <c r="E663" s="146">
        <v>0</v>
      </c>
      <c r="F663" s="145" t="str">
        <f t="shared" si="13"/>
        <v>-</v>
      </c>
    </row>
    <row r="664" spans="1:6" customFormat="1" ht="12.75" customHeight="1" x14ac:dyDescent="0.25">
      <c r="A664" s="141" t="s">
        <v>1326</v>
      </c>
      <c r="B664" s="142" t="s">
        <v>1327</v>
      </c>
      <c r="C664" s="143" t="s">
        <v>1326</v>
      </c>
      <c r="D664" s="146">
        <v>0</v>
      </c>
      <c r="E664" s="146">
        <v>0</v>
      </c>
      <c r="F664" s="145" t="str">
        <f t="shared" si="13"/>
        <v>-</v>
      </c>
    </row>
    <row r="665" spans="1:6" customFormat="1" ht="12.75" customHeight="1" x14ac:dyDescent="0.25">
      <c r="A665" s="141" t="s">
        <v>1328</v>
      </c>
      <c r="B665" s="142" t="s">
        <v>1329</v>
      </c>
      <c r="C665" s="143" t="s">
        <v>1328</v>
      </c>
      <c r="D665" s="146">
        <v>0</v>
      </c>
      <c r="E665" s="146">
        <v>0</v>
      </c>
      <c r="F665" s="145" t="str">
        <f t="shared" si="13"/>
        <v>-</v>
      </c>
    </row>
    <row r="666" spans="1:6" customFormat="1" ht="12.75" customHeight="1" x14ac:dyDescent="0.25">
      <c r="A666" s="141" t="s">
        <v>1330</v>
      </c>
      <c r="B666" s="142" t="s">
        <v>1331</v>
      </c>
      <c r="C666" s="143" t="s">
        <v>1330</v>
      </c>
      <c r="D666" s="146">
        <v>0</v>
      </c>
      <c r="E666" s="146">
        <v>0</v>
      </c>
      <c r="F666" s="145" t="str">
        <f t="shared" si="13"/>
        <v>-</v>
      </c>
    </row>
    <row r="667" spans="1:6" customFormat="1" ht="12.75" customHeight="1" x14ac:dyDescent="0.25">
      <c r="A667" s="141" t="s">
        <v>1332</v>
      </c>
      <c r="B667" s="142" t="s">
        <v>1333</v>
      </c>
      <c r="C667" s="143" t="s">
        <v>1332</v>
      </c>
      <c r="D667" s="146">
        <v>0</v>
      </c>
      <c r="E667" s="146">
        <v>0</v>
      </c>
      <c r="F667" s="145" t="str">
        <f t="shared" si="13"/>
        <v>-</v>
      </c>
    </row>
    <row r="668" spans="1:6" customFormat="1" ht="12.75" customHeight="1" x14ac:dyDescent="0.25">
      <c r="A668" s="141" t="s">
        <v>1334</v>
      </c>
      <c r="B668" s="142" t="s">
        <v>1335</v>
      </c>
      <c r="C668" s="143" t="s">
        <v>1334</v>
      </c>
      <c r="D668" s="146">
        <v>0</v>
      </c>
      <c r="E668" s="146">
        <v>0</v>
      </c>
      <c r="F668" s="145" t="str">
        <f t="shared" si="13"/>
        <v>-</v>
      </c>
    </row>
    <row r="669" spans="1:6" customFormat="1" ht="12.75" customHeight="1" x14ac:dyDescent="0.25">
      <c r="A669" s="141" t="s">
        <v>1336</v>
      </c>
      <c r="B669" s="142" t="s">
        <v>1337</v>
      </c>
      <c r="C669" s="143" t="s">
        <v>1336</v>
      </c>
      <c r="D669" s="146">
        <v>0</v>
      </c>
      <c r="E669" s="146">
        <v>0</v>
      </c>
      <c r="F669" s="145" t="str">
        <f t="shared" si="13"/>
        <v>-</v>
      </c>
    </row>
    <row r="670" spans="1:6" customFormat="1" ht="12.75" customHeight="1" x14ac:dyDescent="0.25">
      <c r="A670" s="141" t="s">
        <v>1338</v>
      </c>
      <c r="B670" s="142" t="s">
        <v>1339</v>
      </c>
      <c r="C670" s="143" t="s">
        <v>1338</v>
      </c>
      <c r="D670" s="146">
        <v>0</v>
      </c>
      <c r="E670" s="146">
        <v>0</v>
      </c>
      <c r="F670" s="145" t="str">
        <f t="shared" si="13"/>
        <v>-</v>
      </c>
    </row>
    <row r="671" spans="1:6" customFormat="1" ht="24" customHeight="1" x14ac:dyDescent="0.25">
      <c r="A671" s="141" t="s">
        <v>1340</v>
      </c>
      <c r="B671" s="147" t="s">
        <v>1341</v>
      </c>
      <c r="C671" s="143" t="s">
        <v>1340</v>
      </c>
      <c r="D671" s="146">
        <v>0</v>
      </c>
      <c r="E671" s="146">
        <v>0</v>
      </c>
      <c r="F671" s="145" t="str">
        <f t="shared" si="13"/>
        <v>-</v>
      </c>
    </row>
    <row r="672" spans="1:6" customFormat="1" ht="12.75" customHeight="1" x14ac:dyDescent="0.25">
      <c r="A672" s="141" t="s">
        <v>1342</v>
      </c>
      <c r="B672" s="142" t="s">
        <v>1343</v>
      </c>
      <c r="C672" s="143" t="s">
        <v>1342</v>
      </c>
      <c r="D672" s="146">
        <v>0</v>
      </c>
      <c r="E672" s="146">
        <v>0</v>
      </c>
      <c r="F672" s="145" t="str">
        <f t="shared" si="13"/>
        <v>-</v>
      </c>
    </row>
    <row r="673" spans="1:6" customFormat="1" ht="12.75" customHeight="1" x14ac:dyDescent="0.25">
      <c r="A673" s="141" t="s">
        <v>1344</v>
      </c>
      <c r="B673" s="142" t="s">
        <v>1345</v>
      </c>
      <c r="C673" s="143" t="s">
        <v>1344</v>
      </c>
      <c r="D673" s="146">
        <v>0</v>
      </c>
      <c r="E673" s="146">
        <v>0</v>
      </c>
      <c r="F673" s="145" t="str">
        <f t="shared" si="13"/>
        <v>-</v>
      </c>
    </row>
    <row r="674" spans="1:6" customFormat="1" ht="24" customHeight="1" x14ac:dyDescent="0.25">
      <c r="A674" s="141" t="s">
        <v>1346</v>
      </c>
      <c r="B674" s="147" t="s">
        <v>1347</v>
      </c>
      <c r="C674" s="143" t="s">
        <v>1346</v>
      </c>
      <c r="D674" s="146">
        <v>0</v>
      </c>
      <c r="E674" s="146">
        <v>0</v>
      </c>
      <c r="F674" s="145" t="str">
        <f t="shared" si="13"/>
        <v>-</v>
      </c>
    </row>
    <row r="675" spans="1:6" customFormat="1" ht="24" customHeight="1" x14ac:dyDescent="0.25">
      <c r="A675" s="141" t="s">
        <v>1348</v>
      </c>
      <c r="B675" s="147" t="s">
        <v>1349</v>
      </c>
      <c r="C675" s="143" t="s">
        <v>1348</v>
      </c>
      <c r="D675" s="146">
        <v>836.15</v>
      </c>
      <c r="E675" s="146">
        <v>1107.2</v>
      </c>
      <c r="F675" s="145">
        <f t="shared" si="13"/>
        <v>132.41643245829098</v>
      </c>
    </row>
    <row r="676" spans="1:6" customFormat="1" ht="24" customHeight="1" x14ac:dyDescent="0.25">
      <c r="A676" s="141" t="s">
        <v>1350</v>
      </c>
      <c r="B676" s="147" t="s">
        <v>1351</v>
      </c>
      <c r="C676" s="143" t="s">
        <v>1350</v>
      </c>
      <c r="D676" s="146">
        <v>2070.48</v>
      </c>
      <c r="E676" s="146">
        <v>1937.77</v>
      </c>
      <c r="F676" s="145">
        <f t="shared" si="13"/>
        <v>93.590375178702516</v>
      </c>
    </row>
    <row r="677" spans="1:6" customFormat="1" ht="24" customHeight="1" x14ac:dyDescent="0.25">
      <c r="A677" s="141" t="s">
        <v>1352</v>
      </c>
      <c r="B677" s="147" t="s">
        <v>1353</v>
      </c>
      <c r="C677" s="143" t="s">
        <v>1352</v>
      </c>
      <c r="D677" s="146">
        <v>0</v>
      </c>
      <c r="E677" s="146">
        <v>0</v>
      </c>
      <c r="F677" s="145" t="str">
        <f t="shared" si="13"/>
        <v>-</v>
      </c>
    </row>
    <row r="678" spans="1:6" customFormat="1" ht="24" customHeight="1" x14ac:dyDescent="0.25">
      <c r="A678" s="141" t="s">
        <v>1354</v>
      </c>
      <c r="B678" s="147" t="s">
        <v>1355</v>
      </c>
      <c r="C678" s="143" t="s">
        <v>1354</v>
      </c>
      <c r="D678" s="146">
        <v>0</v>
      </c>
      <c r="E678" s="146">
        <v>0</v>
      </c>
      <c r="F678" s="145" t="str">
        <f t="shared" si="13"/>
        <v>-</v>
      </c>
    </row>
    <row r="679" spans="1:6" customFormat="1" ht="12.75" customHeight="1" x14ac:dyDescent="0.25">
      <c r="A679" s="141" t="s">
        <v>1356</v>
      </c>
      <c r="B679" s="147" t="s">
        <v>1357</v>
      </c>
      <c r="C679" s="143" t="s">
        <v>1356</v>
      </c>
      <c r="D679" s="146">
        <v>0</v>
      </c>
      <c r="E679" s="146">
        <v>0</v>
      </c>
      <c r="F679" s="145" t="str">
        <f t="shared" si="13"/>
        <v>-</v>
      </c>
    </row>
    <row r="680" spans="1:6" customFormat="1" ht="12.75" customHeight="1" x14ac:dyDescent="0.25">
      <c r="A680" s="141" t="s">
        <v>1358</v>
      </c>
      <c r="B680" s="147" t="s">
        <v>1359</v>
      </c>
      <c r="C680" s="143" t="s">
        <v>1358</v>
      </c>
      <c r="D680" s="146">
        <v>0</v>
      </c>
      <c r="E680" s="146">
        <v>0</v>
      </c>
      <c r="F680" s="145" t="str">
        <f t="shared" si="13"/>
        <v>-</v>
      </c>
    </row>
    <row r="681" spans="1:6" customFormat="1" ht="12.75" customHeight="1" x14ac:dyDescent="0.25">
      <c r="A681" s="141" t="s">
        <v>1360</v>
      </c>
      <c r="B681" s="147" t="s">
        <v>1361</v>
      </c>
      <c r="C681" s="143" t="s">
        <v>1360</v>
      </c>
      <c r="D681" s="146">
        <v>0</v>
      </c>
      <c r="E681" s="146">
        <v>0</v>
      </c>
      <c r="F681" s="145" t="str">
        <f t="shared" si="13"/>
        <v>-</v>
      </c>
    </row>
    <row r="682" spans="1:6" customFormat="1" ht="12.75" customHeight="1" x14ac:dyDescent="0.25">
      <c r="A682" s="141" t="s">
        <v>1362</v>
      </c>
      <c r="B682" s="147" t="s">
        <v>1363</v>
      </c>
      <c r="C682" s="143" t="s">
        <v>1362</v>
      </c>
      <c r="D682" s="146">
        <v>0</v>
      </c>
      <c r="E682" s="146">
        <v>0</v>
      </c>
      <c r="F682" s="145" t="str">
        <f t="shared" si="13"/>
        <v>-</v>
      </c>
    </row>
    <row r="683" spans="1:6" customFormat="1" ht="12.75" customHeight="1" x14ac:dyDescent="0.25">
      <c r="A683" s="141" t="s">
        <v>1364</v>
      </c>
      <c r="B683" s="147" t="s">
        <v>1365</v>
      </c>
      <c r="C683" s="143" t="s">
        <v>1364</v>
      </c>
      <c r="D683" s="146">
        <v>0</v>
      </c>
      <c r="E683" s="146">
        <v>0</v>
      </c>
      <c r="F683" s="145" t="str">
        <f t="shared" si="13"/>
        <v>-</v>
      </c>
    </row>
    <row r="684" spans="1:6" customFormat="1" ht="24" customHeight="1" x14ac:dyDescent="0.25">
      <c r="A684" s="141" t="s">
        <v>1366</v>
      </c>
      <c r="B684" s="147" t="s">
        <v>1367</v>
      </c>
      <c r="C684" s="143" t="s">
        <v>1366</v>
      </c>
      <c r="D684" s="146">
        <v>0</v>
      </c>
      <c r="E684" s="146">
        <v>0</v>
      </c>
      <c r="F684" s="145" t="str">
        <f t="shared" si="13"/>
        <v>-</v>
      </c>
    </row>
    <row r="685" spans="1:6" customFormat="1" ht="24" customHeight="1" x14ac:dyDescent="0.25">
      <c r="A685" s="141" t="s">
        <v>1368</v>
      </c>
      <c r="B685" s="147" t="s">
        <v>1369</v>
      </c>
      <c r="C685" s="143" t="s">
        <v>1368</v>
      </c>
      <c r="D685" s="146">
        <v>0</v>
      </c>
      <c r="E685" s="146">
        <v>0</v>
      </c>
      <c r="F685" s="145" t="str">
        <f t="shared" si="13"/>
        <v>-</v>
      </c>
    </row>
    <row r="686" spans="1:6" customFormat="1" ht="24" customHeight="1" x14ac:dyDescent="0.25">
      <c r="A686" s="141" t="s">
        <v>1370</v>
      </c>
      <c r="B686" s="147" t="s">
        <v>1371</v>
      </c>
      <c r="C686" s="143" t="s">
        <v>1370</v>
      </c>
      <c r="D686" s="146">
        <v>0</v>
      </c>
      <c r="E686" s="146">
        <v>0</v>
      </c>
      <c r="F686" s="145" t="str">
        <f t="shared" si="13"/>
        <v>-</v>
      </c>
    </row>
    <row r="687" spans="1:6" customFormat="1" ht="24" customHeight="1" x14ac:dyDescent="0.25">
      <c r="A687" s="141" t="s">
        <v>1372</v>
      </c>
      <c r="B687" s="147" t="s">
        <v>1373</v>
      </c>
      <c r="C687" s="143" t="s">
        <v>1372</v>
      </c>
      <c r="D687" s="146">
        <v>0</v>
      </c>
      <c r="E687" s="146">
        <v>0</v>
      </c>
      <c r="F687" s="145" t="str">
        <f t="shared" si="13"/>
        <v>-</v>
      </c>
    </row>
    <row r="688" spans="1:6" customFormat="1" ht="12.75" customHeight="1" x14ac:dyDescent="0.25">
      <c r="A688" s="141" t="s">
        <v>1374</v>
      </c>
      <c r="B688" s="147" t="s">
        <v>1375</v>
      </c>
      <c r="C688" s="143" t="s">
        <v>1374</v>
      </c>
      <c r="D688" s="146">
        <v>0</v>
      </c>
      <c r="E688" s="146">
        <v>0</v>
      </c>
      <c r="F688" s="145" t="str">
        <f t="shared" si="13"/>
        <v>-</v>
      </c>
    </row>
    <row r="689" spans="1:6" customFormat="1" ht="12.75" customHeight="1" x14ac:dyDescent="0.25">
      <c r="A689" s="141" t="s">
        <v>1376</v>
      </c>
      <c r="B689" s="147" t="s">
        <v>1377</v>
      </c>
      <c r="C689" s="143" t="s">
        <v>1376</v>
      </c>
      <c r="D689" s="146">
        <v>0</v>
      </c>
      <c r="E689" s="146">
        <v>0</v>
      </c>
      <c r="F689" s="145" t="str">
        <f t="shared" si="13"/>
        <v>-</v>
      </c>
    </row>
    <row r="690" spans="1:6" customFormat="1" ht="12.75" customHeight="1" x14ac:dyDescent="0.25">
      <c r="A690" s="141" t="s">
        <v>1378</v>
      </c>
      <c r="B690" s="147" t="s">
        <v>1379</v>
      </c>
      <c r="C690" s="143" t="s">
        <v>1378</v>
      </c>
      <c r="D690" s="146">
        <v>0</v>
      </c>
      <c r="E690" s="146">
        <v>0</v>
      </c>
      <c r="F690" s="145" t="str">
        <f t="shared" si="13"/>
        <v>-</v>
      </c>
    </row>
    <row r="691" spans="1:6" customFormat="1" ht="12.75" customHeight="1" x14ac:dyDescent="0.25">
      <c r="A691" s="141" t="s">
        <v>1380</v>
      </c>
      <c r="B691" s="147" t="s">
        <v>1381</v>
      </c>
      <c r="C691" s="143" t="s">
        <v>1380</v>
      </c>
      <c r="D691" s="146">
        <v>0</v>
      </c>
      <c r="E691" s="146">
        <v>0</v>
      </c>
      <c r="F691" s="145" t="str">
        <f t="shared" si="13"/>
        <v>-</v>
      </c>
    </row>
    <row r="692" spans="1:6" customFormat="1" ht="24" customHeight="1" x14ac:dyDescent="0.25">
      <c r="A692" s="141" t="s">
        <v>1382</v>
      </c>
      <c r="B692" s="147" t="s">
        <v>1383</v>
      </c>
      <c r="C692" s="143" t="s">
        <v>1382</v>
      </c>
      <c r="D692" s="146">
        <v>0</v>
      </c>
      <c r="E692" s="146">
        <v>0</v>
      </c>
      <c r="F692" s="145" t="str">
        <f t="shared" si="13"/>
        <v>-</v>
      </c>
    </row>
    <row r="693" spans="1:6" customFormat="1" ht="24" customHeight="1" x14ac:dyDescent="0.25">
      <c r="A693" s="141" t="s">
        <v>1384</v>
      </c>
      <c r="B693" s="147" t="s">
        <v>1385</v>
      </c>
      <c r="C693" s="143" t="s">
        <v>1384</v>
      </c>
      <c r="D693" s="146">
        <v>0</v>
      </c>
      <c r="E693" s="146">
        <v>0</v>
      </c>
      <c r="F693" s="145" t="str">
        <f t="shared" si="13"/>
        <v>-</v>
      </c>
    </row>
    <row r="694" spans="1:6" customFormat="1" ht="12.75" customHeight="1" x14ac:dyDescent="0.25">
      <c r="A694" s="141" t="s">
        <v>1386</v>
      </c>
      <c r="B694" s="147" t="s">
        <v>1387</v>
      </c>
      <c r="C694" s="143" t="s">
        <v>1386</v>
      </c>
      <c r="D694" s="146">
        <v>0</v>
      </c>
      <c r="E694" s="146">
        <v>0</v>
      </c>
      <c r="F694" s="145" t="str">
        <f t="shared" si="13"/>
        <v>-</v>
      </c>
    </row>
    <row r="695" spans="1:6" customFormat="1" ht="12.75" customHeight="1" x14ac:dyDescent="0.25">
      <c r="A695" s="141" t="s">
        <v>1388</v>
      </c>
      <c r="B695" s="147" t="s">
        <v>1389</v>
      </c>
      <c r="C695" s="143" t="s">
        <v>1388</v>
      </c>
      <c r="D695" s="146">
        <v>0</v>
      </c>
      <c r="E695" s="146">
        <v>0</v>
      </c>
      <c r="F695" s="145" t="str">
        <f t="shared" si="13"/>
        <v>-</v>
      </c>
    </row>
    <row r="696" spans="1:6" customFormat="1" ht="24" customHeight="1" x14ac:dyDescent="0.25">
      <c r="A696" s="141" t="s">
        <v>1390</v>
      </c>
      <c r="B696" s="147" t="s">
        <v>1391</v>
      </c>
      <c r="C696" s="143" t="s">
        <v>1390</v>
      </c>
      <c r="D696" s="146">
        <v>0</v>
      </c>
      <c r="E696" s="146">
        <v>0</v>
      </c>
      <c r="F696" s="145" t="str">
        <f t="shared" si="13"/>
        <v>-</v>
      </c>
    </row>
    <row r="697" spans="1:6" customFormat="1" ht="24" customHeight="1" x14ac:dyDescent="0.25">
      <c r="A697" s="141" t="s">
        <v>1392</v>
      </c>
      <c r="B697" s="147" t="s">
        <v>1393</v>
      </c>
      <c r="C697" s="143" t="s">
        <v>1392</v>
      </c>
      <c r="D697" s="146">
        <v>0</v>
      </c>
      <c r="E697" s="146">
        <v>0</v>
      </c>
      <c r="F697" s="145" t="str">
        <f t="shared" si="13"/>
        <v>-</v>
      </c>
    </row>
    <row r="698" spans="1:6" customFormat="1" ht="12.75" customHeight="1" x14ac:dyDescent="0.25">
      <c r="A698" s="141" t="s">
        <v>1394</v>
      </c>
      <c r="B698" s="147" t="s">
        <v>1395</v>
      </c>
      <c r="C698" s="143" t="s">
        <v>1394</v>
      </c>
      <c r="D698" s="146">
        <v>0</v>
      </c>
      <c r="E698" s="146">
        <v>0</v>
      </c>
      <c r="F698" s="145" t="str">
        <f t="shared" si="13"/>
        <v>-</v>
      </c>
    </row>
    <row r="699" spans="1:6" customFormat="1" ht="12.75" customHeight="1" x14ac:dyDescent="0.25">
      <c r="A699" s="141" t="s">
        <v>1396</v>
      </c>
      <c r="B699" s="147" t="s">
        <v>1397</v>
      </c>
      <c r="C699" s="143" t="s">
        <v>1396</v>
      </c>
      <c r="D699" s="146">
        <v>0</v>
      </c>
      <c r="E699" s="146">
        <v>0</v>
      </c>
      <c r="F699" s="145" t="str">
        <f t="shared" si="13"/>
        <v>-</v>
      </c>
    </row>
    <row r="700" spans="1:6" customFormat="1" ht="24" customHeight="1" x14ac:dyDescent="0.25">
      <c r="A700" s="141" t="s">
        <v>1398</v>
      </c>
      <c r="B700" s="147" t="s">
        <v>1399</v>
      </c>
      <c r="C700" s="143" t="s">
        <v>1398</v>
      </c>
      <c r="D700" s="146">
        <v>0</v>
      </c>
      <c r="E700" s="146">
        <v>0</v>
      </c>
      <c r="F700" s="145" t="str">
        <f t="shared" si="13"/>
        <v>-</v>
      </c>
    </row>
    <row r="701" spans="1:6" customFormat="1" ht="24" customHeight="1" x14ac:dyDescent="0.25">
      <c r="A701" s="141" t="s">
        <v>1400</v>
      </c>
      <c r="B701" s="147" t="s">
        <v>1401</v>
      </c>
      <c r="C701" s="143" t="s">
        <v>1400</v>
      </c>
      <c r="D701" s="146">
        <v>0</v>
      </c>
      <c r="E701" s="146">
        <v>0</v>
      </c>
      <c r="F701" s="145" t="str">
        <f t="shared" si="13"/>
        <v>-</v>
      </c>
    </row>
    <row r="702" spans="1:6" customFormat="1" ht="12.75" customHeight="1" x14ac:dyDescent="0.25">
      <c r="A702" s="141" t="s">
        <v>1402</v>
      </c>
      <c r="B702" s="142" t="s">
        <v>1403</v>
      </c>
      <c r="C702" s="143" t="s">
        <v>1402</v>
      </c>
      <c r="D702" s="146">
        <v>0</v>
      </c>
      <c r="E702" s="146">
        <v>0</v>
      </c>
      <c r="F702" s="145" t="str">
        <f t="shared" si="13"/>
        <v>-</v>
      </c>
    </row>
    <row r="703" spans="1:6" customFormat="1" ht="12.75" customHeight="1" x14ac:dyDescent="0.25">
      <c r="A703" s="141" t="s">
        <v>1404</v>
      </c>
      <c r="B703" s="142" t="s">
        <v>1405</v>
      </c>
      <c r="C703" s="143" t="s">
        <v>1404</v>
      </c>
      <c r="D703" s="146">
        <v>0</v>
      </c>
      <c r="E703" s="146">
        <v>0</v>
      </c>
      <c r="F703" s="145" t="str">
        <f t="shared" si="13"/>
        <v>-</v>
      </c>
    </row>
    <row r="704" spans="1:6" customFormat="1" ht="12.75" customHeight="1" x14ac:dyDescent="0.25">
      <c r="A704" s="141" t="s">
        <v>1406</v>
      </c>
      <c r="B704" s="142" t="s">
        <v>1407</v>
      </c>
      <c r="C704" s="143" t="s">
        <v>1406</v>
      </c>
      <c r="D704" s="146">
        <v>0</v>
      </c>
      <c r="E704" s="146">
        <v>0</v>
      </c>
      <c r="F704" s="145" t="str">
        <f t="shared" si="13"/>
        <v>-</v>
      </c>
    </row>
    <row r="705" spans="1:6" customFormat="1" ht="12.75" customHeight="1" x14ac:dyDescent="0.25">
      <c r="A705" s="141" t="s">
        <v>1408</v>
      </c>
      <c r="B705" s="142" t="s">
        <v>1409</v>
      </c>
      <c r="C705" s="143" t="s">
        <v>1408</v>
      </c>
      <c r="D705" s="146">
        <v>0</v>
      </c>
      <c r="E705" s="146">
        <v>0</v>
      </c>
      <c r="F705" s="145" t="str">
        <f t="shared" si="13"/>
        <v>-</v>
      </c>
    </row>
    <row r="706" spans="1:6" customFormat="1" ht="12.75" customHeight="1" x14ac:dyDescent="0.25">
      <c r="A706" s="141" t="s">
        <v>1410</v>
      </c>
      <c r="B706" s="142" t="s">
        <v>1411</v>
      </c>
      <c r="C706" s="143" t="s">
        <v>1410</v>
      </c>
      <c r="D706" s="146">
        <v>0</v>
      </c>
      <c r="E706" s="146">
        <v>0</v>
      </c>
      <c r="F706" s="145" t="str">
        <f t="shared" si="13"/>
        <v>-</v>
      </c>
    </row>
    <row r="707" spans="1:6" customFormat="1" ht="12.75" customHeight="1" x14ac:dyDescent="0.25">
      <c r="A707" s="141" t="s">
        <v>1412</v>
      </c>
      <c r="B707" s="142" t="s">
        <v>1413</v>
      </c>
      <c r="C707" s="143" t="s">
        <v>1412</v>
      </c>
      <c r="D707" s="146">
        <v>0</v>
      </c>
      <c r="E707" s="146">
        <v>0</v>
      </c>
      <c r="F707" s="145" t="str">
        <f t="shared" si="13"/>
        <v>-</v>
      </c>
    </row>
    <row r="708" spans="1:6" customFormat="1" ht="24" customHeight="1" x14ac:dyDescent="0.25">
      <c r="A708" s="141" t="s">
        <v>1414</v>
      </c>
      <c r="B708" s="147" t="s">
        <v>1415</v>
      </c>
      <c r="C708" s="143" t="s">
        <v>1414</v>
      </c>
      <c r="D708" s="146">
        <v>0</v>
      </c>
      <c r="E708" s="146">
        <v>0</v>
      </c>
      <c r="F708" s="145" t="str">
        <f t="shared" si="13"/>
        <v>-</v>
      </c>
    </row>
    <row r="709" spans="1:6" customFormat="1" ht="24" customHeight="1" x14ac:dyDescent="0.25">
      <c r="A709" s="141" t="s">
        <v>1416</v>
      </c>
      <c r="B709" s="142" t="s">
        <v>1417</v>
      </c>
      <c r="C709" s="143" t="s">
        <v>1416</v>
      </c>
      <c r="D709" s="146">
        <v>0</v>
      </c>
      <c r="E709" s="146">
        <v>0</v>
      </c>
      <c r="F709" s="145" t="str">
        <f t="shared" si="13"/>
        <v>-</v>
      </c>
    </row>
    <row r="710" spans="1:6" customFormat="1" ht="12.75" customHeight="1" x14ac:dyDescent="0.25">
      <c r="A710" s="141" t="s">
        <v>1418</v>
      </c>
      <c r="B710" s="142" t="s">
        <v>1419</v>
      </c>
      <c r="C710" s="143" t="s">
        <v>1418</v>
      </c>
      <c r="D710" s="146">
        <v>66817.039999999994</v>
      </c>
      <c r="E710" s="146">
        <v>65059.39</v>
      </c>
      <c r="F710" s="145">
        <f t="shared" si="13"/>
        <v>97.369458449521275</v>
      </c>
    </row>
    <row r="711" spans="1:6" customFormat="1" ht="12.75" customHeight="1" x14ac:dyDescent="0.25">
      <c r="A711" s="141" t="s">
        <v>1420</v>
      </c>
      <c r="B711" s="142" t="s">
        <v>1421</v>
      </c>
      <c r="C711" s="143" t="s">
        <v>1420</v>
      </c>
      <c r="D711" s="146">
        <v>0</v>
      </c>
      <c r="E711" s="146">
        <v>0</v>
      </c>
      <c r="F711" s="145" t="str">
        <f t="shared" si="13"/>
        <v>-</v>
      </c>
    </row>
    <row r="712" spans="1:6" customFormat="1" ht="12.75" customHeight="1" x14ac:dyDescent="0.25">
      <c r="A712" s="141" t="s">
        <v>1422</v>
      </c>
      <c r="B712" s="142" t="s">
        <v>1423</v>
      </c>
      <c r="C712" s="143" t="s">
        <v>1422</v>
      </c>
      <c r="D712" s="146">
        <v>0</v>
      </c>
      <c r="E712" s="146">
        <v>0</v>
      </c>
      <c r="F712" s="145" t="str">
        <f t="shared" si="13"/>
        <v>-</v>
      </c>
    </row>
    <row r="713" spans="1:6" customFormat="1" ht="24" customHeight="1" x14ac:dyDescent="0.25">
      <c r="A713" s="141" t="s">
        <v>1424</v>
      </c>
      <c r="B713" s="142" t="s">
        <v>1425</v>
      </c>
      <c r="C713" s="143" t="s">
        <v>1424</v>
      </c>
      <c r="D713" s="146">
        <v>0</v>
      </c>
      <c r="E713" s="146">
        <v>0</v>
      </c>
      <c r="F713" s="145" t="str">
        <f t="shared" ref="F713:F776" si="14">IF(D713&lt;&gt;0,IF(E713/D713&gt;=100,"&gt;&gt;100",E713/D713*100),"-")</f>
        <v>-</v>
      </c>
    </row>
    <row r="714" spans="1:6" customFormat="1" ht="24" customHeight="1" x14ac:dyDescent="0.25">
      <c r="A714" s="141" t="s">
        <v>1426</v>
      </c>
      <c r="B714" s="142" t="s">
        <v>1427</v>
      </c>
      <c r="C714" s="143" t="s">
        <v>1426</v>
      </c>
      <c r="D714" s="146">
        <v>0</v>
      </c>
      <c r="E714" s="146">
        <v>0</v>
      </c>
      <c r="F714" s="145" t="str">
        <f t="shared" si="14"/>
        <v>-</v>
      </c>
    </row>
    <row r="715" spans="1:6" customFormat="1" ht="24" customHeight="1" x14ac:dyDescent="0.25">
      <c r="A715" s="141" t="s">
        <v>1428</v>
      </c>
      <c r="B715" s="142" t="s">
        <v>1429</v>
      </c>
      <c r="C715" s="143" t="s">
        <v>1428</v>
      </c>
      <c r="D715" s="146">
        <v>0</v>
      </c>
      <c r="E715" s="146">
        <v>0</v>
      </c>
      <c r="F715" s="145" t="str">
        <f t="shared" si="14"/>
        <v>-</v>
      </c>
    </row>
    <row r="716" spans="1:6" customFormat="1" ht="12.75" customHeight="1" x14ac:dyDescent="0.25">
      <c r="A716" s="141" t="s">
        <v>1430</v>
      </c>
      <c r="B716" s="142" t="s">
        <v>1431</v>
      </c>
      <c r="C716" s="143" t="s">
        <v>1430</v>
      </c>
      <c r="D716" s="146">
        <v>0</v>
      </c>
      <c r="E716" s="146">
        <v>0</v>
      </c>
      <c r="F716" s="145" t="str">
        <f t="shared" si="14"/>
        <v>-</v>
      </c>
    </row>
    <row r="717" spans="1:6" customFormat="1" ht="12.75" customHeight="1" x14ac:dyDescent="0.25">
      <c r="A717" s="141" t="s">
        <v>1432</v>
      </c>
      <c r="B717" s="142" t="s">
        <v>1433</v>
      </c>
      <c r="C717" s="143" t="s">
        <v>1432</v>
      </c>
      <c r="D717" s="146">
        <v>995.42</v>
      </c>
      <c r="E717" s="146">
        <v>663.62</v>
      </c>
      <c r="F717" s="145">
        <f t="shared" si="14"/>
        <v>66.667336400715286</v>
      </c>
    </row>
    <row r="718" spans="1:6" customFormat="1" ht="12.75" customHeight="1" x14ac:dyDescent="0.25">
      <c r="A718" s="141" t="s">
        <v>1434</v>
      </c>
      <c r="B718" s="142" t="s">
        <v>1435</v>
      </c>
      <c r="C718" s="143" t="s">
        <v>1434</v>
      </c>
      <c r="D718" s="146">
        <v>15650.04</v>
      </c>
      <c r="E718" s="146">
        <v>18756.689999999999</v>
      </c>
      <c r="F718" s="145">
        <f t="shared" si="14"/>
        <v>119.85074798530866</v>
      </c>
    </row>
    <row r="719" spans="1:6" customFormat="1" ht="12.75" customHeight="1" x14ac:dyDescent="0.25">
      <c r="A719" s="141" t="s">
        <v>1436</v>
      </c>
      <c r="B719" s="142" t="s">
        <v>1437</v>
      </c>
      <c r="C719" s="143" t="s">
        <v>1436</v>
      </c>
      <c r="D719" s="146">
        <v>0</v>
      </c>
      <c r="E719" s="146">
        <v>0</v>
      </c>
      <c r="F719" s="145" t="str">
        <f t="shared" si="14"/>
        <v>-</v>
      </c>
    </row>
    <row r="720" spans="1:6" customFormat="1" ht="12.75" customHeight="1" x14ac:dyDescent="0.25">
      <c r="A720" s="141" t="s">
        <v>1438</v>
      </c>
      <c r="B720" s="142" t="s">
        <v>1439</v>
      </c>
      <c r="C720" s="143" t="s">
        <v>1438</v>
      </c>
      <c r="D720" s="146">
        <v>828.85</v>
      </c>
      <c r="E720" s="146">
        <v>859.06</v>
      </c>
      <c r="F720" s="145">
        <f t="shared" si="14"/>
        <v>103.64480907281173</v>
      </c>
    </row>
    <row r="721" spans="1:6" customFormat="1" ht="12.75" customHeight="1" x14ac:dyDescent="0.25">
      <c r="A721" s="141" t="s">
        <v>1440</v>
      </c>
      <c r="B721" s="142" t="s">
        <v>1441</v>
      </c>
      <c r="C721" s="143" t="s">
        <v>1440</v>
      </c>
      <c r="D721" s="146">
        <v>0</v>
      </c>
      <c r="E721" s="146">
        <v>0</v>
      </c>
      <c r="F721" s="145" t="str">
        <f t="shared" si="14"/>
        <v>-</v>
      </c>
    </row>
    <row r="722" spans="1:6" customFormat="1" ht="12.75" customHeight="1" x14ac:dyDescent="0.25">
      <c r="A722" s="141" t="s">
        <v>1442</v>
      </c>
      <c r="B722" s="142" t="s">
        <v>1443</v>
      </c>
      <c r="C722" s="143" t="s">
        <v>1442</v>
      </c>
      <c r="D722" s="146">
        <v>0</v>
      </c>
      <c r="E722" s="146">
        <v>380.32</v>
      </c>
      <c r="F722" s="145" t="str">
        <f t="shared" si="14"/>
        <v>-</v>
      </c>
    </row>
    <row r="723" spans="1:6" customFormat="1" ht="12.75" customHeight="1" x14ac:dyDescent="0.25">
      <c r="A723" s="141" t="s">
        <v>1444</v>
      </c>
      <c r="B723" s="142" t="s">
        <v>1445</v>
      </c>
      <c r="C723" s="143" t="s">
        <v>1444</v>
      </c>
      <c r="D723" s="146">
        <v>234.77</v>
      </c>
      <c r="E723" s="146">
        <v>1868.77</v>
      </c>
      <c r="F723" s="145">
        <f t="shared" si="14"/>
        <v>796.00034075904068</v>
      </c>
    </row>
    <row r="724" spans="1:6" customFormat="1" ht="12.75" customHeight="1" x14ac:dyDescent="0.25">
      <c r="A724" s="141" t="s">
        <v>1446</v>
      </c>
      <c r="B724" s="142" t="s">
        <v>1447</v>
      </c>
      <c r="C724" s="143" t="s">
        <v>1446</v>
      </c>
      <c r="D724" s="146">
        <v>0</v>
      </c>
      <c r="E724" s="146">
        <v>0</v>
      </c>
      <c r="F724" s="145" t="str">
        <f t="shared" si="14"/>
        <v>-</v>
      </c>
    </row>
    <row r="725" spans="1:6" customFormat="1" ht="12.75" customHeight="1" x14ac:dyDescent="0.25">
      <c r="A725" s="141" t="s">
        <v>1448</v>
      </c>
      <c r="B725" s="142" t="s">
        <v>1449</v>
      </c>
      <c r="C725" s="143" t="s">
        <v>1448</v>
      </c>
      <c r="D725" s="146">
        <v>0</v>
      </c>
      <c r="E725" s="146">
        <v>0</v>
      </c>
      <c r="F725" s="145" t="str">
        <f t="shared" si="14"/>
        <v>-</v>
      </c>
    </row>
    <row r="726" spans="1:6" customFormat="1" ht="12.75" customHeight="1" x14ac:dyDescent="0.25">
      <c r="A726" s="141" t="s">
        <v>1450</v>
      </c>
      <c r="B726" s="142" t="s">
        <v>1451</v>
      </c>
      <c r="C726" s="143" t="s">
        <v>1450</v>
      </c>
      <c r="D726" s="146">
        <v>26.17</v>
      </c>
      <c r="E726" s="146">
        <v>232.52</v>
      </c>
      <c r="F726" s="145">
        <f t="shared" si="14"/>
        <v>888.49828047382505</v>
      </c>
    </row>
    <row r="727" spans="1:6" customFormat="1" ht="12.75" customHeight="1" x14ac:dyDescent="0.25">
      <c r="A727" s="141" t="s">
        <v>1452</v>
      </c>
      <c r="B727" s="142" t="s">
        <v>1453</v>
      </c>
      <c r="C727" s="143" t="s">
        <v>1452</v>
      </c>
      <c r="D727" s="146">
        <v>0</v>
      </c>
      <c r="E727" s="146">
        <v>0</v>
      </c>
      <c r="F727" s="145" t="str">
        <f t="shared" si="14"/>
        <v>-</v>
      </c>
    </row>
    <row r="728" spans="1:6" customFormat="1" ht="12.75" customHeight="1" x14ac:dyDescent="0.25">
      <c r="A728" s="141" t="s">
        <v>1454</v>
      </c>
      <c r="B728" s="142" t="s">
        <v>1455</v>
      </c>
      <c r="C728" s="143" t="s">
        <v>1454</v>
      </c>
      <c r="D728" s="146">
        <v>0</v>
      </c>
      <c r="E728" s="146">
        <v>0</v>
      </c>
      <c r="F728" s="145" t="str">
        <f t="shared" si="14"/>
        <v>-</v>
      </c>
    </row>
    <row r="729" spans="1:6" customFormat="1" ht="12.75" customHeight="1" x14ac:dyDescent="0.25">
      <c r="A729" s="141" t="s">
        <v>1456</v>
      </c>
      <c r="B729" s="142" t="s">
        <v>1457</v>
      </c>
      <c r="C729" s="143" t="s">
        <v>1456</v>
      </c>
      <c r="D729" s="146">
        <v>0</v>
      </c>
      <c r="E729" s="146">
        <v>0</v>
      </c>
      <c r="F729" s="145" t="str">
        <f t="shared" si="14"/>
        <v>-</v>
      </c>
    </row>
    <row r="730" spans="1:6" customFormat="1" ht="12.75" customHeight="1" x14ac:dyDescent="0.25">
      <c r="A730" s="141" t="s">
        <v>1458</v>
      </c>
      <c r="B730" s="142" t="s">
        <v>1459</v>
      </c>
      <c r="C730" s="143" t="s">
        <v>1458</v>
      </c>
      <c r="D730" s="146">
        <v>0</v>
      </c>
      <c r="E730" s="146">
        <v>0</v>
      </c>
      <c r="F730" s="145" t="str">
        <f t="shared" si="14"/>
        <v>-</v>
      </c>
    </row>
    <row r="731" spans="1:6" customFormat="1" ht="12.75" customHeight="1" x14ac:dyDescent="0.25">
      <c r="A731" s="141" t="s">
        <v>1460</v>
      </c>
      <c r="B731" s="142" t="s">
        <v>1461</v>
      </c>
      <c r="C731" s="143" t="s">
        <v>1460</v>
      </c>
      <c r="D731" s="146">
        <v>0</v>
      </c>
      <c r="E731" s="146">
        <v>0</v>
      </c>
      <c r="F731" s="145" t="str">
        <f t="shared" si="14"/>
        <v>-</v>
      </c>
    </row>
    <row r="732" spans="1:6" customFormat="1" ht="12.75" customHeight="1" x14ac:dyDescent="0.25">
      <c r="A732" s="141" t="s">
        <v>1462</v>
      </c>
      <c r="B732" s="142" t="s">
        <v>1463</v>
      </c>
      <c r="C732" s="143" t="s">
        <v>1462</v>
      </c>
      <c r="D732" s="146">
        <v>0</v>
      </c>
      <c r="E732" s="146">
        <v>0</v>
      </c>
      <c r="F732" s="145" t="str">
        <f t="shared" si="14"/>
        <v>-</v>
      </c>
    </row>
    <row r="733" spans="1:6" customFormat="1" ht="12.75" customHeight="1" x14ac:dyDescent="0.25">
      <c r="A733" s="141" t="s">
        <v>1464</v>
      </c>
      <c r="B733" s="142" t="s">
        <v>1465</v>
      </c>
      <c r="C733" s="143" t="s">
        <v>1464</v>
      </c>
      <c r="D733" s="146">
        <v>0</v>
      </c>
      <c r="E733" s="146">
        <v>0</v>
      </c>
      <c r="F733" s="145" t="str">
        <f t="shared" si="14"/>
        <v>-</v>
      </c>
    </row>
    <row r="734" spans="1:6" customFormat="1" ht="12.75" customHeight="1" x14ac:dyDescent="0.25">
      <c r="A734" s="141" t="s">
        <v>1466</v>
      </c>
      <c r="B734" s="142" t="s">
        <v>1467</v>
      </c>
      <c r="C734" s="143" t="s">
        <v>1466</v>
      </c>
      <c r="D734" s="146">
        <v>0</v>
      </c>
      <c r="E734" s="146">
        <v>0</v>
      </c>
      <c r="F734" s="145" t="str">
        <f t="shared" si="14"/>
        <v>-</v>
      </c>
    </row>
    <row r="735" spans="1:6" customFormat="1" ht="12.75" customHeight="1" x14ac:dyDescent="0.25">
      <c r="A735" s="141" t="s">
        <v>1468</v>
      </c>
      <c r="B735" s="142" t="s">
        <v>1469</v>
      </c>
      <c r="C735" s="143" t="s">
        <v>1468</v>
      </c>
      <c r="D735" s="146">
        <v>0</v>
      </c>
      <c r="E735" s="146">
        <v>0</v>
      </c>
      <c r="F735" s="145" t="str">
        <f t="shared" si="14"/>
        <v>-</v>
      </c>
    </row>
    <row r="736" spans="1:6" customFormat="1" ht="12.75" customHeight="1" x14ac:dyDescent="0.25">
      <c r="A736" s="141" t="s">
        <v>1470</v>
      </c>
      <c r="B736" s="142" t="s">
        <v>1471</v>
      </c>
      <c r="C736" s="143" t="s">
        <v>1470</v>
      </c>
      <c r="D736" s="146">
        <v>0</v>
      </c>
      <c r="E736" s="146">
        <v>0</v>
      </c>
      <c r="F736" s="145" t="str">
        <f t="shared" si="14"/>
        <v>-</v>
      </c>
    </row>
    <row r="737" spans="1:6" customFormat="1" ht="12.75" customHeight="1" x14ac:dyDescent="0.25">
      <c r="A737" s="141" t="s">
        <v>1472</v>
      </c>
      <c r="B737" s="142" t="s">
        <v>1473</v>
      </c>
      <c r="C737" s="143" t="s">
        <v>1472</v>
      </c>
      <c r="D737" s="146">
        <v>0</v>
      </c>
      <c r="E737" s="146">
        <v>0</v>
      </c>
      <c r="F737" s="145" t="str">
        <f t="shared" si="14"/>
        <v>-</v>
      </c>
    </row>
    <row r="738" spans="1:6" customFormat="1" ht="12.75" customHeight="1" x14ac:dyDescent="0.25">
      <c r="A738" s="141" t="s">
        <v>1474</v>
      </c>
      <c r="B738" s="142" t="s">
        <v>1475</v>
      </c>
      <c r="C738" s="143" t="s">
        <v>1474</v>
      </c>
      <c r="D738" s="146">
        <v>0</v>
      </c>
      <c r="E738" s="146">
        <v>0</v>
      </c>
      <c r="F738" s="145" t="str">
        <f t="shared" si="14"/>
        <v>-</v>
      </c>
    </row>
    <row r="739" spans="1:6" customFormat="1" ht="12.75" customHeight="1" x14ac:dyDescent="0.25">
      <c r="A739" s="141" t="s">
        <v>1476</v>
      </c>
      <c r="B739" s="142" t="s">
        <v>1477</v>
      </c>
      <c r="C739" s="143" t="s">
        <v>1476</v>
      </c>
      <c r="D739" s="146">
        <v>0</v>
      </c>
      <c r="E739" s="146">
        <v>0</v>
      </c>
      <c r="F739" s="145" t="str">
        <f t="shared" si="14"/>
        <v>-</v>
      </c>
    </row>
    <row r="740" spans="1:6" customFormat="1" ht="12.75" customHeight="1" x14ac:dyDescent="0.25">
      <c r="A740" s="141" t="s">
        <v>1478</v>
      </c>
      <c r="B740" s="142" t="s">
        <v>1479</v>
      </c>
      <c r="C740" s="143" t="s">
        <v>1478</v>
      </c>
      <c r="D740" s="146">
        <v>0</v>
      </c>
      <c r="E740" s="146">
        <v>0</v>
      </c>
      <c r="F740" s="145" t="str">
        <f t="shared" si="14"/>
        <v>-</v>
      </c>
    </row>
    <row r="741" spans="1:6" customFormat="1" ht="24" customHeight="1" x14ac:dyDescent="0.25">
      <c r="A741" s="141" t="s">
        <v>1480</v>
      </c>
      <c r="B741" s="142" t="s">
        <v>1481</v>
      </c>
      <c r="C741" s="143" t="s">
        <v>1480</v>
      </c>
      <c r="D741" s="146">
        <v>0</v>
      </c>
      <c r="E741" s="146">
        <v>0</v>
      </c>
      <c r="F741" s="145" t="str">
        <f t="shared" si="14"/>
        <v>-</v>
      </c>
    </row>
    <row r="742" spans="1:6" customFormat="1" ht="24" customHeight="1" x14ac:dyDescent="0.25">
      <c r="A742" s="141" t="s">
        <v>1482</v>
      </c>
      <c r="B742" s="142" t="s">
        <v>1483</v>
      </c>
      <c r="C742" s="143" t="s">
        <v>1482</v>
      </c>
      <c r="D742" s="146">
        <v>0</v>
      </c>
      <c r="E742" s="146">
        <v>0</v>
      </c>
      <c r="F742" s="145" t="str">
        <f t="shared" si="14"/>
        <v>-</v>
      </c>
    </row>
    <row r="743" spans="1:6" customFormat="1" ht="24" customHeight="1" x14ac:dyDescent="0.25">
      <c r="A743" s="141" t="s">
        <v>1484</v>
      </c>
      <c r="B743" s="147" t="s">
        <v>1485</v>
      </c>
      <c r="C743" s="143" t="s">
        <v>1484</v>
      </c>
      <c r="D743" s="146">
        <v>0</v>
      </c>
      <c r="E743" s="146">
        <v>0</v>
      </c>
      <c r="F743" s="145" t="str">
        <f t="shared" si="14"/>
        <v>-</v>
      </c>
    </row>
    <row r="744" spans="1:6" customFormat="1" ht="24" customHeight="1" x14ac:dyDescent="0.25">
      <c r="A744" s="141" t="s">
        <v>1486</v>
      </c>
      <c r="B744" s="147" t="s">
        <v>1487</v>
      </c>
      <c r="C744" s="143" t="s">
        <v>1486</v>
      </c>
      <c r="D744" s="146">
        <v>0</v>
      </c>
      <c r="E744" s="146">
        <v>0</v>
      </c>
      <c r="F744" s="145" t="str">
        <f t="shared" si="14"/>
        <v>-</v>
      </c>
    </row>
    <row r="745" spans="1:6" customFormat="1" ht="12.75" customHeight="1" x14ac:dyDescent="0.25">
      <c r="A745" s="141" t="s">
        <v>1488</v>
      </c>
      <c r="B745" s="142" t="s">
        <v>1489</v>
      </c>
      <c r="C745" s="143" t="s">
        <v>1488</v>
      </c>
      <c r="D745" s="146">
        <v>0</v>
      </c>
      <c r="E745" s="146">
        <v>0</v>
      </c>
      <c r="F745" s="145" t="str">
        <f t="shared" si="14"/>
        <v>-</v>
      </c>
    </row>
    <row r="746" spans="1:6" customFormat="1" ht="12.75" customHeight="1" x14ac:dyDescent="0.25">
      <c r="A746" s="141" t="s">
        <v>1490</v>
      </c>
      <c r="B746" s="142" t="s">
        <v>1491</v>
      </c>
      <c r="C746" s="143" t="s">
        <v>1490</v>
      </c>
      <c r="D746" s="146">
        <v>0</v>
      </c>
      <c r="E746" s="146">
        <v>0</v>
      </c>
      <c r="F746" s="145" t="str">
        <f t="shared" si="14"/>
        <v>-</v>
      </c>
    </row>
    <row r="747" spans="1:6" customFormat="1" ht="12.75" customHeight="1" x14ac:dyDescent="0.25">
      <c r="A747" s="141" t="s">
        <v>1492</v>
      </c>
      <c r="B747" s="142" t="s">
        <v>1493</v>
      </c>
      <c r="C747" s="143" t="s">
        <v>1492</v>
      </c>
      <c r="D747" s="146">
        <v>0</v>
      </c>
      <c r="E747" s="146">
        <v>0</v>
      </c>
      <c r="F747" s="145" t="str">
        <f t="shared" si="14"/>
        <v>-</v>
      </c>
    </row>
    <row r="748" spans="1:6" customFormat="1" ht="24" customHeight="1" x14ac:dyDescent="0.25">
      <c r="A748" s="141" t="s">
        <v>1494</v>
      </c>
      <c r="B748" s="142" t="s">
        <v>1495</v>
      </c>
      <c r="C748" s="143" t="s">
        <v>1494</v>
      </c>
      <c r="D748" s="146">
        <v>0</v>
      </c>
      <c r="E748" s="146">
        <v>0</v>
      </c>
      <c r="F748" s="145" t="str">
        <f t="shared" si="14"/>
        <v>-</v>
      </c>
    </row>
    <row r="749" spans="1:6" customFormat="1" ht="12.75" customHeight="1" x14ac:dyDescent="0.25">
      <c r="A749" s="141" t="s">
        <v>1496</v>
      </c>
      <c r="B749" s="142" t="s">
        <v>1497</v>
      </c>
      <c r="C749" s="143" t="s">
        <v>1496</v>
      </c>
      <c r="D749" s="146">
        <v>0</v>
      </c>
      <c r="E749" s="146">
        <v>0</v>
      </c>
      <c r="F749" s="145" t="str">
        <f t="shared" si="14"/>
        <v>-</v>
      </c>
    </row>
    <row r="750" spans="1:6" customFormat="1" ht="12.75" customHeight="1" x14ac:dyDescent="0.25">
      <c r="A750" s="141" t="s">
        <v>1498</v>
      </c>
      <c r="B750" s="142" t="s">
        <v>1499</v>
      </c>
      <c r="C750" s="143" t="s">
        <v>1498</v>
      </c>
      <c r="D750" s="146">
        <v>0</v>
      </c>
      <c r="E750" s="146">
        <v>0</v>
      </c>
      <c r="F750" s="145" t="str">
        <f t="shared" si="14"/>
        <v>-</v>
      </c>
    </row>
    <row r="751" spans="1:6" customFormat="1" ht="12.75" customHeight="1" x14ac:dyDescent="0.25">
      <c r="A751" s="141" t="s">
        <v>1500</v>
      </c>
      <c r="B751" s="142" t="s">
        <v>1501</v>
      </c>
      <c r="C751" s="143" t="s">
        <v>1500</v>
      </c>
      <c r="D751" s="146">
        <v>0</v>
      </c>
      <c r="E751" s="146">
        <v>0</v>
      </c>
      <c r="F751" s="145" t="str">
        <f t="shared" si="14"/>
        <v>-</v>
      </c>
    </row>
    <row r="752" spans="1:6" customFormat="1" ht="12.75" customHeight="1" x14ac:dyDescent="0.25">
      <c r="A752" s="141" t="s">
        <v>1502</v>
      </c>
      <c r="B752" s="142" t="s">
        <v>1503</v>
      </c>
      <c r="C752" s="143" t="s">
        <v>1502</v>
      </c>
      <c r="D752" s="146">
        <v>0</v>
      </c>
      <c r="E752" s="146">
        <v>0</v>
      </c>
      <c r="F752" s="145" t="str">
        <f t="shared" si="14"/>
        <v>-</v>
      </c>
    </row>
    <row r="753" spans="1:6" customFormat="1" ht="12.75" customHeight="1" x14ac:dyDescent="0.25">
      <c r="A753" s="141" t="s">
        <v>1504</v>
      </c>
      <c r="B753" s="142" t="s">
        <v>1505</v>
      </c>
      <c r="C753" s="143" t="s">
        <v>1504</v>
      </c>
      <c r="D753" s="146">
        <v>0</v>
      </c>
      <c r="E753" s="146">
        <v>0</v>
      </c>
      <c r="F753" s="145" t="str">
        <f t="shared" si="14"/>
        <v>-</v>
      </c>
    </row>
    <row r="754" spans="1:6" customFormat="1" ht="12.75" customHeight="1" x14ac:dyDescent="0.25">
      <c r="A754" s="141" t="s">
        <v>1506</v>
      </c>
      <c r="B754" s="142" t="s">
        <v>1507</v>
      </c>
      <c r="C754" s="143" t="s">
        <v>1506</v>
      </c>
      <c r="D754" s="146">
        <v>0</v>
      </c>
      <c r="E754" s="146">
        <v>0</v>
      </c>
      <c r="F754" s="145" t="str">
        <f t="shared" si="14"/>
        <v>-</v>
      </c>
    </row>
    <row r="755" spans="1:6" customFormat="1" ht="12.75" customHeight="1" x14ac:dyDescent="0.25">
      <c r="A755" s="141" t="s">
        <v>1508</v>
      </c>
      <c r="B755" s="142" t="s">
        <v>1509</v>
      </c>
      <c r="C755" s="143" t="s">
        <v>1508</v>
      </c>
      <c r="D755" s="146">
        <v>0</v>
      </c>
      <c r="E755" s="146">
        <v>0</v>
      </c>
      <c r="F755" s="145" t="str">
        <f t="shared" si="14"/>
        <v>-</v>
      </c>
    </row>
    <row r="756" spans="1:6" customFormat="1" ht="24" customHeight="1" x14ac:dyDescent="0.25">
      <c r="A756" s="141" t="s">
        <v>1510</v>
      </c>
      <c r="B756" s="147" t="s">
        <v>1511</v>
      </c>
      <c r="C756" s="143" t="s">
        <v>1510</v>
      </c>
      <c r="D756" s="146">
        <v>0</v>
      </c>
      <c r="E756" s="146">
        <v>0</v>
      </c>
      <c r="F756" s="145" t="str">
        <f t="shared" si="14"/>
        <v>-</v>
      </c>
    </row>
    <row r="757" spans="1:6" customFormat="1" ht="24" customHeight="1" x14ac:dyDescent="0.25">
      <c r="A757" s="141" t="s">
        <v>1512</v>
      </c>
      <c r="B757" s="142" t="s">
        <v>1513</v>
      </c>
      <c r="C757" s="143" t="s">
        <v>1512</v>
      </c>
      <c r="D757" s="146">
        <v>0</v>
      </c>
      <c r="E757" s="146">
        <v>0</v>
      </c>
      <c r="F757" s="145" t="str">
        <f t="shared" si="14"/>
        <v>-</v>
      </c>
    </row>
    <row r="758" spans="1:6" customFormat="1" ht="12.75" customHeight="1" x14ac:dyDescent="0.25">
      <c r="A758" s="141" t="s">
        <v>1514</v>
      </c>
      <c r="B758" s="142" t="s">
        <v>1515</v>
      </c>
      <c r="C758" s="143" t="s">
        <v>1514</v>
      </c>
      <c r="D758" s="146">
        <v>0</v>
      </c>
      <c r="E758" s="146">
        <v>0</v>
      </c>
      <c r="F758" s="145" t="str">
        <f t="shared" si="14"/>
        <v>-</v>
      </c>
    </row>
    <row r="759" spans="1:6" customFormat="1" ht="12.75" customHeight="1" x14ac:dyDescent="0.25">
      <c r="A759" s="141" t="s">
        <v>1516</v>
      </c>
      <c r="B759" s="142" t="s">
        <v>1517</v>
      </c>
      <c r="C759" s="143" t="s">
        <v>1516</v>
      </c>
      <c r="D759" s="146">
        <v>0</v>
      </c>
      <c r="E759" s="146">
        <v>0</v>
      </c>
      <c r="F759" s="145" t="str">
        <f t="shared" si="14"/>
        <v>-</v>
      </c>
    </row>
    <row r="760" spans="1:6" customFormat="1" ht="12.75" customHeight="1" x14ac:dyDescent="0.25">
      <c r="A760" s="141" t="s">
        <v>1518</v>
      </c>
      <c r="B760" s="142" t="s">
        <v>1519</v>
      </c>
      <c r="C760" s="143" t="s">
        <v>1518</v>
      </c>
      <c r="D760" s="146">
        <v>0</v>
      </c>
      <c r="E760" s="146">
        <v>0</v>
      </c>
      <c r="F760" s="145" t="str">
        <f t="shared" si="14"/>
        <v>-</v>
      </c>
    </row>
    <row r="761" spans="1:6" customFormat="1" ht="12.75" customHeight="1" x14ac:dyDescent="0.25">
      <c r="A761" s="141" t="s">
        <v>1520</v>
      </c>
      <c r="B761" s="142" t="s">
        <v>1521</v>
      </c>
      <c r="C761" s="143" t="s">
        <v>1520</v>
      </c>
      <c r="D761" s="146">
        <v>0</v>
      </c>
      <c r="E761" s="146">
        <v>0</v>
      </c>
      <c r="F761" s="145" t="str">
        <f t="shared" si="14"/>
        <v>-</v>
      </c>
    </row>
    <row r="762" spans="1:6" customFormat="1" ht="12.75" customHeight="1" x14ac:dyDescent="0.25">
      <c r="A762" s="141" t="s">
        <v>1522</v>
      </c>
      <c r="B762" s="142" t="s">
        <v>1523</v>
      </c>
      <c r="C762" s="143" t="s">
        <v>1522</v>
      </c>
      <c r="D762" s="146">
        <v>0</v>
      </c>
      <c r="E762" s="146">
        <v>0</v>
      </c>
      <c r="F762" s="145" t="str">
        <f t="shared" si="14"/>
        <v>-</v>
      </c>
    </row>
    <row r="763" spans="1:6" customFormat="1" ht="12.75" customHeight="1" x14ac:dyDescent="0.25">
      <c r="A763" s="141" t="s">
        <v>1524</v>
      </c>
      <c r="B763" s="142" t="s">
        <v>1525</v>
      </c>
      <c r="C763" s="143" t="s">
        <v>1524</v>
      </c>
      <c r="D763" s="146">
        <v>0</v>
      </c>
      <c r="E763" s="146">
        <v>0</v>
      </c>
      <c r="F763" s="145" t="str">
        <f t="shared" si="14"/>
        <v>-</v>
      </c>
    </row>
    <row r="764" spans="1:6" customFormat="1" ht="12.75" customHeight="1" x14ac:dyDescent="0.25">
      <c r="A764" s="141" t="s">
        <v>1526</v>
      </c>
      <c r="B764" s="142" t="s">
        <v>1527</v>
      </c>
      <c r="C764" s="143" t="s">
        <v>1526</v>
      </c>
      <c r="D764" s="146">
        <v>0</v>
      </c>
      <c r="E764" s="146">
        <v>0</v>
      </c>
      <c r="F764" s="145" t="str">
        <f t="shared" si="14"/>
        <v>-</v>
      </c>
    </row>
    <row r="765" spans="1:6" customFormat="1" ht="12.75" customHeight="1" x14ac:dyDescent="0.25">
      <c r="A765" s="141" t="s">
        <v>1528</v>
      </c>
      <c r="B765" s="142" t="s">
        <v>1529</v>
      </c>
      <c r="C765" s="143" t="s">
        <v>1528</v>
      </c>
      <c r="D765" s="146">
        <v>0</v>
      </c>
      <c r="E765" s="146">
        <v>0</v>
      </c>
      <c r="F765" s="145" t="str">
        <f t="shared" si="14"/>
        <v>-</v>
      </c>
    </row>
    <row r="766" spans="1:6" customFormat="1" ht="12.75" customHeight="1" x14ac:dyDescent="0.25">
      <c r="A766" s="141" t="s">
        <v>1530</v>
      </c>
      <c r="B766" s="142" t="s">
        <v>1531</v>
      </c>
      <c r="C766" s="143" t="s">
        <v>1530</v>
      </c>
      <c r="D766" s="146">
        <v>0</v>
      </c>
      <c r="E766" s="146">
        <v>0</v>
      </c>
      <c r="F766" s="145" t="str">
        <f t="shared" si="14"/>
        <v>-</v>
      </c>
    </row>
    <row r="767" spans="1:6" customFormat="1" ht="24" customHeight="1" x14ac:dyDescent="0.25">
      <c r="A767" s="141" t="s">
        <v>1532</v>
      </c>
      <c r="B767" s="147" t="s">
        <v>1533</v>
      </c>
      <c r="C767" s="143" t="s">
        <v>1532</v>
      </c>
      <c r="D767" s="146">
        <v>0</v>
      </c>
      <c r="E767" s="146">
        <v>0</v>
      </c>
      <c r="F767" s="145" t="str">
        <f t="shared" si="14"/>
        <v>-</v>
      </c>
    </row>
    <row r="768" spans="1:6" customFormat="1" ht="12.75" customHeight="1" x14ac:dyDescent="0.25">
      <c r="A768" s="141" t="s">
        <v>1534</v>
      </c>
      <c r="B768" s="142" t="s">
        <v>1535</v>
      </c>
      <c r="C768" s="143" t="s">
        <v>1534</v>
      </c>
      <c r="D768" s="146">
        <v>0</v>
      </c>
      <c r="E768" s="146">
        <v>0</v>
      </c>
      <c r="F768" s="145" t="str">
        <f t="shared" si="14"/>
        <v>-</v>
      </c>
    </row>
    <row r="769" spans="1:6" customFormat="1" ht="12.75" customHeight="1" x14ac:dyDescent="0.25">
      <c r="A769" s="141" t="s">
        <v>1536</v>
      </c>
      <c r="B769" s="142" t="s">
        <v>1537</v>
      </c>
      <c r="C769" s="143" t="s">
        <v>1536</v>
      </c>
      <c r="D769" s="146">
        <v>0</v>
      </c>
      <c r="E769" s="146">
        <v>0</v>
      </c>
      <c r="F769" s="145" t="str">
        <f t="shared" si="14"/>
        <v>-</v>
      </c>
    </row>
    <row r="770" spans="1:6" customFormat="1" ht="12.75" customHeight="1" x14ac:dyDescent="0.25">
      <c r="A770" s="141" t="s">
        <v>1538</v>
      </c>
      <c r="B770" s="142" t="s">
        <v>1539</v>
      </c>
      <c r="C770" s="143" t="s">
        <v>1538</v>
      </c>
      <c r="D770" s="146">
        <v>0</v>
      </c>
      <c r="E770" s="146">
        <v>0</v>
      </c>
      <c r="F770" s="145" t="str">
        <f t="shared" si="14"/>
        <v>-</v>
      </c>
    </row>
    <row r="771" spans="1:6" customFormat="1" ht="12.75" customHeight="1" x14ac:dyDescent="0.25">
      <c r="A771" s="141" t="s">
        <v>1540</v>
      </c>
      <c r="B771" s="142" t="s">
        <v>1541</v>
      </c>
      <c r="C771" s="143" t="s">
        <v>1540</v>
      </c>
      <c r="D771" s="146">
        <v>0</v>
      </c>
      <c r="E771" s="146">
        <v>0</v>
      </c>
      <c r="F771" s="145" t="str">
        <f t="shared" si="14"/>
        <v>-</v>
      </c>
    </row>
    <row r="772" spans="1:6" customFormat="1" ht="12.75" customHeight="1" x14ac:dyDescent="0.25">
      <c r="A772" s="141" t="s">
        <v>1542</v>
      </c>
      <c r="B772" s="142" t="s">
        <v>1543</v>
      </c>
      <c r="C772" s="143" t="s">
        <v>1542</v>
      </c>
      <c r="D772" s="146">
        <v>0</v>
      </c>
      <c r="E772" s="146">
        <v>0</v>
      </c>
      <c r="F772" s="145" t="str">
        <f t="shared" si="14"/>
        <v>-</v>
      </c>
    </row>
    <row r="773" spans="1:6" customFormat="1" ht="24" customHeight="1" x14ac:dyDescent="0.25">
      <c r="A773" s="141" t="s">
        <v>1544</v>
      </c>
      <c r="B773" s="142" t="s">
        <v>1545</v>
      </c>
      <c r="C773" s="143" t="s">
        <v>1544</v>
      </c>
      <c r="D773" s="146">
        <v>0</v>
      </c>
      <c r="E773" s="146">
        <v>0</v>
      </c>
      <c r="F773" s="145" t="str">
        <f t="shared" si="14"/>
        <v>-</v>
      </c>
    </row>
    <row r="774" spans="1:6" customFormat="1" ht="24" customHeight="1" x14ac:dyDescent="0.25">
      <c r="A774" s="141" t="s">
        <v>1546</v>
      </c>
      <c r="B774" s="147" t="s">
        <v>1547</v>
      </c>
      <c r="C774" s="143" t="s">
        <v>1546</v>
      </c>
      <c r="D774" s="146">
        <v>0</v>
      </c>
      <c r="E774" s="146">
        <v>0</v>
      </c>
      <c r="F774" s="145" t="str">
        <f t="shared" si="14"/>
        <v>-</v>
      </c>
    </row>
    <row r="775" spans="1:6" customFormat="1" ht="12.75" customHeight="1" x14ac:dyDescent="0.25">
      <c r="A775" s="141" t="s">
        <v>1548</v>
      </c>
      <c r="B775" s="147" t="s">
        <v>1549</v>
      </c>
      <c r="C775" s="143" t="s">
        <v>1548</v>
      </c>
      <c r="D775" s="146">
        <v>0</v>
      </c>
      <c r="E775" s="146">
        <v>0</v>
      </c>
      <c r="F775" s="145" t="str">
        <f t="shared" si="14"/>
        <v>-</v>
      </c>
    </row>
    <row r="776" spans="1:6" customFormat="1" ht="12.75" customHeight="1" x14ac:dyDescent="0.25">
      <c r="A776" s="141" t="s">
        <v>1550</v>
      </c>
      <c r="B776" s="147" t="s">
        <v>1551</v>
      </c>
      <c r="C776" s="143" t="s">
        <v>1550</v>
      </c>
      <c r="D776" s="146">
        <v>0</v>
      </c>
      <c r="E776" s="146">
        <v>0</v>
      </c>
      <c r="F776" s="145" t="str">
        <f t="shared" si="14"/>
        <v>-</v>
      </c>
    </row>
    <row r="777" spans="1:6" customFormat="1" ht="12.75" customHeight="1" x14ac:dyDescent="0.25">
      <c r="A777" s="141" t="s">
        <v>1552</v>
      </c>
      <c r="B777" s="147" t="s">
        <v>1553</v>
      </c>
      <c r="C777" s="143" t="s">
        <v>1552</v>
      </c>
      <c r="D777" s="146">
        <v>0</v>
      </c>
      <c r="E777" s="146">
        <v>0</v>
      </c>
      <c r="F777" s="145" t="str">
        <f t="shared" ref="F777:F840" si="15">IF(D777&lt;&gt;0,IF(E777/D777&gt;=100,"&gt;&gt;100",E777/D777*100),"-")</f>
        <v>-</v>
      </c>
    </row>
    <row r="778" spans="1:6" customFormat="1" ht="12.75" customHeight="1" x14ac:dyDescent="0.25">
      <c r="A778" s="141" t="s">
        <v>1554</v>
      </c>
      <c r="B778" s="147" t="s">
        <v>1555</v>
      </c>
      <c r="C778" s="143" t="s">
        <v>1554</v>
      </c>
      <c r="D778" s="146">
        <v>0</v>
      </c>
      <c r="E778" s="146">
        <v>0</v>
      </c>
      <c r="F778" s="145" t="str">
        <f t="shared" si="15"/>
        <v>-</v>
      </c>
    </row>
    <row r="779" spans="1:6" customFormat="1" ht="24" customHeight="1" x14ac:dyDescent="0.25">
      <c r="A779" s="141" t="s">
        <v>1556</v>
      </c>
      <c r="B779" s="147" t="s">
        <v>1557</v>
      </c>
      <c r="C779" s="143" t="s">
        <v>1556</v>
      </c>
      <c r="D779" s="146">
        <v>0</v>
      </c>
      <c r="E779" s="146">
        <v>0</v>
      </c>
      <c r="F779" s="145" t="str">
        <f t="shared" si="15"/>
        <v>-</v>
      </c>
    </row>
    <row r="780" spans="1:6" customFormat="1" ht="24" customHeight="1" x14ac:dyDescent="0.25">
      <c r="A780" s="141" t="s">
        <v>1558</v>
      </c>
      <c r="B780" s="147" t="s">
        <v>1559</v>
      </c>
      <c r="C780" s="143" t="s">
        <v>1558</v>
      </c>
      <c r="D780" s="146">
        <v>0</v>
      </c>
      <c r="E780" s="146">
        <v>0</v>
      </c>
      <c r="F780" s="145" t="str">
        <f t="shared" si="15"/>
        <v>-</v>
      </c>
    </row>
    <row r="781" spans="1:6" customFormat="1" ht="12.75" customHeight="1" x14ac:dyDescent="0.25">
      <c r="A781" s="141" t="s">
        <v>1560</v>
      </c>
      <c r="B781" s="147" t="s">
        <v>1561</v>
      </c>
      <c r="C781" s="143" t="s">
        <v>1560</v>
      </c>
      <c r="D781" s="146">
        <v>0</v>
      </c>
      <c r="E781" s="146">
        <v>0</v>
      </c>
      <c r="F781" s="145" t="str">
        <f t="shared" si="15"/>
        <v>-</v>
      </c>
    </row>
    <row r="782" spans="1:6" customFormat="1" ht="24" customHeight="1" x14ac:dyDescent="0.25">
      <c r="A782" s="141" t="s">
        <v>1562</v>
      </c>
      <c r="B782" s="147" t="s">
        <v>1563</v>
      </c>
      <c r="C782" s="143" t="s">
        <v>1562</v>
      </c>
      <c r="D782" s="146">
        <v>0</v>
      </c>
      <c r="E782" s="146">
        <v>0</v>
      </c>
      <c r="F782" s="145" t="str">
        <f t="shared" si="15"/>
        <v>-</v>
      </c>
    </row>
    <row r="783" spans="1:6" customFormat="1" ht="12.75" customHeight="1" x14ac:dyDescent="0.25">
      <c r="A783" s="141" t="s">
        <v>1564</v>
      </c>
      <c r="B783" s="147" t="s">
        <v>1565</v>
      </c>
      <c r="C783" s="143" t="s">
        <v>1564</v>
      </c>
      <c r="D783" s="146">
        <v>0</v>
      </c>
      <c r="E783" s="146">
        <v>0</v>
      </c>
      <c r="F783" s="145" t="str">
        <f t="shared" si="15"/>
        <v>-</v>
      </c>
    </row>
    <row r="784" spans="1:6" customFormat="1" ht="12.75" customHeight="1" x14ac:dyDescent="0.25">
      <c r="A784" s="141" t="s">
        <v>1566</v>
      </c>
      <c r="B784" s="147" t="s">
        <v>1567</v>
      </c>
      <c r="C784" s="143" t="s">
        <v>1566</v>
      </c>
      <c r="D784" s="146">
        <v>0</v>
      </c>
      <c r="E784" s="146">
        <v>0</v>
      </c>
      <c r="F784" s="145" t="str">
        <f t="shared" si="15"/>
        <v>-</v>
      </c>
    </row>
    <row r="785" spans="1:6" customFormat="1" ht="24" customHeight="1" x14ac:dyDescent="0.25">
      <c r="A785" s="141" t="s">
        <v>1568</v>
      </c>
      <c r="B785" s="147" t="s">
        <v>1569</v>
      </c>
      <c r="C785" s="143" t="s">
        <v>1568</v>
      </c>
      <c r="D785" s="146">
        <v>0</v>
      </c>
      <c r="E785" s="146">
        <v>0</v>
      </c>
      <c r="F785" s="145" t="str">
        <f t="shared" si="15"/>
        <v>-</v>
      </c>
    </row>
    <row r="786" spans="1:6" customFormat="1" ht="24" customHeight="1" x14ac:dyDescent="0.25">
      <c r="A786" s="141" t="s">
        <v>1570</v>
      </c>
      <c r="B786" s="147" t="s">
        <v>1571</v>
      </c>
      <c r="C786" s="143" t="s">
        <v>1570</v>
      </c>
      <c r="D786" s="146">
        <v>0</v>
      </c>
      <c r="E786" s="146">
        <v>0</v>
      </c>
      <c r="F786" s="145" t="str">
        <f t="shared" si="15"/>
        <v>-</v>
      </c>
    </row>
    <row r="787" spans="1:6" customFormat="1" ht="24" customHeight="1" x14ac:dyDescent="0.25">
      <c r="A787" s="141" t="s">
        <v>1572</v>
      </c>
      <c r="B787" s="147" t="s">
        <v>1573</v>
      </c>
      <c r="C787" s="143" t="s">
        <v>1572</v>
      </c>
      <c r="D787" s="146">
        <v>0</v>
      </c>
      <c r="E787" s="146">
        <v>0</v>
      </c>
      <c r="F787" s="145" t="str">
        <f t="shared" si="15"/>
        <v>-</v>
      </c>
    </row>
    <row r="788" spans="1:6" customFormat="1" ht="24" customHeight="1" x14ac:dyDescent="0.25">
      <c r="A788" s="141" t="s">
        <v>1574</v>
      </c>
      <c r="B788" s="147" t="s">
        <v>1575</v>
      </c>
      <c r="C788" s="143" t="s">
        <v>1574</v>
      </c>
      <c r="D788" s="146">
        <v>0</v>
      </c>
      <c r="E788" s="146">
        <v>0</v>
      </c>
      <c r="F788" s="145" t="str">
        <f t="shared" si="15"/>
        <v>-</v>
      </c>
    </row>
    <row r="789" spans="1:6" customFormat="1" ht="24" customHeight="1" x14ac:dyDescent="0.25">
      <c r="A789" s="141" t="s">
        <v>1576</v>
      </c>
      <c r="B789" s="147" t="s">
        <v>1577</v>
      </c>
      <c r="C789" s="143" t="s">
        <v>1576</v>
      </c>
      <c r="D789" s="146">
        <v>0</v>
      </c>
      <c r="E789" s="146">
        <v>0</v>
      </c>
      <c r="F789" s="145" t="str">
        <f t="shared" si="15"/>
        <v>-</v>
      </c>
    </row>
    <row r="790" spans="1:6" customFormat="1" ht="24" customHeight="1" x14ac:dyDescent="0.25">
      <c r="A790" s="141" t="s">
        <v>1578</v>
      </c>
      <c r="B790" s="142" t="s">
        <v>1579</v>
      </c>
      <c r="C790" s="143" t="s">
        <v>1578</v>
      </c>
      <c r="D790" s="146">
        <v>0</v>
      </c>
      <c r="E790" s="146">
        <v>0</v>
      </c>
      <c r="F790" s="145" t="str">
        <f t="shared" si="15"/>
        <v>-</v>
      </c>
    </row>
    <row r="791" spans="1:6" customFormat="1" ht="24" customHeight="1" x14ac:dyDescent="0.25">
      <c r="A791" s="141" t="s">
        <v>1580</v>
      </c>
      <c r="B791" s="142" t="s">
        <v>1581</v>
      </c>
      <c r="C791" s="143" t="s">
        <v>1580</v>
      </c>
      <c r="D791" s="146">
        <v>0</v>
      </c>
      <c r="E791" s="146">
        <v>0</v>
      </c>
      <c r="F791" s="145" t="str">
        <f t="shared" si="15"/>
        <v>-</v>
      </c>
    </row>
    <row r="792" spans="1:6" customFormat="1" ht="24" customHeight="1" x14ac:dyDescent="0.25">
      <c r="A792" s="141" t="s">
        <v>1582</v>
      </c>
      <c r="B792" s="142" t="s">
        <v>1583</v>
      </c>
      <c r="C792" s="143" t="s">
        <v>1582</v>
      </c>
      <c r="D792" s="146">
        <v>0</v>
      </c>
      <c r="E792" s="146">
        <v>0</v>
      </c>
      <c r="F792" s="145" t="str">
        <f t="shared" si="15"/>
        <v>-</v>
      </c>
    </row>
    <row r="793" spans="1:6" customFormat="1" ht="24" customHeight="1" x14ac:dyDescent="0.25">
      <c r="A793" s="141" t="s">
        <v>1584</v>
      </c>
      <c r="B793" s="142" t="s">
        <v>1585</v>
      </c>
      <c r="C793" s="143" t="s">
        <v>1584</v>
      </c>
      <c r="D793" s="146">
        <v>0</v>
      </c>
      <c r="E793" s="146">
        <v>0</v>
      </c>
      <c r="F793" s="145" t="str">
        <f t="shared" si="15"/>
        <v>-</v>
      </c>
    </row>
    <row r="794" spans="1:6" customFormat="1" ht="12.75" customHeight="1" x14ac:dyDescent="0.25">
      <c r="A794" s="141" t="s">
        <v>1586</v>
      </c>
      <c r="B794" s="142" t="s">
        <v>1587</v>
      </c>
      <c r="C794" s="143" t="s">
        <v>1586</v>
      </c>
      <c r="D794" s="146">
        <v>0</v>
      </c>
      <c r="E794" s="146">
        <v>0</v>
      </c>
      <c r="F794" s="145" t="str">
        <f t="shared" si="15"/>
        <v>-</v>
      </c>
    </row>
    <row r="795" spans="1:6" customFormat="1" ht="12.75" customHeight="1" x14ac:dyDescent="0.25">
      <c r="A795" s="141" t="s">
        <v>1588</v>
      </c>
      <c r="B795" s="142" t="s">
        <v>1589</v>
      </c>
      <c r="C795" s="143" t="s">
        <v>1588</v>
      </c>
      <c r="D795" s="146">
        <v>0</v>
      </c>
      <c r="E795" s="146">
        <v>0</v>
      </c>
      <c r="F795" s="145" t="str">
        <f t="shared" si="15"/>
        <v>-</v>
      </c>
    </row>
    <row r="796" spans="1:6" customFormat="1" ht="12.75" customHeight="1" x14ac:dyDescent="0.25">
      <c r="A796" s="141" t="s">
        <v>1590</v>
      </c>
      <c r="B796" s="142" t="s">
        <v>1591</v>
      </c>
      <c r="C796" s="143" t="s">
        <v>1590</v>
      </c>
      <c r="D796" s="146">
        <v>0</v>
      </c>
      <c r="E796" s="146">
        <v>0</v>
      </c>
      <c r="F796" s="145" t="str">
        <f t="shared" si="15"/>
        <v>-</v>
      </c>
    </row>
    <row r="797" spans="1:6" customFormat="1" ht="24" customHeight="1" x14ac:dyDescent="0.25">
      <c r="A797" s="141" t="s">
        <v>1592</v>
      </c>
      <c r="B797" s="142" t="s">
        <v>1593</v>
      </c>
      <c r="C797" s="143" t="s">
        <v>1592</v>
      </c>
      <c r="D797" s="146">
        <v>0</v>
      </c>
      <c r="E797" s="146">
        <v>0</v>
      </c>
      <c r="F797" s="145" t="str">
        <f t="shared" si="15"/>
        <v>-</v>
      </c>
    </row>
    <row r="798" spans="1:6" customFormat="1" ht="24" customHeight="1" x14ac:dyDescent="0.25">
      <c r="A798" s="141" t="s">
        <v>1594</v>
      </c>
      <c r="B798" s="142" t="s">
        <v>1595</v>
      </c>
      <c r="C798" s="143" t="s">
        <v>1594</v>
      </c>
      <c r="D798" s="146">
        <v>0</v>
      </c>
      <c r="E798" s="146">
        <v>0</v>
      </c>
      <c r="F798" s="145" t="str">
        <f t="shared" si="15"/>
        <v>-</v>
      </c>
    </row>
    <row r="799" spans="1:6" customFormat="1" ht="24" customHeight="1" x14ac:dyDescent="0.25">
      <c r="A799" s="141" t="s">
        <v>1596</v>
      </c>
      <c r="B799" s="142" t="s">
        <v>1597</v>
      </c>
      <c r="C799" s="143" t="s">
        <v>1596</v>
      </c>
      <c r="D799" s="146">
        <v>0</v>
      </c>
      <c r="E799" s="146">
        <v>0</v>
      </c>
      <c r="F799" s="145" t="str">
        <f t="shared" si="15"/>
        <v>-</v>
      </c>
    </row>
    <row r="800" spans="1:6" customFormat="1" ht="24" customHeight="1" x14ac:dyDescent="0.25">
      <c r="A800" s="141" t="s">
        <v>1598</v>
      </c>
      <c r="B800" s="142" t="s">
        <v>1599</v>
      </c>
      <c r="C800" s="143" t="s">
        <v>1598</v>
      </c>
      <c r="D800" s="146">
        <v>0</v>
      </c>
      <c r="E800" s="146">
        <v>0</v>
      </c>
      <c r="F800" s="145" t="str">
        <f t="shared" si="15"/>
        <v>-</v>
      </c>
    </row>
    <row r="801" spans="1:6" customFormat="1" ht="24" customHeight="1" x14ac:dyDescent="0.25">
      <c r="A801" s="141" t="s">
        <v>1600</v>
      </c>
      <c r="B801" s="142" t="s">
        <v>1601</v>
      </c>
      <c r="C801" s="143" t="s">
        <v>1600</v>
      </c>
      <c r="D801" s="146">
        <v>0</v>
      </c>
      <c r="E801" s="146">
        <v>0</v>
      </c>
      <c r="F801" s="145" t="str">
        <f t="shared" si="15"/>
        <v>-</v>
      </c>
    </row>
    <row r="802" spans="1:6" customFormat="1" ht="24" customHeight="1" x14ac:dyDescent="0.25">
      <c r="A802" s="141" t="s">
        <v>1602</v>
      </c>
      <c r="B802" s="142" t="s">
        <v>1603</v>
      </c>
      <c r="C802" s="143" t="s">
        <v>1602</v>
      </c>
      <c r="D802" s="146">
        <v>0</v>
      </c>
      <c r="E802" s="146">
        <v>0</v>
      </c>
      <c r="F802" s="145" t="str">
        <f t="shared" si="15"/>
        <v>-</v>
      </c>
    </row>
    <row r="803" spans="1:6" customFormat="1" ht="24" customHeight="1" x14ac:dyDescent="0.25">
      <c r="A803" s="141" t="s">
        <v>1604</v>
      </c>
      <c r="B803" s="142" t="s">
        <v>1605</v>
      </c>
      <c r="C803" s="143" t="s">
        <v>1604</v>
      </c>
      <c r="D803" s="146">
        <v>0</v>
      </c>
      <c r="E803" s="146">
        <v>0</v>
      </c>
      <c r="F803" s="145" t="str">
        <f t="shared" si="15"/>
        <v>-</v>
      </c>
    </row>
    <row r="804" spans="1:6" customFormat="1" ht="12.75" customHeight="1" x14ac:dyDescent="0.25">
      <c r="A804" s="141" t="s">
        <v>1606</v>
      </c>
      <c r="B804" s="142" t="s">
        <v>1607</v>
      </c>
      <c r="C804" s="143" t="s">
        <v>1606</v>
      </c>
      <c r="D804" s="146">
        <v>0</v>
      </c>
      <c r="E804" s="146">
        <v>0</v>
      </c>
      <c r="F804" s="145" t="str">
        <f t="shared" si="15"/>
        <v>-</v>
      </c>
    </row>
    <row r="805" spans="1:6" customFormat="1" ht="12.75" customHeight="1" x14ac:dyDescent="0.25">
      <c r="A805" s="141" t="s">
        <v>1608</v>
      </c>
      <c r="B805" s="142" t="s">
        <v>1609</v>
      </c>
      <c r="C805" s="143" t="s">
        <v>1608</v>
      </c>
      <c r="D805" s="146">
        <v>0</v>
      </c>
      <c r="E805" s="146">
        <v>0</v>
      </c>
      <c r="F805" s="145" t="str">
        <f t="shared" si="15"/>
        <v>-</v>
      </c>
    </row>
    <row r="806" spans="1:6" customFormat="1" ht="24" customHeight="1" x14ac:dyDescent="0.25">
      <c r="A806" s="141" t="s">
        <v>1610</v>
      </c>
      <c r="B806" s="142" t="s">
        <v>1611</v>
      </c>
      <c r="C806" s="143" t="s">
        <v>1610</v>
      </c>
      <c r="D806" s="146">
        <v>0</v>
      </c>
      <c r="E806" s="146">
        <v>0</v>
      </c>
      <c r="F806" s="145" t="str">
        <f t="shared" si="15"/>
        <v>-</v>
      </c>
    </row>
    <row r="807" spans="1:6" customFormat="1" ht="24" customHeight="1" x14ac:dyDescent="0.25">
      <c r="A807" s="141" t="s">
        <v>1612</v>
      </c>
      <c r="B807" s="142" t="s">
        <v>1613</v>
      </c>
      <c r="C807" s="143" t="s">
        <v>1612</v>
      </c>
      <c r="D807" s="146">
        <v>0</v>
      </c>
      <c r="E807" s="146">
        <v>0</v>
      </c>
      <c r="F807" s="145" t="str">
        <f t="shared" si="15"/>
        <v>-</v>
      </c>
    </row>
    <row r="808" spans="1:6" customFormat="1" ht="12.75" customHeight="1" x14ac:dyDescent="0.25">
      <c r="A808" s="141" t="s">
        <v>1614</v>
      </c>
      <c r="B808" s="142" t="s">
        <v>1615</v>
      </c>
      <c r="C808" s="143" t="s">
        <v>1614</v>
      </c>
      <c r="D808" s="146">
        <v>0</v>
      </c>
      <c r="E808" s="146">
        <v>0</v>
      </c>
      <c r="F808" s="145" t="str">
        <f t="shared" si="15"/>
        <v>-</v>
      </c>
    </row>
    <row r="809" spans="1:6" customFormat="1" ht="12.75" customHeight="1" x14ac:dyDescent="0.25">
      <c r="A809" s="141" t="s">
        <v>1616</v>
      </c>
      <c r="B809" s="142" t="s">
        <v>1617</v>
      </c>
      <c r="C809" s="143" t="s">
        <v>1616</v>
      </c>
      <c r="D809" s="146">
        <v>0</v>
      </c>
      <c r="E809" s="146">
        <v>0</v>
      </c>
      <c r="F809" s="145" t="str">
        <f t="shared" si="15"/>
        <v>-</v>
      </c>
    </row>
    <row r="810" spans="1:6" customFormat="1" ht="12.75" customHeight="1" x14ac:dyDescent="0.25">
      <c r="A810" s="141" t="s">
        <v>1618</v>
      </c>
      <c r="B810" s="142" t="s">
        <v>1619</v>
      </c>
      <c r="C810" s="143" t="s">
        <v>1618</v>
      </c>
      <c r="D810" s="146">
        <v>0</v>
      </c>
      <c r="E810" s="146">
        <v>0</v>
      </c>
      <c r="F810" s="145" t="str">
        <f t="shared" si="15"/>
        <v>-</v>
      </c>
    </row>
    <row r="811" spans="1:6" customFormat="1" ht="12.75" customHeight="1" x14ac:dyDescent="0.25">
      <c r="A811" s="141" t="s">
        <v>1620</v>
      </c>
      <c r="B811" s="142" t="s">
        <v>1621</v>
      </c>
      <c r="C811" s="143" t="s">
        <v>1620</v>
      </c>
      <c r="D811" s="146">
        <v>0</v>
      </c>
      <c r="E811" s="146">
        <v>0</v>
      </c>
      <c r="F811" s="145" t="str">
        <f t="shared" si="15"/>
        <v>-</v>
      </c>
    </row>
    <row r="812" spans="1:6" customFormat="1" ht="12.75" customHeight="1" x14ac:dyDescent="0.25">
      <c r="A812" s="141" t="s">
        <v>1622</v>
      </c>
      <c r="B812" s="142" t="s">
        <v>1623</v>
      </c>
      <c r="C812" s="143" t="s">
        <v>1622</v>
      </c>
      <c r="D812" s="146">
        <v>0</v>
      </c>
      <c r="E812" s="146">
        <v>0</v>
      </c>
      <c r="F812" s="145" t="str">
        <f t="shared" si="15"/>
        <v>-</v>
      </c>
    </row>
    <row r="813" spans="1:6" customFormat="1" ht="12.75" customHeight="1" x14ac:dyDescent="0.25">
      <c r="A813" s="141" t="s">
        <v>1624</v>
      </c>
      <c r="B813" s="142" t="s">
        <v>1625</v>
      </c>
      <c r="C813" s="143" t="s">
        <v>1624</v>
      </c>
      <c r="D813" s="146">
        <v>0</v>
      </c>
      <c r="E813" s="146">
        <v>0</v>
      </c>
      <c r="F813" s="145" t="str">
        <f t="shared" si="15"/>
        <v>-</v>
      </c>
    </row>
    <row r="814" spans="1:6" customFormat="1" ht="12.75" customHeight="1" x14ac:dyDescent="0.25">
      <c r="A814" s="141" t="s">
        <v>1626</v>
      </c>
      <c r="B814" s="142" t="s">
        <v>1627</v>
      </c>
      <c r="C814" s="143" t="s">
        <v>1626</v>
      </c>
      <c r="D814" s="146">
        <v>0</v>
      </c>
      <c r="E814" s="146">
        <v>0</v>
      </c>
      <c r="F814" s="145" t="str">
        <f t="shared" si="15"/>
        <v>-</v>
      </c>
    </row>
    <row r="815" spans="1:6" customFormat="1" ht="12.75" customHeight="1" x14ac:dyDescent="0.25">
      <c r="A815" s="141" t="s">
        <v>1628</v>
      </c>
      <c r="B815" s="142" t="s">
        <v>1629</v>
      </c>
      <c r="C815" s="143" t="s">
        <v>1628</v>
      </c>
      <c r="D815" s="146">
        <v>0</v>
      </c>
      <c r="E815" s="146">
        <v>0</v>
      </c>
      <c r="F815" s="145" t="str">
        <f t="shared" si="15"/>
        <v>-</v>
      </c>
    </row>
    <row r="816" spans="1:6" customFormat="1" ht="12.75" customHeight="1" x14ac:dyDescent="0.25">
      <c r="A816" s="141" t="s">
        <v>1630</v>
      </c>
      <c r="B816" s="142" t="s">
        <v>1631</v>
      </c>
      <c r="C816" s="143" t="s">
        <v>1630</v>
      </c>
      <c r="D816" s="146">
        <v>0</v>
      </c>
      <c r="E816" s="146">
        <v>0</v>
      </c>
      <c r="F816" s="145" t="str">
        <f t="shared" si="15"/>
        <v>-</v>
      </c>
    </row>
    <row r="817" spans="1:6" customFormat="1" ht="12.75" customHeight="1" x14ac:dyDescent="0.25">
      <c r="A817" s="141" t="s">
        <v>1632</v>
      </c>
      <c r="B817" s="142" t="s">
        <v>1633</v>
      </c>
      <c r="C817" s="143" t="s">
        <v>1632</v>
      </c>
      <c r="D817" s="146">
        <v>0</v>
      </c>
      <c r="E817" s="146">
        <v>0</v>
      </c>
      <c r="F817" s="145" t="str">
        <f t="shared" si="15"/>
        <v>-</v>
      </c>
    </row>
    <row r="818" spans="1:6" customFormat="1" ht="12.75" customHeight="1" x14ac:dyDescent="0.25">
      <c r="A818" s="141" t="s">
        <v>1634</v>
      </c>
      <c r="B818" s="142" t="s">
        <v>1635</v>
      </c>
      <c r="C818" s="143" t="s">
        <v>1634</v>
      </c>
      <c r="D818" s="146">
        <v>0</v>
      </c>
      <c r="E818" s="146">
        <v>0</v>
      </c>
      <c r="F818" s="145" t="str">
        <f t="shared" si="15"/>
        <v>-</v>
      </c>
    </row>
    <row r="819" spans="1:6" customFormat="1" ht="12.75" customHeight="1" x14ac:dyDescent="0.25">
      <c r="A819" s="141" t="s">
        <v>1636</v>
      </c>
      <c r="B819" s="142" t="s">
        <v>1637</v>
      </c>
      <c r="C819" s="143" t="s">
        <v>1636</v>
      </c>
      <c r="D819" s="146">
        <v>0</v>
      </c>
      <c r="E819" s="146">
        <v>0</v>
      </c>
      <c r="F819" s="145" t="str">
        <f t="shared" si="15"/>
        <v>-</v>
      </c>
    </row>
    <row r="820" spans="1:6" customFormat="1" ht="24" customHeight="1" x14ac:dyDescent="0.25">
      <c r="A820" s="141" t="s">
        <v>1638</v>
      </c>
      <c r="B820" s="147" t="s">
        <v>1639</v>
      </c>
      <c r="C820" s="143" t="s">
        <v>1638</v>
      </c>
      <c r="D820" s="146">
        <v>0</v>
      </c>
      <c r="E820" s="146">
        <v>0</v>
      </c>
      <c r="F820" s="145" t="str">
        <f t="shared" si="15"/>
        <v>-</v>
      </c>
    </row>
    <row r="821" spans="1:6" customFormat="1" ht="12.75" customHeight="1" x14ac:dyDescent="0.25">
      <c r="A821" s="141" t="s">
        <v>1640</v>
      </c>
      <c r="B821" s="142" t="s">
        <v>1641</v>
      </c>
      <c r="C821" s="143" t="s">
        <v>1640</v>
      </c>
      <c r="D821" s="146">
        <v>0</v>
      </c>
      <c r="E821" s="146">
        <v>0</v>
      </c>
      <c r="F821" s="145" t="str">
        <f t="shared" si="15"/>
        <v>-</v>
      </c>
    </row>
    <row r="822" spans="1:6" customFormat="1" ht="12.75" customHeight="1" x14ac:dyDescent="0.25">
      <c r="A822" s="141" t="s">
        <v>1642</v>
      </c>
      <c r="B822" s="142" t="s">
        <v>1643</v>
      </c>
      <c r="C822" s="143" t="s">
        <v>1642</v>
      </c>
      <c r="D822" s="146">
        <v>0</v>
      </c>
      <c r="E822" s="146">
        <v>0</v>
      </c>
      <c r="F822" s="145" t="str">
        <f t="shared" si="15"/>
        <v>-</v>
      </c>
    </row>
    <row r="823" spans="1:6" customFormat="1" ht="12.75" customHeight="1" x14ac:dyDescent="0.25">
      <c r="A823" s="141" t="s">
        <v>1644</v>
      </c>
      <c r="B823" s="142" t="s">
        <v>1645</v>
      </c>
      <c r="C823" s="143" t="s">
        <v>1644</v>
      </c>
      <c r="D823" s="146">
        <v>0</v>
      </c>
      <c r="E823" s="146">
        <v>0</v>
      </c>
      <c r="F823" s="145" t="str">
        <f t="shared" si="15"/>
        <v>-</v>
      </c>
    </row>
    <row r="824" spans="1:6" customFormat="1" ht="12.75" customHeight="1" x14ac:dyDescent="0.25">
      <c r="A824" s="141" t="s">
        <v>1646</v>
      </c>
      <c r="B824" s="142" t="s">
        <v>1647</v>
      </c>
      <c r="C824" s="143" t="s">
        <v>1646</v>
      </c>
      <c r="D824" s="146">
        <v>0</v>
      </c>
      <c r="E824" s="146">
        <v>0</v>
      </c>
      <c r="F824" s="145" t="str">
        <f t="shared" si="15"/>
        <v>-</v>
      </c>
    </row>
    <row r="825" spans="1:6" customFormat="1" ht="12.75" customHeight="1" x14ac:dyDescent="0.25">
      <c r="A825" s="141" t="s">
        <v>1648</v>
      </c>
      <c r="B825" s="142" t="s">
        <v>1625</v>
      </c>
      <c r="C825" s="143" t="s">
        <v>1648</v>
      </c>
      <c r="D825" s="146">
        <v>0</v>
      </c>
      <c r="E825" s="146">
        <v>0</v>
      </c>
      <c r="F825" s="145" t="str">
        <f t="shared" si="15"/>
        <v>-</v>
      </c>
    </row>
    <row r="826" spans="1:6" customFormat="1" ht="12.75" customHeight="1" x14ac:dyDescent="0.25">
      <c r="A826" s="141" t="s">
        <v>1649</v>
      </c>
      <c r="B826" s="142" t="s">
        <v>1650</v>
      </c>
      <c r="C826" s="143" t="s">
        <v>1649</v>
      </c>
      <c r="D826" s="146">
        <v>0</v>
      </c>
      <c r="E826" s="146">
        <v>0</v>
      </c>
      <c r="F826" s="145" t="str">
        <f t="shared" si="15"/>
        <v>-</v>
      </c>
    </row>
    <row r="827" spans="1:6" customFormat="1" ht="12.75" customHeight="1" x14ac:dyDescent="0.25">
      <c r="A827" s="141" t="s">
        <v>1651</v>
      </c>
      <c r="B827" s="142" t="s">
        <v>1652</v>
      </c>
      <c r="C827" s="143" t="s">
        <v>1651</v>
      </c>
      <c r="D827" s="146">
        <v>0</v>
      </c>
      <c r="E827" s="146">
        <v>0</v>
      </c>
      <c r="F827" s="145" t="str">
        <f t="shared" si="15"/>
        <v>-</v>
      </c>
    </row>
    <row r="828" spans="1:6" customFormat="1" ht="12.75" customHeight="1" x14ac:dyDescent="0.25">
      <c r="A828" s="141" t="s">
        <v>1653</v>
      </c>
      <c r="B828" s="142" t="s">
        <v>1654</v>
      </c>
      <c r="C828" s="143" t="s">
        <v>1653</v>
      </c>
      <c r="D828" s="146">
        <v>0</v>
      </c>
      <c r="E828" s="146">
        <v>0</v>
      </c>
      <c r="F828" s="145" t="str">
        <f t="shared" si="15"/>
        <v>-</v>
      </c>
    </row>
    <row r="829" spans="1:6" customFormat="1" ht="12.75" customHeight="1" x14ac:dyDescent="0.25">
      <c r="A829" s="141" t="s">
        <v>1655</v>
      </c>
      <c r="B829" s="142" t="s">
        <v>1656</v>
      </c>
      <c r="C829" s="143" t="s">
        <v>1655</v>
      </c>
      <c r="D829" s="146">
        <v>0</v>
      </c>
      <c r="E829" s="146">
        <v>0</v>
      </c>
      <c r="F829" s="145" t="str">
        <f t="shared" si="15"/>
        <v>-</v>
      </c>
    </row>
    <row r="830" spans="1:6" customFormat="1" ht="12.75" customHeight="1" x14ac:dyDescent="0.25">
      <c r="A830" s="141" t="s">
        <v>1657</v>
      </c>
      <c r="B830" s="142" t="s">
        <v>1658</v>
      </c>
      <c r="C830" s="143" t="s">
        <v>1657</v>
      </c>
      <c r="D830" s="146">
        <v>0</v>
      </c>
      <c r="E830" s="146">
        <v>0</v>
      </c>
      <c r="F830" s="145" t="str">
        <f t="shared" si="15"/>
        <v>-</v>
      </c>
    </row>
    <row r="831" spans="1:6" customFormat="1" ht="12.75" customHeight="1" x14ac:dyDescent="0.25">
      <c r="A831" s="141" t="s">
        <v>1659</v>
      </c>
      <c r="B831" s="142" t="s">
        <v>1660</v>
      </c>
      <c r="C831" s="143" t="s">
        <v>1659</v>
      </c>
      <c r="D831" s="146">
        <v>0</v>
      </c>
      <c r="E831" s="146">
        <v>0</v>
      </c>
      <c r="F831" s="145" t="str">
        <f t="shared" si="15"/>
        <v>-</v>
      </c>
    </row>
    <row r="832" spans="1:6" customFormat="1" ht="12.75" customHeight="1" x14ac:dyDescent="0.25">
      <c r="A832" s="141" t="s">
        <v>1661</v>
      </c>
      <c r="B832" s="142" t="s">
        <v>1662</v>
      </c>
      <c r="C832" s="143" t="s">
        <v>1661</v>
      </c>
      <c r="D832" s="146">
        <v>0</v>
      </c>
      <c r="E832" s="146">
        <v>0</v>
      </c>
      <c r="F832" s="145" t="str">
        <f t="shared" si="15"/>
        <v>-</v>
      </c>
    </row>
    <row r="833" spans="1:6" customFormat="1" ht="12.75" customHeight="1" x14ac:dyDescent="0.25">
      <c r="A833" s="141" t="s">
        <v>1663</v>
      </c>
      <c r="B833" s="142" t="s">
        <v>1664</v>
      </c>
      <c r="C833" s="143" t="s">
        <v>1663</v>
      </c>
      <c r="D833" s="146">
        <v>0</v>
      </c>
      <c r="E833" s="146">
        <v>0</v>
      </c>
      <c r="F833" s="145" t="str">
        <f t="shared" si="15"/>
        <v>-</v>
      </c>
    </row>
    <row r="834" spans="1:6" customFormat="1" ht="12.75" customHeight="1" x14ac:dyDescent="0.25">
      <c r="A834" s="141" t="s">
        <v>1665</v>
      </c>
      <c r="B834" s="142" t="s">
        <v>1666</v>
      </c>
      <c r="C834" s="143" t="s">
        <v>1665</v>
      </c>
      <c r="D834" s="146">
        <v>0</v>
      </c>
      <c r="E834" s="146">
        <v>0</v>
      </c>
      <c r="F834" s="145" t="str">
        <f t="shared" si="15"/>
        <v>-</v>
      </c>
    </row>
    <row r="835" spans="1:6" customFormat="1" ht="12.75" customHeight="1" x14ac:dyDescent="0.25">
      <c r="A835" s="141" t="s">
        <v>1667</v>
      </c>
      <c r="B835" s="142" t="s">
        <v>1668</v>
      </c>
      <c r="C835" s="143" t="s">
        <v>1667</v>
      </c>
      <c r="D835" s="146">
        <v>0</v>
      </c>
      <c r="E835" s="146">
        <v>0</v>
      </c>
      <c r="F835" s="145" t="str">
        <f t="shared" si="15"/>
        <v>-</v>
      </c>
    </row>
    <row r="836" spans="1:6" customFormat="1" ht="12.75" customHeight="1" x14ac:dyDescent="0.25">
      <c r="A836" s="141" t="s">
        <v>1669</v>
      </c>
      <c r="B836" s="142" t="s">
        <v>1670</v>
      </c>
      <c r="C836" s="143" t="s">
        <v>1669</v>
      </c>
      <c r="D836" s="146">
        <v>0</v>
      </c>
      <c r="E836" s="146">
        <v>0</v>
      </c>
      <c r="F836" s="145" t="str">
        <f t="shared" si="15"/>
        <v>-</v>
      </c>
    </row>
    <row r="837" spans="1:6" customFormat="1" ht="12.75" customHeight="1" x14ac:dyDescent="0.25">
      <c r="A837" s="141" t="s">
        <v>1671</v>
      </c>
      <c r="B837" s="142" t="s">
        <v>1672</v>
      </c>
      <c r="C837" s="143" t="s">
        <v>1671</v>
      </c>
      <c r="D837" s="146">
        <v>0</v>
      </c>
      <c r="E837" s="146">
        <v>0</v>
      </c>
      <c r="F837" s="145" t="str">
        <f t="shared" si="15"/>
        <v>-</v>
      </c>
    </row>
    <row r="838" spans="1:6" customFormat="1" ht="12.75" customHeight="1" x14ac:dyDescent="0.25">
      <c r="A838" s="141" t="s">
        <v>1673</v>
      </c>
      <c r="B838" s="142" t="s">
        <v>1674</v>
      </c>
      <c r="C838" s="143" t="s">
        <v>1673</v>
      </c>
      <c r="D838" s="146">
        <v>0</v>
      </c>
      <c r="E838" s="146">
        <v>0</v>
      </c>
      <c r="F838" s="145" t="str">
        <f t="shared" si="15"/>
        <v>-</v>
      </c>
    </row>
    <row r="839" spans="1:6" customFormat="1" ht="12.75" customHeight="1" x14ac:dyDescent="0.25">
      <c r="A839" s="141" t="s">
        <v>1675</v>
      </c>
      <c r="B839" s="142" t="s">
        <v>1676</v>
      </c>
      <c r="C839" s="143" t="s">
        <v>1675</v>
      </c>
      <c r="D839" s="146">
        <v>0</v>
      </c>
      <c r="E839" s="146">
        <v>0</v>
      </c>
      <c r="F839" s="145" t="str">
        <f t="shared" si="15"/>
        <v>-</v>
      </c>
    </row>
    <row r="840" spans="1:6" customFormat="1" ht="12.75" customHeight="1" x14ac:dyDescent="0.25">
      <c r="A840" s="141" t="s">
        <v>1677</v>
      </c>
      <c r="B840" s="142" t="s">
        <v>1678</v>
      </c>
      <c r="C840" s="143" t="s">
        <v>1677</v>
      </c>
      <c r="D840" s="146">
        <v>0</v>
      </c>
      <c r="E840" s="146">
        <v>0</v>
      </c>
      <c r="F840" s="145" t="str">
        <f t="shared" si="15"/>
        <v>-</v>
      </c>
    </row>
    <row r="841" spans="1:6" customFormat="1" ht="12.75" customHeight="1" x14ac:dyDescent="0.25">
      <c r="A841" s="141" t="s">
        <v>1679</v>
      </c>
      <c r="B841" s="142" t="s">
        <v>1680</v>
      </c>
      <c r="C841" s="143" t="s">
        <v>1679</v>
      </c>
      <c r="D841" s="146">
        <v>0</v>
      </c>
      <c r="E841" s="146">
        <v>0</v>
      </c>
      <c r="F841" s="145" t="str">
        <f t="shared" ref="F841:F904" si="16">IF(D841&lt;&gt;0,IF(E841/D841&gt;=100,"&gt;&gt;100",E841/D841*100),"-")</f>
        <v>-</v>
      </c>
    </row>
    <row r="842" spans="1:6" customFormat="1" ht="12.75" customHeight="1" x14ac:dyDescent="0.25">
      <c r="A842" s="141" t="s">
        <v>1681</v>
      </c>
      <c r="B842" s="142" t="s">
        <v>1682</v>
      </c>
      <c r="C842" s="143" t="s">
        <v>1681</v>
      </c>
      <c r="D842" s="146">
        <v>0</v>
      </c>
      <c r="E842" s="146">
        <v>0</v>
      </c>
      <c r="F842" s="145" t="str">
        <f t="shared" si="16"/>
        <v>-</v>
      </c>
    </row>
    <row r="843" spans="1:6" customFormat="1" ht="24" customHeight="1" x14ac:dyDescent="0.25">
      <c r="A843" s="141" t="s">
        <v>1683</v>
      </c>
      <c r="B843" s="142" t="s">
        <v>1684</v>
      </c>
      <c r="C843" s="143" t="s">
        <v>1683</v>
      </c>
      <c r="D843" s="146">
        <v>0</v>
      </c>
      <c r="E843" s="146">
        <v>0</v>
      </c>
      <c r="F843" s="145" t="str">
        <f t="shared" si="16"/>
        <v>-</v>
      </c>
    </row>
    <row r="844" spans="1:6" customFormat="1" ht="24" customHeight="1" x14ac:dyDescent="0.25">
      <c r="A844" s="141" t="s">
        <v>1685</v>
      </c>
      <c r="B844" s="142" t="s">
        <v>1686</v>
      </c>
      <c r="C844" s="143" t="s">
        <v>1685</v>
      </c>
      <c r="D844" s="146">
        <v>0</v>
      </c>
      <c r="E844" s="146">
        <v>0</v>
      </c>
      <c r="F844" s="145" t="str">
        <f t="shared" si="16"/>
        <v>-</v>
      </c>
    </row>
    <row r="845" spans="1:6" customFormat="1" ht="12.75" customHeight="1" x14ac:dyDescent="0.25">
      <c r="A845" s="141" t="s">
        <v>1687</v>
      </c>
      <c r="B845" s="142" t="s">
        <v>1688</v>
      </c>
      <c r="C845" s="143" t="s">
        <v>1687</v>
      </c>
      <c r="D845" s="146">
        <v>0</v>
      </c>
      <c r="E845" s="146">
        <v>0</v>
      </c>
      <c r="F845" s="145" t="str">
        <f t="shared" si="16"/>
        <v>-</v>
      </c>
    </row>
    <row r="846" spans="1:6" customFormat="1" ht="24" customHeight="1" x14ac:dyDescent="0.25">
      <c r="A846" s="141" t="s">
        <v>1689</v>
      </c>
      <c r="B846" s="142" t="s">
        <v>1690</v>
      </c>
      <c r="C846" s="143" t="s">
        <v>1689</v>
      </c>
      <c r="D846" s="146">
        <v>0</v>
      </c>
      <c r="E846" s="146">
        <v>0</v>
      </c>
      <c r="F846" s="145" t="str">
        <f t="shared" si="16"/>
        <v>-</v>
      </c>
    </row>
    <row r="847" spans="1:6" customFormat="1" ht="12.75" customHeight="1" x14ac:dyDescent="0.25">
      <c r="A847" s="141" t="s">
        <v>1691</v>
      </c>
      <c r="B847" s="142" t="s">
        <v>1692</v>
      </c>
      <c r="C847" s="143" t="s">
        <v>1691</v>
      </c>
      <c r="D847" s="146">
        <v>0</v>
      </c>
      <c r="E847" s="146">
        <v>0</v>
      </c>
      <c r="F847" s="145" t="str">
        <f t="shared" si="16"/>
        <v>-</v>
      </c>
    </row>
    <row r="848" spans="1:6" customFormat="1" ht="24" customHeight="1" x14ac:dyDescent="0.25">
      <c r="A848" s="141" t="s">
        <v>1693</v>
      </c>
      <c r="B848" s="142" t="s">
        <v>1694</v>
      </c>
      <c r="C848" s="143" t="s">
        <v>1693</v>
      </c>
      <c r="D848" s="146">
        <v>0</v>
      </c>
      <c r="E848" s="146">
        <v>0</v>
      </c>
      <c r="F848" s="145" t="str">
        <f t="shared" si="16"/>
        <v>-</v>
      </c>
    </row>
    <row r="849" spans="1:6" customFormat="1" ht="24" customHeight="1" x14ac:dyDescent="0.25">
      <c r="A849" s="141" t="s">
        <v>1695</v>
      </c>
      <c r="B849" s="142" t="s">
        <v>1696</v>
      </c>
      <c r="C849" s="143" t="s">
        <v>1695</v>
      </c>
      <c r="D849" s="146">
        <v>0</v>
      </c>
      <c r="E849" s="146">
        <v>0</v>
      </c>
      <c r="F849" s="145" t="str">
        <f t="shared" si="16"/>
        <v>-</v>
      </c>
    </row>
    <row r="850" spans="1:6" customFormat="1" ht="12.75" customHeight="1" x14ac:dyDescent="0.25">
      <c r="A850" s="141" t="s">
        <v>1697</v>
      </c>
      <c r="B850" s="142" t="s">
        <v>1698</v>
      </c>
      <c r="C850" s="143" t="s">
        <v>1697</v>
      </c>
      <c r="D850" s="146">
        <v>0</v>
      </c>
      <c r="E850" s="146">
        <v>0</v>
      </c>
      <c r="F850" s="145" t="str">
        <f t="shared" si="16"/>
        <v>-</v>
      </c>
    </row>
    <row r="851" spans="1:6" customFormat="1" ht="12.75" customHeight="1" x14ac:dyDescent="0.25">
      <c r="A851" s="141" t="s">
        <v>1699</v>
      </c>
      <c r="B851" s="142" t="s">
        <v>1700</v>
      </c>
      <c r="C851" s="143" t="s">
        <v>1699</v>
      </c>
      <c r="D851" s="146">
        <v>0</v>
      </c>
      <c r="E851" s="146">
        <v>0</v>
      </c>
      <c r="F851" s="145" t="str">
        <f t="shared" si="16"/>
        <v>-</v>
      </c>
    </row>
    <row r="852" spans="1:6" customFormat="1" ht="24" customHeight="1" x14ac:dyDescent="0.25">
      <c r="A852" s="141" t="s">
        <v>1701</v>
      </c>
      <c r="B852" s="147" t="s">
        <v>1702</v>
      </c>
      <c r="C852" s="143" t="s">
        <v>1701</v>
      </c>
      <c r="D852" s="146">
        <v>0</v>
      </c>
      <c r="E852" s="146">
        <v>0</v>
      </c>
      <c r="F852" s="145" t="str">
        <f t="shared" si="16"/>
        <v>-</v>
      </c>
    </row>
    <row r="853" spans="1:6" customFormat="1" ht="24" customHeight="1" x14ac:dyDescent="0.25">
      <c r="A853" s="141" t="s">
        <v>1703</v>
      </c>
      <c r="B853" s="147" t="s">
        <v>1704</v>
      </c>
      <c r="C853" s="143" t="s">
        <v>1703</v>
      </c>
      <c r="D853" s="146">
        <v>0</v>
      </c>
      <c r="E853" s="146">
        <v>0</v>
      </c>
      <c r="F853" s="145" t="str">
        <f t="shared" si="16"/>
        <v>-</v>
      </c>
    </row>
    <row r="854" spans="1:6" customFormat="1" ht="24" customHeight="1" x14ac:dyDescent="0.25">
      <c r="A854" s="141" t="s">
        <v>1705</v>
      </c>
      <c r="B854" s="142" t="s">
        <v>1706</v>
      </c>
      <c r="C854" s="143" t="s">
        <v>1705</v>
      </c>
      <c r="D854" s="146">
        <v>0</v>
      </c>
      <c r="E854" s="146">
        <v>0</v>
      </c>
      <c r="F854" s="145" t="str">
        <f t="shared" si="16"/>
        <v>-</v>
      </c>
    </row>
    <row r="855" spans="1:6" customFormat="1" ht="24" customHeight="1" x14ac:dyDescent="0.25">
      <c r="A855" s="141" t="s">
        <v>1707</v>
      </c>
      <c r="B855" s="147" t="s">
        <v>1708</v>
      </c>
      <c r="C855" s="143" t="s">
        <v>1707</v>
      </c>
      <c r="D855" s="146">
        <v>0</v>
      </c>
      <c r="E855" s="146">
        <v>0</v>
      </c>
      <c r="F855" s="145" t="str">
        <f t="shared" si="16"/>
        <v>-</v>
      </c>
    </row>
    <row r="856" spans="1:6" customFormat="1" ht="24" customHeight="1" x14ac:dyDescent="0.25">
      <c r="A856" s="141" t="s">
        <v>1709</v>
      </c>
      <c r="B856" s="142" t="s">
        <v>1710</v>
      </c>
      <c r="C856" s="143" t="s">
        <v>1709</v>
      </c>
      <c r="D856" s="146">
        <v>0</v>
      </c>
      <c r="E856" s="146">
        <v>0</v>
      </c>
      <c r="F856" s="145" t="str">
        <f t="shared" si="16"/>
        <v>-</v>
      </c>
    </row>
    <row r="857" spans="1:6" customFormat="1" ht="12.75" customHeight="1" x14ac:dyDescent="0.25">
      <c r="A857" s="141" t="s">
        <v>1711</v>
      </c>
      <c r="B857" s="142" t="s">
        <v>1712</v>
      </c>
      <c r="C857" s="143" t="s">
        <v>1711</v>
      </c>
      <c r="D857" s="146">
        <v>0</v>
      </c>
      <c r="E857" s="146">
        <v>0</v>
      </c>
      <c r="F857" s="145" t="str">
        <f t="shared" si="16"/>
        <v>-</v>
      </c>
    </row>
    <row r="858" spans="1:6" customFormat="1" ht="12.75" customHeight="1" x14ac:dyDescent="0.25">
      <c r="A858" s="141" t="s">
        <v>1713</v>
      </c>
      <c r="B858" s="142" t="s">
        <v>1714</v>
      </c>
      <c r="C858" s="143" t="s">
        <v>1713</v>
      </c>
      <c r="D858" s="146">
        <v>0</v>
      </c>
      <c r="E858" s="146">
        <v>0</v>
      </c>
      <c r="F858" s="145" t="str">
        <f t="shared" si="16"/>
        <v>-</v>
      </c>
    </row>
    <row r="859" spans="1:6" customFormat="1" ht="12.75" customHeight="1" x14ac:dyDescent="0.25">
      <c r="A859" s="141" t="s">
        <v>1715</v>
      </c>
      <c r="B859" s="142" t="s">
        <v>1716</v>
      </c>
      <c r="C859" s="143" t="s">
        <v>1715</v>
      </c>
      <c r="D859" s="146">
        <v>0</v>
      </c>
      <c r="E859" s="146">
        <v>0</v>
      </c>
      <c r="F859" s="145" t="str">
        <f t="shared" si="16"/>
        <v>-</v>
      </c>
    </row>
    <row r="860" spans="1:6" customFormat="1" ht="12.75" customHeight="1" x14ac:dyDescent="0.25">
      <c r="A860" s="141" t="s">
        <v>1717</v>
      </c>
      <c r="B860" s="142" t="s">
        <v>1718</v>
      </c>
      <c r="C860" s="143" t="s">
        <v>1717</v>
      </c>
      <c r="D860" s="146">
        <v>0</v>
      </c>
      <c r="E860" s="146">
        <v>0</v>
      </c>
      <c r="F860" s="145" t="str">
        <f t="shared" si="16"/>
        <v>-</v>
      </c>
    </row>
    <row r="861" spans="1:6" customFormat="1" ht="12.75" customHeight="1" x14ac:dyDescent="0.25">
      <c r="A861" s="141" t="s">
        <v>1719</v>
      </c>
      <c r="B861" s="142" t="s">
        <v>1720</v>
      </c>
      <c r="C861" s="143" t="s">
        <v>1719</v>
      </c>
      <c r="D861" s="146">
        <v>0</v>
      </c>
      <c r="E861" s="146">
        <v>0</v>
      </c>
      <c r="F861" s="145" t="str">
        <f t="shared" si="16"/>
        <v>-</v>
      </c>
    </row>
    <row r="862" spans="1:6" customFormat="1" ht="12.75" customHeight="1" x14ac:dyDescent="0.25">
      <c r="A862" s="141" t="s">
        <v>1721</v>
      </c>
      <c r="B862" s="142" t="s">
        <v>1722</v>
      </c>
      <c r="C862" s="143" t="s">
        <v>1721</v>
      </c>
      <c r="D862" s="146">
        <v>0</v>
      </c>
      <c r="E862" s="146">
        <v>0</v>
      </c>
      <c r="F862" s="145" t="str">
        <f t="shared" si="16"/>
        <v>-</v>
      </c>
    </row>
    <row r="863" spans="1:6" customFormat="1" ht="12.75" customHeight="1" x14ac:dyDescent="0.25">
      <c r="A863" s="141" t="s">
        <v>1723</v>
      </c>
      <c r="B863" s="142" t="s">
        <v>1724</v>
      </c>
      <c r="C863" s="143" t="s">
        <v>1723</v>
      </c>
      <c r="D863" s="146">
        <v>0</v>
      </c>
      <c r="E863" s="146">
        <v>0</v>
      </c>
      <c r="F863" s="145" t="str">
        <f t="shared" si="16"/>
        <v>-</v>
      </c>
    </row>
    <row r="864" spans="1:6" customFormat="1" ht="12.75" customHeight="1" x14ac:dyDescent="0.25">
      <c r="A864" s="141" t="s">
        <v>1725</v>
      </c>
      <c r="B864" s="142" t="s">
        <v>1726</v>
      </c>
      <c r="C864" s="143" t="s">
        <v>1725</v>
      </c>
      <c r="D864" s="146">
        <v>0</v>
      </c>
      <c r="E864" s="146">
        <v>0</v>
      </c>
      <c r="F864" s="145" t="str">
        <f t="shared" si="16"/>
        <v>-</v>
      </c>
    </row>
    <row r="865" spans="1:6" customFormat="1" ht="12.75" customHeight="1" x14ac:dyDescent="0.25">
      <c r="A865" s="141" t="s">
        <v>1727</v>
      </c>
      <c r="B865" s="142" t="s">
        <v>1728</v>
      </c>
      <c r="C865" s="143" t="s">
        <v>1727</v>
      </c>
      <c r="D865" s="146">
        <v>0</v>
      </c>
      <c r="E865" s="146">
        <v>0</v>
      </c>
      <c r="F865" s="145" t="str">
        <f t="shared" si="16"/>
        <v>-</v>
      </c>
    </row>
    <row r="866" spans="1:6" customFormat="1" ht="12.75" customHeight="1" x14ac:dyDescent="0.25">
      <c r="A866" s="141" t="s">
        <v>1729</v>
      </c>
      <c r="B866" s="142" t="s">
        <v>1730</v>
      </c>
      <c r="C866" s="143" t="s">
        <v>1729</v>
      </c>
      <c r="D866" s="146">
        <v>0</v>
      </c>
      <c r="E866" s="146">
        <v>0</v>
      </c>
      <c r="F866" s="145" t="str">
        <f t="shared" si="16"/>
        <v>-</v>
      </c>
    </row>
    <row r="867" spans="1:6" customFormat="1" ht="12.75" customHeight="1" x14ac:dyDescent="0.25">
      <c r="A867" s="141" t="s">
        <v>1731</v>
      </c>
      <c r="B867" s="142" t="s">
        <v>1732</v>
      </c>
      <c r="C867" s="143" t="s">
        <v>1731</v>
      </c>
      <c r="D867" s="146">
        <v>0</v>
      </c>
      <c r="E867" s="146">
        <v>0</v>
      </c>
      <c r="F867" s="145" t="str">
        <f t="shared" si="16"/>
        <v>-</v>
      </c>
    </row>
    <row r="868" spans="1:6" customFormat="1" ht="12.75" customHeight="1" x14ac:dyDescent="0.25">
      <c r="A868" s="141" t="s">
        <v>1733</v>
      </c>
      <c r="B868" s="142" t="s">
        <v>1734</v>
      </c>
      <c r="C868" s="143" t="s">
        <v>1733</v>
      </c>
      <c r="D868" s="146">
        <v>0</v>
      </c>
      <c r="E868" s="146">
        <v>0</v>
      </c>
      <c r="F868" s="145" t="str">
        <f t="shared" si="16"/>
        <v>-</v>
      </c>
    </row>
    <row r="869" spans="1:6" customFormat="1" ht="24" customHeight="1" x14ac:dyDescent="0.25">
      <c r="A869" s="141" t="s">
        <v>1735</v>
      </c>
      <c r="B869" s="147" t="s">
        <v>1736</v>
      </c>
      <c r="C869" s="143" t="s">
        <v>1735</v>
      </c>
      <c r="D869" s="146">
        <v>0</v>
      </c>
      <c r="E869" s="146">
        <v>0</v>
      </c>
      <c r="F869" s="145" t="str">
        <f t="shared" si="16"/>
        <v>-</v>
      </c>
    </row>
    <row r="870" spans="1:6" customFormat="1" ht="24" customHeight="1" x14ac:dyDescent="0.25">
      <c r="A870" s="141" t="s">
        <v>1737</v>
      </c>
      <c r="B870" s="147" t="s">
        <v>1738</v>
      </c>
      <c r="C870" s="143" t="s">
        <v>1737</v>
      </c>
      <c r="D870" s="146">
        <v>0</v>
      </c>
      <c r="E870" s="146">
        <v>0</v>
      </c>
      <c r="F870" s="145" t="str">
        <f t="shared" si="16"/>
        <v>-</v>
      </c>
    </row>
    <row r="871" spans="1:6" customFormat="1" ht="24" customHeight="1" x14ac:dyDescent="0.25">
      <c r="A871" s="141" t="s">
        <v>1739</v>
      </c>
      <c r="B871" s="142" t="s">
        <v>1740</v>
      </c>
      <c r="C871" s="143" t="s">
        <v>1739</v>
      </c>
      <c r="D871" s="146">
        <v>0</v>
      </c>
      <c r="E871" s="146">
        <v>0</v>
      </c>
      <c r="F871" s="145" t="str">
        <f t="shared" si="16"/>
        <v>-</v>
      </c>
    </row>
    <row r="872" spans="1:6" customFormat="1" ht="24" customHeight="1" x14ac:dyDescent="0.25">
      <c r="A872" s="141" t="s">
        <v>1741</v>
      </c>
      <c r="B872" s="142" t="s">
        <v>1742</v>
      </c>
      <c r="C872" s="143" t="s">
        <v>1741</v>
      </c>
      <c r="D872" s="146">
        <v>0</v>
      </c>
      <c r="E872" s="146">
        <v>0</v>
      </c>
      <c r="F872" s="145" t="str">
        <f t="shared" si="16"/>
        <v>-</v>
      </c>
    </row>
    <row r="873" spans="1:6" customFormat="1" ht="12.75" customHeight="1" x14ac:dyDescent="0.25">
      <c r="A873" s="141" t="s">
        <v>1743</v>
      </c>
      <c r="B873" s="142" t="s">
        <v>1744</v>
      </c>
      <c r="C873" s="143" t="s">
        <v>1743</v>
      </c>
      <c r="D873" s="146">
        <v>0</v>
      </c>
      <c r="E873" s="146">
        <v>0</v>
      </c>
      <c r="F873" s="145" t="str">
        <f t="shared" si="16"/>
        <v>-</v>
      </c>
    </row>
    <row r="874" spans="1:6" customFormat="1" ht="12.75" customHeight="1" x14ac:dyDescent="0.25">
      <c r="A874" s="141" t="s">
        <v>1745</v>
      </c>
      <c r="B874" s="142" t="s">
        <v>1746</v>
      </c>
      <c r="C874" s="143" t="s">
        <v>1745</v>
      </c>
      <c r="D874" s="146">
        <v>0</v>
      </c>
      <c r="E874" s="146">
        <v>0</v>
      </c>
      <c r="F874" s="145" t="str">
        <f t="shared" si="16"/>
        <v>-</v>
      </c>
    </row>
    <row r="875" spans="1:6" customFormat="1" ht="12.75" customHeight="1" x14ac:dyDescent="0.25">
      <c r="A875" s="141" t="s">
        <v>1747</v>
      </c>
      <c r="B875" s="142" t="s">
        <v>1748</v>
      </c>
      <c r="C875" s="143" t="s">
        <v>1747</v>
      </c>
      <c r="D875" s="146">
        <v>0</v>
      </c>
      <c r="E875" s="146">
        <v>0</v>
      </c>
      <c r="F875" s="145" t="str">
        <f t="shared" si="16"/>
        <v>-</v>
      </c>
    </row>
    <row r="876" spans="1:6" customFormat="1" ht="12.75" customHeight="1" x14ac:dyDescent="0.25">
      <c r="A876" s="141" t="s">
        <v>1749</v>
      </c>
      <c r="B876" s="142" t="s">
        <v>1750</v>
      </c>
      <c r="C876" s="143" t="s">
        <v>1749</v>
      </c>
      <c r="D876" s="146">
        <v>0</v>
      </c>
      <c r="E876" s="146">
        <v>0</v>
      </c>
      <c r="F876" s="145" t="str">
        <f t="shared" si="16"/>
        <v>-</v>
      </c>
    </row>
    <row r="877" spans="1:6" customFormat="1" ht="12.75" customHeight="1" x14ac:dyDescent="0.25">
      <c r="A877" s="141" t="s">
        <v>1751</v>
      </c>
      <c r="B877" s="142" t="s">
        <v>1752</v>
      </c>
      <c r="C877" s="143" t="s">
        <v>1751</v>
      </c>
      <c r="D877" s="146">
        <v>0</v>
      </c>
      <c r="E877" s="146">
        <v>0</v>
      </c>
      <c r="F877" s="145" t="str">
        <f t="shared" si="16"/>
        <v>-</v>
      </c>
    </row>
    <row r="878" spans="1:6" customFormat="1" ht="12.75" customHeight="1" x14ac:dyDescent="0.25">
      <c r="A878" s="141" t="s">
        <v>1753</v>
      </c>
      <c r="B878" s="142" t="s">
        <v>1754</v>
      </c>
      <c r="C878" s="143" t="s">
        <v>1753</v>
      </c>
      <c r="D878" s="146">
        <v>0</v>
      </c>
      <c r="E878" s="146">
        <v>0</v>
      </c>
      <c r="F878" s="145" t="str">
        <f t="shared" si="16"/>
        <v>-</v>
      </c>
    </row>
    <row r="879" spans="1:6" customFormat="1" ht="12.75" customHeight="1" x14ac:dyDescent="0.25">
      <c r="A879" s="141" t="s">
        <v>1755</v>
      </c>
      <c r="B879" s="142" t="s">
        <v>1756</v>
      </c>
      <c r="C879" s="143" t="s">
        <v>1755</v>
      </c>
      <c r="D879" s="146">
        <v>0</v>
      </c>
      <c r="E879" s="146">
        <v>0</v>
      </c>
      <c r="F879" s="145" t="str">
        <f t="shared" si="16"/>
        <v>-</v>
      </c>
    </row>
    <row r="880" spans="1:6" customFormat="1" ht="12.75" customHeight="1" x14ac:dyDescent="0.25">
      <c r="A880" s="141" t="s">
        <v>1757</v>
      </c>
      <c r="B880" s="142" t="s">
        <v>1758</v>
      </c>
      <c r="C880" s="143" t="s">
        <v>1757</v>
      </c>
      <c r="D880" s="146">
        <v>0</v>
      </c>
      <c r="E880" s="146">
        <v>0</v>
      </c>
      <c r="F880" s="145" t="str">
        <f t="shared" si="16"/>
        <v>-</v>
      </c>
    </row>
    <row r="881" spans="1:6" customFormat="1" ht="12.75" customHeight="1" x14ac:dyDescent="0.25">
      <c r="A881" s="141" t="s">
        <v>1759</v>
      </c>
      <c r="B881" s="142" t="s">
        <v>1760</v>
      </c>
      <c r="C881" s="143" t="s">
        <v>1759</v>
      </c>
      <c r="D881" s="146">
        <v>0</v>
      </c>
      <c r="E881" s="146">
        <v>0</v>
      </c>
      <c r="F881" s="145" t="str">
        <f t="shared" si="16"/>
        <v>-</v>
      </c>
    </row>
    <row r="882" spans="1:6" customFormat="1" ht="24" customHeight="1" x14ac:dyDescent="0.25">
      <c r="A882" s="141" t="s">
        <v>1761</v>
      </c>
      <c r="B882" s="142" t="s">
        <v>1762</v>
      </c>
      <c r="C882" s="143" t="s">
        <v>1761</v>
      </c>
      <c r="D882" s="146">
        <v>0</v>
      </c>
      <c r="E882" s="146">
        <v>0</v>
      </c>
      <c r="F882" s="145" t="str">
        <f t="shared" si="16"/>
        <v>-</v>
      </c>
    </row>
    <row r="883" spans="1:6" customFormat="1" ht="24" customHeight="1" x14ac:dyDescent="0.25">
      <c r="A883" s="141" t="s">
        <v>1763</v>
      </c>
      <c r="B883" s="142" t="s">
        <v>1764</v>
      </c>
      <c r="C883" s="143" t="s">
        <v>1763</v>
      </c>
      <c r="D883" s="146">
        <v>0</v>
      </c>
      <c r="E883" s="146">
        <v>0</v>
      </c>
      <c r="F883" s="145" t="str">
        <f t="shared" si="16"/>
        <v>-</v>
      </c>
    </row>
    <row r="884" spans="1:6" customFormat="1" ht="12.75" customHeight="1" x14ac:dyDescent="0.25">
      <c r="A884" s="141" t="s">
        <v>1765</v>
      </c>
      <c r="B884" s="142" t="s">
        <v>1766</v>
      </c>
      <c r="C884" s="143" t="s">
        <v>1765</v>
      </c>
      <c r="D884" s="146">
        <v>0</v>
      </c>
      <c r="E884" s="146">
        <v>0</v>
      </c>
      <c r="F884" s="145" t="str">
        <f t="shared" si="16"/>
        <v>-</v>
      </c>
    </row>
    <row r="885" spans="1:6" customFormat="1" ht="24" customHeight="1" x14ac:dyDescent="0.25">
      <c r="A885" s="141" t="s">
        <v>1767</v>
      </c>
      <c r="B885" s="142" t="s">
        <v>1768</v>
      </c>
      <c r="C885" s="143" t="s">
        <v>1767</v>
      </c>
      <c r="D885" s="146">
        <v>0</v>
      </c>
      <c r="E885" s="146">
        <v>0</v>
      </c>
      <c r="F885" s="145" t="str">
        <f t="shared" si="16"/>
        <v>-</v>
      </c>
    </row>
    <row r="886" spans="1:6" customFormat="1" ht="24" customHeight="1" x14ac:dyDescent="0.25">
      <c r="A886" s="141" t="s">
        <v>1769</v>
      </c>
      <c r="B886" s="142" t="s">
        <v>1770</v>
      </c>
      <c r="C886" s="143" t="s">
        <v>1769</v>
      </c>
      <c r="D886" s="146">
        <v>0</v>
      </c>
      <c r="E886" s="146">
        <v>0</v>
      </c>
      <c r="F886" s="145" t="str">
        <f t="shared" si="16"/>
        <v>-</v>
      </c>
    </row>
    <row r="887" spans="1:6" customFormat="1" ht="24" customHeight="1" x14ac:dyDescent="0.25">
      <c r="A887" s="141" t="s">
        <v>1771</v>
      </c>
      <c r="B887" s="142" t="s">
        <v>1772</v>
      </c>
      <c r="C887" s="143" t="s">
        <v>1771</v>
      </c>
      <c r="D887" s="146">
        <v>0</v>
      </c>
      <c r="E887" s="146">
        <v>0</v>
      </c>
      <c r="F887" s="145" t="str">
        <f t="shared" si="16"/>
        <v>-</v>
      </c>
    </row>
    <row r="888" spans="1:6" customFormat="1" ht="24" customHeight="1" x14ac:dyDescent="0.25">
      <c r="A888" s="141" t="s">
        <v>1773</v>
      </c>
      <c r="B888" s="142" t="s">
        <v>1774</v>
      </c>
      <c r="C888" s="143" t="s">
        <v>1773</v>
      </c>
      <c r="D888" s="146">
        <v>0</v>
      </c>
      <c r="E888" s="146">
        <v>0</v>
      </c>
      <c r="F888" s="145" t="str">
        <f t="shared" si="16"/>
        <v>-</v>
      </c>
    </row>
    <row r="889" spans="1:6" customFormat="1" ht="24" customHeight="1" x14ac:dyDescent="0.25">
      <c r="A889" s="141" t="s">
        <v>1775</v>
      </c>
      <c r="B889" s="147" t="s">
        <v>1776</v>
      </c>
      <c r="C889" s="143" t="s">
        <v>1775</v>
      </c>
      <c r="D889" s="146">
        <v>0</v>
      </c>
      <c r="E889" s="146">
        <v>0</v>
      </c>
      <c r="F889" s="145" t="str">
        <f t="shared" si="16"/>
        <v>-</v>
      </c>
    </row>
    <row r="890" spans="1:6" customFormat="1" ht="24" customHeight="1" x14ac:dyDescent="0.25">
      <c r="A890" s="141" t="s">
        <v>1777</v>
      </c>
      <c r="B890" s="147" t="s">
        <v>1778</v>
      </c>
      <c r="C890" s="143" t="s">
        <v>1777</v>
      </c>
      <c r="D890" s="146">
        <v>0</v>
      </c>
      <c r="E890" s="146">
        <v>0</v>
      </c>
      <c r="F890" s="145" t="str">
        <f t="shared" si="16"/>
        <v>-</v>
      </c>
    </row>
    <row r="891" spans="1:6" customFormat="1" ht="12.75" customHeight="1" x14ac:dyDescent="0.25">
      <c r="A891" s="141" t="s">
        <v>1779</v>
      </c>
      <c r="B891" s="142" t="s">
        <v>1780</v>
      </c>
      <c r="C891" s="143" t="s">
        <v>1779</v>
      </c>
      <c r="D891" s="146">
        <v>0</v>
      </c>
      <c r="E891" s="146">
        <v>0</v>
      </c>
      <c r="F891" s="145" t="str">
        <f t="shared" si="16"/>
        <v>-</v>
      </c>
    </row>
    <row r="892" spans="1:6" customFormat="1" ht="12.75" customHeight="1" x14ac:dyDescent="0.25">
      <c r="A892" s="141" t="s">
        <v>1781</v>
      </c>
      <c r="B892" s="142" t="s">
        <v>1782</v>
      </c>
      <c r="C892" s="143" t="s">
        <v>1781</v>
      </c>
      <c r="D892" s="146">
        <v>0</v>
      </c>
      <c r="E892" s="146">
        <v>0</v>
      </c>
      <c r="F892" s="145" t="str">
        <f t="shared" si="16"/>
        <v>-</v>
      </c>
    </row>
    <row r="893" spans="1:6" customFormat="1" ht="12.75" customHeight="1" x14ac:dyDescent="0.25">
      <c r="A893" s="141" t="s">
        <v>1783</v>
      </c>
      <c r="B893" s="142" t="s">
        <v>1784</v>
      </c>
      <c r="C893" s="143" t="s">
        <v>1783</v>
      </c>
      <c r="D893" s="146">
        <v>0</v>
      </c>
      <c r="E893" s="146">
        <v>0</v>
      </c>
      <c r="F893" s="145" t="str">
        <f t="shared" si="16"/>
        <v>-</v>
      </c>
    </row>
    <row r="894" spans="1:6" customFormat="1" ht="12.75" customHeight="1" x14ac:dyDescent="0.25">
      <c r="A894" s="141" t="s">
        <v>1785</v>
      </c>
      <c r="B894" s="142" t="s">
        <v>1786</v>
      </c>
      <c r="C894" s="143" t="s">
        <v>1785</v>
      </c>
      <c r="D894" s="146">
        <v>0</v>
      </c>
      <c r="E894" s="146">
        <v>0</v>
      </c>
      <c r="F894" s="145" t="str">
        <f t="shared" si="16"/>
        <v>-</v>
      </c>
    </row>
    <row r="895" spans="1:6" customFormat="1" ht="12.75" customHeight="1" x14ac:dyDescent="0.25">
      <c r="A895" s="141" t="s">
        <v>1787</v>
      </c>
      <c r="B895" s="142" t="s">
        <v>1788</v>
      </c>
      <c r="C895" s="143" t="s">
        <v>1787</v>
      </c>
      <c r="D895" s="146">
        <v>0</v>
      </c>
      <c r="E895" s="146">
        <v>0</v>
      </c>
      <c r="F895" s="145" t="str">
        <f t="shared" si="16"/>
        <v>-</v>
      </c>
    </row>
    <row r="896" spans="1:6" customFormat="1" ht="12.75" customHeight="1" x14ac:dyDescent="0.25">
      <c r="A896" s="141" t="s">
        <v>1789</v>
      </c>
      <c r="B896" s="142" t="s">
        <v>1790</v>
      </c>
      <c r="C896" s="143" t="s">
        <v>1789</v>
      </c>
      <c r="D896" s="146">
        <v>0</v>
      </c>
      <c r="E896" s="146">
        <v>0</v>
      </c>
      <c r="F896" s="145" t="str">
        <f t="shared" si="16"/>
        <v>-</v>
      </c>
    </row>
    <row r="897" spans="1:6" customFormat="1" ht="24" customHeight="1" x14ac:dyDescent="0.25">
      <c r="A897" s="141" t="s">
        <v>1791</v>
      </c>
      <c r="B897" s="142" t="s">
        <v>1792</v>
      </c>
      <c r="C897" s="143" t="s">
        <v>1791</v>
      </c>
      <c r="D897" s="146">
        <v>0</v>
      </c>
      <c r="E897" s="146">
        <v>0</v>
      </c>
      <c r="F897" s="145" t="str">
        <f t="shared" si="16"/>
        <v>-</v>
      </c>
    </row>
    <row r="898" spans="1:6" customFormat="1" ht="12.75" customHeight="1" x14ac:dyDescent="0.25">
      <c r="A898" s="141" t="s">
        <v>1793</v>
      </c>
      <c r="B898" s="142" t="s">
        <v>1794</v>
      </c>
      <c r="C898" s="143" t="s">
        <v>1793</v>
      </c>
      <c r="D898" s="146">
        <v>0</v>
      </c>
      <c r="E898" s="146">
        <v>0</v>
      </c>
      <c r="F898" s="145" t="str">
        <f t="shared" si="16"/>
        <v>-</v>
      </c>
    </row>
    <row r="899" spans="1:6" customFormat="1" ht="12.75" customHeight="1" x14ac:dyDescent="0.25">
      <c r="A899" s="141" t="s">
        <v>1795</v>
      </c>
      <c r="B899" s="142" t="s">
        <v>1796</v>
      </c>
      <c r="C899" s="143" t="s">
        <v>1795</v>
      </c>
      <c r="D899" s="146">
        <v>0</v>
      </c>
      <c r="E899" s="146">
        <v>0</v>
      </c>
      <c r="F899" s="145" t="str">
        <f t="shared" si="16"/>
        <v>-</v>
      </c>
    </row>
    <row r="900" spans="1:6" customFormat="1" ht="12.75" customHeight="1" x14ac:dyDescent="0.25">
      <c r="A900" s="141" t="s">
        <v>1797</v>
      </c>
      <c r="B900" s="142" t="s">
        <v>1798</v>
      </c>
      <c r="C900" s="143" t="s">
        <v>1797</v>
      </c>
      <c r="D900" s="146">
        <v>0</v>
      </c>
      <c r="E900" s="146">
        <v>0</v>
      </c>
      <c r="F900" s="145" t="str">
        <f t="shared" si="16"/>
        <v>-</v>
      </c>
    </row>
    <row r="901" spans="1:6" customFormat="1" ht="12.75" customHeight="1" x14ac:dyDescent="0.25">
      <c r="A901" s="141" t="s">
        <v>1799</v>
      </c>
      <c r="B901" s="142" t="s">
        <v>1800</v>
      </c>
      <c r="C901" s="143" t="s">
        <v>1799</v>
      </c>
      <c r="D901" s="146">
        <v>0</v>
      </c>
      <c r="E901" s="146">
        <v>0</v>
      </c>
      <c r="F901" s="145" t="str">
        <f t="shared" si="16"/>
        <v>-</v>
      </c>
    </row>
    <row r="902" spans="1:6" customFormat="1" ht="12.75" customHeight="1" x14ac:dyDescent="0.25">
      <c r="A902" s="141" t="s">
        <v>1801</v>
      </c>
      <c r="B902" s="142" t="s">
        <v>1802</v>
      </c>
      <c r="C902" s="143" t="s">
        <v>1801</v>
      </c>
      <c r="D902" s="146">
        <v>0</v>
      </c>
      <c r="E902" s="146">
        <v>0</v>
      </c>
      <c r="F902" s="145" t="str">
        <f t="shared" si="16"/>
        <v>-</v>
      </c>
    </row>
    <row r="903" spans="1:6" customFormat="1" ht="12.75" customHeight="1" x14ac:dyDescent="0.25">
      <c r="A903" s="141" t="s">
        <v>1803</v>
      </c>
      <c r="B903" s="142" t="s">
        <v>1804</v>
      </c>
      <c r="C903" s="143" t="s">
        <v>1803</v>
      </c>
      <c r="D903" s="146">
        <v>0</v>
      </c>
      <c r="E903" s="146">
        <v>0</v>
      </c>
      <c r="F903" s="145" t="str">
        <f t="shared" si="16"/>
        <v>-</v>
      </c>
    </row>
    <row r="904" spans="1:6" customFormat="1" ht="12.75" customHeight="1" x14ac:dyDescent="0.25">
      <c r="A904" s="141" t="s">
        <v>1805</v>
      </c>
      <c r="B904" s="142" t="s">
        <v>1806</v>
      </c>
      <c r="C904" s="143" t="s">
        <v>1805</v>
      </c>
      <c r="D904" s="146">
        <v>0</v>
      </c>
      <c r="E904" s="146">
        <v>0</v>
      </c>
      <c r="F904" s="145" t="str">
        <f t="shared" si="16"/>
        <v>-</v>
      </c>
    </row>
    <row r="905" spans="1:6" customFormat="1" ht="12.75" customHeight="1" x14ac:dyDescent="0.25">
      <c r="A905" s="141" t="s">
        <v>1807</v>
      </c>
      <c r="B905" s="142" t="s">
        <v>1808</v>
      </c>
      <c r="C905" s="143" t="s">
        <v>1807</v>
      </c>
      <c r="D905" s="146">
        <v>0</v>
      </c>
      <c r="E905" s="146">
        <v>0</v>
      </c>
      <c r="F905" s="145" t="str">
        <f t="shared" ref="F905:F968" si="17">IF(D905&lt;&gt;0,IF(E905/D905&gt;=100,"&gt;&gt;100",E905/D905*100),"-")</f>
        <v>-</v>
      </c>
    </row>
    <row r="906" spans="1:6" customFormat="1" ht="12.75" customHeight="1" x14ac:dyDescent="0.25">
      <c r="A906" s="141" t="s">
        <v>1809</v>
      </c>
      <c r="B906" s="142" t="s">
        <v>1810</v>
      </c>
      <c r="C906" s="143" t="s">
        <v>1809</v>
      </c>
      <c r="D906" s="146">
        <v>0</v>
      </c>
      <c r="E906" s="146">
        <v>0</v>
      </c>
      <c r="F906" s="145" t="str">
        <f t="shared" si="17"/>
        <v>-</v>
      </c>
    </row>
    <row r="907" spans="1:6" customFormat="1" ht="12.75" customHeight="1" x14ac:dyDescent="0.25">
      <c r="A907" s="141" t="s">
        <v>1811</v>
      </c>
      <c r="B907" s="142" t="s">
        <v>1812</v>
      </c>
      <c r="C907" s="143" t="s">
        <v>1811</v>
      </c>
      <c r="D907" s="146">
        <v>0</v>
      </c>
      <c r="E907" s="146">
        <v>0</v>
      </c>
      <c r="F907" s="145" t="str">
        <f t="shared" si="17"/>
        <v>-</v>
      </c>
    </row>
    <row r="908" spans="1:6" customFormat="1" ht="12.75" customHeight="1" x14ac:dyDescent="0.25">
      <c r="A908" s="141" t="s">
        <v>1813</v>
      </c>
      <c r="B908" s="142" t="s">
        <v>1814</v>
      </c>
      <c r="C908" s="143" t="s">
        <v>1813</v>
      </c>
      <c r="D908" s="146">
        <v>0</v>
      </c>
      <c r="E908" s="146">
        <v>0</v>
      </c>
      <c r="F908" s="145" t="str">
        <f t="shared" si="17"/>
        <v>-</v>
      </c>
    </row>
    <row r="909" spans="1:6" customFormat="1" ht="12.75" customHeight="1" x14ac:dyDescent="0.25">
      <c r="A909" s="141" t="s">
        <v>1815</v>
      </c>
      <c r="B909" s="142" t="s">
        <v>1816</v>
      </c>
      <c r="C909" s="143" t="s">
        <v>1815</v>
      </c>
      <c r="D909" s="146">
        <v>0</v>
      </c>
      <c r="E909" s="146">
        <v>0</v>
      </c>
      <c r="F909" s="145" t="str">
        <f t="shared" si="17"/>
        <v>-</v>
      </c>
    </row>
    <row r="910" spans="1:6" customFormat="1" ht="24" customHeight="1" x14ac:dyDescent="0.25">
      <c r="A910" s="141" t="s">
        <v>1817</v>
      </c>
      <c r="B910" s="147" t="s">
        <v>1818</v>
      </c>
      <c r="C910" s="143" t="s">
        <v>1817</v>
      </c>
      <c r="D910" s="146">
        <v>0</v>
      </c>
      <c r="E910" s="146">
        <v>0</v>
      </c>
      <c r="F910" s="145" t="str">
        <f t="shared" si="17"/>
        <v>-</v>
      </c>
    </row>
    <row r="911" spans="1:6" customFormat="1" ht="24" customHeight="1" x14ac:dyDescent="0.25">
      <c r="A911" s="141" t="s">
        <v>1819</v>
      </c>
      <c r="B911" s="147" t="s">
        <v>1820</v>
      </c>
      <c r="C911" s="143" t="s">
        <v>1819</v>
      </c>
      <c r="D911" s="146">
        <v>0</v>
      </c>
      <c r="E911" s="146">
        <v>0</v>
      </c>
      <c r="F911" s="145" t="str">
        <f t="shared" si="17"/>
        <v>-</v>
      </c>
    </row>
    <row r="912" spans="1:6" customFormat="1" ht="24" customHeight="1" x14ac:dyDescent="0.25">
      <c r="A912" s="141" t="s">
        <v>1821</v>
      </c>
      <c r="B912" s="142" t="s">
        <v>1822</v>
      </c>
      <c r="C912" s="143" t="s">
        <v>1821</v>
      </c>
      <c r="D912" s="146">
        <v>0</v>
      </c>
      <c r="E912" s="146">
        <v>0</v>
      </c>
      <c r="F912" s="145" t="str">
        <f t="shared" si="17"/>
        <v>-</v>
      </c>
    </row>
    <row r="913" spans="1:6" customFormat="1" ht="24" customHeight="1" x14ac:dyDescent="0.25">
      <c r="A913" s="141" t="s">
        <v>1823</v>
      </c>
      <c r="B913" s="142" t="s">
        <v>1824</v>
      </c>
      <c r="C913" s="143" t="s">
        <v>1823</v>
      </c>
      <c r="D913" s="146">
        <v>0</v>
      </c>
      <c r="E913" s="146">
        <v>0</v>
      </c>
      <c r="F913" s="145" t="str">
        <f t="shared" si="17"/>
        <v>-</v>
      </c>
    </row>
    <row r="914" spans="1:6" customFormat="1" ht="12.75" customHeight="1" x14ac:dyDescent="0.25">
      <c r="A914" s="141" t="s">
        <v>1825</v>
      </c>
      <c r="B914" s="142" t="s">
        <v>1826</v>
      </c>
      <c r="C914" s="143" t="s">
        <v>1825</v>
      </c>
      <c r="D914" s="146">
        <v>0</v>
      </c>
      <c r="E914" s="146">
        <v>0</v>
      </c>
      <c r="F914" s="145" t="str">
        <f t="shared" si="17"/>
        <v>-</v>
      </c>
    </row>
    <row r="915" spans="1:6" customFormat="1" ht="24" customHeight="1" x14ac:dyDescent="0.25">
      <c r="A915" s="141" t="s">
        <v>1827</v>
      </c>
      <c r="B915" s="147" t="s">
        <v>1828</v>
      </c>
      <c r="C915" s="143" t="s">
        <v>1827</v>
      </c>
      <c r="D915" s="146">
        <v>0</v>
      </c>
      <c r="E915" s="146">
        <v>0</v>
      </c>
      <c r="F915" s="145" t="str">
        <f t="shared" si="17"/>
        <v>-</v>
      </c>
    </row>
    <row r="916" spans="1:6" customFormat="1" ht="12.75" customHeight="1" x14ac:dyDescent="0.25">
      <c r="A916" s="141" t="s">
        <v>1829</v>
      </c>
      <c r="B916" s="142" t="s">
        <v>1830</v>
      </c>
      <c r="C916" s="143" t="s">
        <v>1829</v>
      </c>
      <c r="D916" s="146">
        <v>0</v>
      </c>
      <c r="E916" s="146">
        <v>0</v>
      </c>
      <c r="F916" s="145" t="str">
        <f t="shared" si="17"/>
        <v>-</v>
      </c>
    </row>
    <row r="917" spans="1:6" customFormat="1" ht="12.75" customHeight="1" x14ac:dyDescent="0.25">
      <c r="A917" s="141" t="s">
        <v>1831</v>
      </c>
      <c r="B917" s="142" t="s">
        <v>1832</v>
      </c>
      <c r="C917" s="143" t="s">
        <v>1831</v>
      </c>
      <c r="D917" s="146">
        <v>0</v>
      </c>
      <c r="E917" s="146">
        <v>0</v>
      </c>
      <c r="F917" s="145" t="str">
        <f t="shared" si="17"/>
        <v>-</v>
      </c>
    </row>
    <row r="918" spans="1:6" customFormat="1" ht="24" customHeight="1" x14ac:dyDescent="0.25">
      <c r="A918" s="141" t="s">
        <v>1833</v>
      </c>
      <c r="B918" s="142" t="s">
        <v>1834</v>
      </c>
      <c r="C918" s="143" t="s">
        <v>1833</v>
      </c>
      <c r="D918" s="146">
        <v>0</v>
      </c>
      <c r="E918" s="146">
        <v>0</v>
      </c>
      <c r="F918" s="145" t="str">
        <f t="shared" si="17"/>
        <v>-</v>
      </c>
    </row>
    <row r="919" spans="1:6" customFormat="1" ht="12.75" customHeight="1" x14ac:dyDescent="0.25">
      <c r="A919" s="141" t="s">
        <v>1835</v>
      </c>
      <c r="B919" s="142" t="s">
        <v>1836</v>
      </c>
      <c r="C919" s="143" t="s">
        <v>1835</v>
      </c>
      <c r="D919" s="146">
        <v>0</v>
      </c>
      <c r="E919" s="146">
        <v>0</v>
      </c>
      <c r="F919" s="145" t="str">
        <f t="shared" si="17"/>
        <v>-</v>
      </c>
    </row>
    <row r="920" spans="1:6" customFormat="1" ht="12.75" customHeight="1" x14ac:dyDescent="0.25">
      <c r="A920" s="141" t="s">
        <v>1837</v>
      </c>
      <c r="B920" s="142" t="s">
        <v>1838</v>
      </c>
      <c r="C920" s="143" t="s">
        <v>1837</v>
      </c>
      <c r="D920" s="146">
        <v>0</v>
      </c>
      <c r="E920" s="146">
        <v>0</v>
      </c>
      <c r="F920" s="145" t="str">
        <f t="shared" si="17"/>
        <v>-</v>
      </c>
    </row>
    <row r="921" spans="1:6" customFormat="1" ht="24" customHeight="1" x14ac:dyDescent="0.25">
      <c r="A921" s="141" t="s">
        <v>1839</v>
      </c>
      <c r="B921" s="142" t="s">
        <v>1840</v>
      </c>
      <c r="C921" s="143" t="s">
        <v>1839</v>
      </c>
      <c r="D921" s="146">
        <v>0</v>
      </c>
      <c r="E921" s="146">
        <v>0</v>
      </c>
      <c r="F921" s="145" t="str">
        <f t="shared" si="17"/>
        <v>-</v>
      </c>
    </row>
    <row r="922" spans="1:6" customFormat="1" ht="24" customHeight="1" x14ac:dyDescent="0.25">
      <c r="A922" s="141" t="s">
        <v>1841</v>
      </c>
      <c r="B922" s="142" t="s">
        <v>1842</v>
      </c>
      <c r="C922" s="143" t="s">
        <v>1841</v>
      </c>
      <c r="D922" s="146">
        <v>0</v>
      </c>
      <c r="E922" s="146">
        <v>0</v>
      </c>
      <c r="F922" s="145" t="str">
        <f t="shared" si="17"/>
        <v>-</v>
      </c>
    </row>
    <row r="923" spans="1:6" customFormat="1" ht="24" customHeight="1" x14ac:dyDescent="0.25">
      <c r="A923" s="141" t="s">
        <v>1843</v>
      </c>
      <c r="B923" s="147" t="s">
        <v>1844</v>
      </c>
      <c r="C923" s="143" t="s">
        <v>1843</v>
      </c>
      <c r="D923" s="146">
        <v>0</v>
      </c>
      <c r="E923" s="146">
        <v>0</v>
      </c>
      <c r="F923" s="145" t="str">
        <f t="shared" si="17"/>
        <v>-</v>
      </c>
    </row>
    <row r="924" spans="1:6" customFormat="1" ht="24" customHeight="1" x14ac:dyDescent="0.25">
      <c r="A924" s="141" t="s">
        <v>1845</v>
      </c>
      <c r="B924" s="142" t="s">
        <v>1846</v>
      </c>
      <c r="C924" s="143" t="s">
        <v>1845</v>
      </c>
      <c r="D924" s="146">
        <v>0</v>
      </c>
      <c r="E924" s="146">
        <v>0</v>
      </c>
      <c r="F924" s="145" t="str">
        <f t="shared" si="17"/>
        <v>-</v>
      </c>
    </row>
    <row r="925" spans="1:6" customFormat="1" ht="24" customHeight="1" x14ac:dyDescent="0.25">
      <c r="A925" s="141" t="s">
        <v>1847</v>
      </c>
      <c r="B925" s="142" t="s">
        <v>1848</v>
      </c>
      <c r="C925" s="143" t="s">
        <v>1847</v>
      </c>
      <c r="D925" s="146">
        <v>0</v>
      </c>
      <c r="E925" s="146">
        <v>0</v>
      </c>
      <c r="F925" s="145" t="str">
        <f t="shared" si="17"/>
        <v>-</v>
      </c>
    </row>
    <row r="926" spans="1:6" customFormat="1" ht="12.75" customHeight="1" x14ac:dyDescent="0.25">
      <c r="A926" s="141" t="s">
        <v>1849</v>
      </c>
      <c r="B926" s="142" t="s">
        <v>1850</v>
      </c>
      <c r="C926" s="143" t="s">
        <v>1849</v>
      </c>
      <c r="D926" s="146">
        <v>0</v>
      </c>
      <c r="E926" s="146">
        <v>0</v>
      </c>
      <c r="F926" s="145" t="str">
        <f t="shared" si="17"/>
        <v>-</v>
      </c>
    </row>
    <row r="927" spans="1:6" customFormat="1" ht="12.75" customHeight="1" x14ac:dyDescent="0.25">
      <c r="A927" s="141" t="s">
        <v>1851</v>
      </c>
      <c r="B927" s="142" t="s">
        <v>1852</v>
      </c>
      <c r="C927" s="143" t="s">
        <v>1851</v>
      </c>
      <c r="D927" s="146">
        <v>0</v>
      </c>
      <c r="E927" s="146">
        <v>0</v>
      </c>
      <c r="F927" s="145" t="str">
        <f t="shared" si="17"/>
        <v>-</v>
      </c>
    </row>
    <row r="928" spans="1:6" customFormat="1" ht="12.75" customHeight="1" x14ac:dyDescent="0.25">
      <c r="A928" s="141" t="s">
        <v>1853</v>
      </c>
      <c r="B928" s="142" t="s">
        <v>1854</v>
      </c>
      <c r="C928" s="143" t="s">
        <v>1853</v>
      </c>
      <c r="D928" s="146">
        <v>0</v>
      </c>
      <c r="E928" s="146">
        <v>0</v>
      </c>
      <c r="F928" s="145" t="str">
        <f t="shared" si="17"/>
        <v>-</v>
      </c>
    </row>
    <row r="929" spans="1:6" customFormat="1" ht="12.75" customHeight="1" x14ac:dyDescent="0.25">
      <c r="A929" s="141" t="s">
        <v>1855</v>
      </c>
      <c r="B929" s="142" t="s">
        <v>1856</v>
      </c>
      <c r="C929" s="143" t="s">
        <v>1855</v>
      </c>
      <c r="D929" s="146">
        <v>0</v>
      </c>
      <c r="E929" s="146">
        <v>0</v>
      </c>
      <c r="F929" s="145" t="str">
        <f t="shared" si="17"/>
        <v>-</v>
      </c>
    </row>
    <row r="930" spans="1:6" customFormat="1" ht="12.75" customHeight="1" x14ac:dyDescent="0.25">
      <c r="A930" s="141" t="s">
        <v>1857</v>
      </c>
      <c r="B930" s="142" t="s">
        <v>1858</v>
      </c>
      <c r="C930" s="143" t="s">
        <v>1857</v>
      </c>
      <c r="D930" s="146">
        <v>0</v>
      </c>
      <c r="E930" s="146">
        <v>0</v>
      </c>
      <c r="F930" s="145" t="str">
        <f t="shared" si="17"/>
        <v>-</v>
      </c>
    </row>
    <row r="931" spans="1:6" customFormat="1" ht="12.75" customHeight="1" x14ac:dyDescent="0.25">
      <c r="A931" s="141" t="s">
        <v>1859</v>
      </c>
      <c r="B931" s="142" t="s">
        <v>1860</v>
      </c>
      <c r="C931" s="143" t="s">
        <v>1859</v>
      </c>
      <c r="D931" s="146">
        <v>0</v>
      </c>
      <c r="E931" s="146">
        <v>0</v>
      </c>
      <c r="F931" s="145" t="str">
        <f t="shared" si="17"/>
        <v>-</v>
      </c>
    </row>
    <row r="932" spans="1:6" customFormat="1" ht="12.75" customHeight="1" x14ac:dyDescent="0.25">
      <c r="A932" s="141" t="s">
        <v>1861</v>
      </c>
      <c r="B932" s="142" t="s">
        <v>1862</v>
      </c>
      <c r="C932" s="143" t="s">
        <v>1861</v>
      </c>
      <c r="D932" s="146">
        <v>0</v>
      </c>
      <c r="E932" s="146">
        <v>0</v>
      </c>
      <c r="F932" s="145" t="str">
        <f t="shared" si="17"/>
        <v>-</v>
      </c>
    </row>
    <row r="933" spans="1:6" customFormat="1" ht="12.75" customHeight="1" x14ac:dyDescent="0.25">
      <c r="A933" s="141" t="s">
        <v>1863</v>
      </c>
      <c r="B933" s="142" t="s">
        <v>1864</v>
      </c>
      <c r="C933" s="143" t="s">
        <v>1863</v>
      </c>
      <c r="D933" s="146">
        <v>0</v>
      </c>
      <c r="E933" s="146">
        <v>0</v>
      </c>
      <c r="F933" s="145" t="str">
        <f t="shared" si="17"/>
        <v>-</v>
      </c>
    </row>
    <row r="934" spans="1:6" customFormat="1" ht="12.75" customHeight="1" x14ac:dyDescent="0.25">
      <c r="A934" s="141" t="s">
        <v>1865</v>
      </c>
      <c r="B934" s="142" t="s">
        <v>1866</v>
      </c>
      <c r="C934" s="143" t="s">
        <v>1865</v>
      </c>
      <c r="D934" s="146">
        <v>0</v>
      </c>
      <c r="E934" s="146">
        <v>0</v>
      </c>
      <c r="F934" s="145" t="str">
        <f t="shared" si="17"/>
        <v>-</v>
      </c>
    </row>
    <row r="935" spans="1:6" customFormat="1" ht="12.75" customHeight="1" x14ac:dyDescent="0.25">
      <c r="A935" s="141" t="s">
        <v>1867</v>
      </c>
      <c r="B935" s="142" t="s">
        <v>1868</v>
      </c>
      <c r="C935" s="143" t="s">
        <v>1867</v>
      </c>
      <c r="D935" s="146">
        <v>0</v>
      </c>
      <c r="E935" s="146">
        <v>0</v>
      </c>
      <c r="F935" s="145" t="str">
        <f t="shared" si="17"/>
        <v>-</v>
      </c>
    </row>
    <row r="936" spans="1:6" customFormat="1" ht="12.75" customHeight="1" x14ac:dyDescent="0.25">
      <c r="A936" s="141" t="s">
        <v>1869</v>
      </c>
      <c r="B936" s="142" t="s">
        <v>1870</v>
      </c>
      <c r="C936" s="143" t="s">
        <v>1869</v>
      </c>
      <c r="D936" s="146">
        <v>0</v>
      </c>
      <c r="E936" s="146">
        <v>0</v>
      </c>
      <c r="F936" s="145" t="str">
        <f t="shared" si="17"/>
        <v>-</v>
      </c>
    </row>
    <row r="937" spans="1:6" customFormat="1" ht="12.75" customHeight="1" x14ac:dyDescent="0.25">
      <c r="A937" s="141" t="s">
        <v>1871</v>
      </c>
      <c r="B937" s="142" t="s">
        <v>1872</v>
      </c>
      <c r="C937" s="143" t="s">
        <v>1871</v>
      </c>
      <c r="D937" s="146">
        <v>0</v>
      </c>
      <c r="E937" s="146">
        <v>0</v>
      </c>
      <c r="F937" s="145" t="str">
        <f t="shared" si="17"/>
        <v>-</v>
      </c>
    </row>
    <row r="938" spans="1:6" customFormat="1" ht="24" customHeight="1" x14ac:dyDescent="0.25">
      <c r="A938" s="141" t="s">
        <v>1873</v>
      </c>
      <c r="B938" s="142" t="s">
        <v>1874</v>
      </c>
      <c r="C938" s="143" t="s">
        <v>1873</v>
      </c>
      <c r="D938" s="146">
        <v>0</v>
      </c>
      <c r="E938" s="146">
        <v>0</v>
      </c>
      <c r="F938" s="145" t="str">
        <f t="shared" si="17"/>
        <v>-</v>
      </c>
    </row>
    <row r="939" spans="1:6" customFormat="1" ht="24" customHeight="1" x14ac:dyDescent="0.25">
      <c r="A939" s="141" t="s">
        <v>1875</v>
      </c>
      <c r="B939" s="142" t="s">
        <v>1876</v>
      </c>
      <c r="C939" s="143" t="s">
        <v>1875</v>
      </c>
      <c r="D939" s="146">
        <v>0</v>
      </c>
      <c r="E939" s="146">
        <v>0</v>
      </c>
      <c r="F939" s="145" t="str">
        <f t="shared" si="17"/>
        <v>-</v>
      </c>
    </row>
    <row r="940" spans="1:6" customFormat="1" ht="24" customHeight="1" x14ac:dyDescent="0.25">
      <c r="A940" s="141" t="s">
        <v>1877</v>
      </c>
      <c r="B940" s="142" t="s">
        <v>1878</v>
      </c>
      <c r="C940" s="143" t="s">
        <v>1877</v>
      </c>
      <c r="D940" s="146">
        <v>0</v>
      </c>
      <c r="E940" s="146">
        <v>0</v>
      </c>
      <c r="F940" s="145" t="str">
        <f t="shared" si="17"/>
        <v>-</v>
      </c>
    </row>
    <row r="941" spans="1:6" customFormat="1" ht="24" customHeight="1" x14ac:dyDescent="0.25">
      <c r="A941" s="141" t="s">
        <v>1879</v>
      </c>
      <c r="B941" s="142" t="s">
        <v>1880</v>
      </c>
      <c r="C941" s="143" t="s">
        <v>1879</v>
      </c>
      <c r="D941" s="146">
        <v>0</v>
      </c>
      <c r="E941" s="146">
        <v>0</v>
      </c>
      <c r="F941" s="145" t="str">
        <f t="shared" si="17"/>
        <v>-</v>
      </c>
    </row>
    <row r="942" spans="1:6" customFormat="1" ht="24" customHeight="1" x14ac:dyDescent="0.25">
      <c r="A942" s="141" t="s">
        <v>1881</v>
      </c>
      <c r="B942" s="142" t="s">
        <v>1882</v>
      </c>
      <c r="C942" s="143" t="s">
        <v>1881</v>
      </c>
      <c r="D942" s="146">
        <v>0</v>
      </c>
      <c r="E942" s="146">
        <v>0</v>
      </c>
      <c r="F942" s="145" t="str">
        <f t="shared" si="17"/>
        <v>-</v>
      </c>
    </row>
    <row r="943" spans="1:6" customFormat="1" ht="24" customHeight="1" x14ac:dyDescent="0.25">
      <c r="A943" s="141" t="s">
        <v>1883</v>
      </c>
      <c r="B943" s="142" t="s">
        <v>1884</v>
      </c>
      <c r="C943" s="143" t="s">
        <v>1883</v>
      </c>
      <c r="D943" s="146">
        <v>0</v>
      </c>
      <c r="E943" s="146">
        <v>0</v>
      </c>
      <c r="F943" s="145" t="str">
        <f t="shared" si="17"/>
        <v>-</v>
      </c>
    </row>
    <row r="944" spans="1:6" customFormat="1" ht="12.75" customHeight="1" x14ac:dyDescent="0.25">
      <c r="A944" s="141" t="s">
        <v>1885</v>
      </c>
      <c r="B944" s="142" t="s">
        <v>1886</v>
      </c>
      <c r="C944" s="143" t="s">
        <v>1885</v>
      </c>
      <c r="D944" s="146">
        <v>0</v>
      </c>
      <c r="E944" s="146">
        <v>0</v>
      </c>
      <c r="F944" s="145" t="str">
        <f t="shared" si="17"/>
        <v>-</v>
      </c>
    </row>
    <row r="945" spans="1:6" customFormat="1" ht="24" customHeight="1" x14ac:dyDescent="0.25">
      <c r="A945" s="141" t="s">
        <v>1887</v>
      </c>
      <c r="B945" s="142" t="s">
        <v>1888</v>
      </c>
      <c r="C945" s="143" t="s">
        <v>1887</v>
      </c>
      <c r="D945" s="146">
        <v>0</v>
      </c>
      <c r="E945" s="146">
        <v>0</v>
      </c>
      <c r="F945" s="145" t="str">
        <f t="shared" si="17"/>
        <v>-</v>
      </c>
    </row>
    <row r="946" spans="1:6" customFormat="1" ht="24" customHeight="1" x14ac:dyDescent="0.25">
      <c r="A946" s="141" t="s">
        <v>1889</v>
      </c>
      <c r="B946" s="147" t="s">
        <v>1890</v>
      </c>
      <c r="C946" s="143" t="s">
        <v>1889</v>
      </c>
      <c r="D946" s="146">
        <v>0</v>
      </c>
      <c r="E946" s="146">
        <v>0</v>
      </c>
      <c r="F946" s="145" t="str">
        <f t="shared" si="17"/>
        <v>-</v>
      </c>
    </row>
    <row r="947" spans="1:6" customFormat="1" ht="24" customHeight="1" x14ac:dyDescent="0.25">
      <c r="A947" s="141" t="s">
        <v>1891</v>
      </c>
      <c r="B947" s="147" t="s">
        <v>1892</v>
      </c>
      <c r="C947" s="143" t="s">
        <v>1891</v>
      </c>
      <c r="D947" s="146">
        <v>0</v>
      </c>
      <c r="E947" s="146">
        <v>0</v>
      </c>
      <c r="F947" s="145" t="str">
        <f t="shared" si="17"/>
        <v>-</v>
      </c>
    </row>
    <row r="948" spans="1:6" customFormat="1" ht="24" customHeight="1" x14ac:dyDescent="0.25">
      <c r="A948" s="141" t="s">
        <v>1893</v>
      </c>
      <c r="B948" s="142" t="s">
        <v>1894</v>
      </c>
      <c r="C948" s="143" t="s">
        <v>1893</v>
      </c>
      <c r="D948" s="146">
        <v>0</v>
      </c>
      <c r="E948" s="146">
        <v>0</v>
      </c>
      <c r="F948" s="145" t="str">
        <f t="shared" si="17"/>
        <v>-</v>
      </c>
    </row>
    <row r="949" spans="1:6" customFormat="1" ht="24" customHeight="1" x14ac:dyDescent="0.25">
      <c r="A949" s="141" t="s">
        <v>1895</v>
      </c>
      <c r="B949" s="147" t="s">
        <v>1896</v>
      </c>
      <c r="C949" s="143" t="s">
        <v>1895</v>
      </c>
      <c r="D949" s="146">
        <v>0</v>
      </c>
      <c r="E949" s="146">
        <v>0</v>
      </c>
      <c r="F949" s="145" t="str">
        <f t="shared" si="17"/>
        <v>-</v>
      </c>
    </row>
    <row r="950" spans="1:6" customFormat="1" ht="24" customHeight="1" x14ac:dyDescent="0.25">
      <c r="A950" s="141" t="s">
        <v>1897</v>
      </c>
      <c r="B950" s="142" t="s">
        <v>1898</v>
      </c>
      <c r="C950" s="143" t="s">
        <v>1897</v>
      </c>
      <c r="D950" s="146">
        <v>0</v>
      </c>
      <c r="E950" s="146">
        <v>0</v>
      </c>
      <c r="F950" s="145" t="str">
        <f t="shared" si="17"/>
        <v>-</v>
      </c>
    </row>
    <row r="951" spans="1:6" customFormat="1" ht="24" customHeight="1" x14ac:dyDescent="0.25">
      <c r="A951" s="141" t="s">
        <v>1899</v>
      </c>
      <c r="B951" s="142" t="s">
        <v>1900</v>
      </c>
      <c r="C951" s="143" t="s">
        <v>1899</v>
      </c>
      <c r="D951" s="146">
        <v>0</v>
      </c>
      <c r="E951" s="146">
        <v>0</v>
      </c>
      <c r="F951" s="145" t="str">
        <f t="shared" si="17"/>
        <v>-</v>
      </c>
    </row>
    <row r="952" spans="1:6" customFormat="1" ht="24" customHeight="1" x14ac:dyDescent="0.25">
      <c r="A952" s="141" t="s">
        <v>1901</v>
      </c>
      <c r="B952" s="147" t="s">
        <v>1902</v>
      </c>
      <c r="C952" s="143" t="s">
        <v>1901</v>
      </c>
      <c r="D952" s="146">
        <v>0</v>
      </c>
      <c r="E952" s="146">
        <v>0</v>
      </c>
      <c r="F952" s="145" t="str">
        <f t="shared" si="17"/>
        <v>-</v>
      </c>
    </row>
    <row r="953" spans="1:6" customFormat="1" ht="24" customHeight="1" x14ac:dyDescent="0.25">
      <c r="A953" s="141" t="s">
        <v>1903</v>
      </c>
      <c r="B953" s="142" t="s">
        <v>1904</v>
      </c>
      <c r="C953" s="143" t="s">
        <v>1903</v>
      </c>
      <c r="D953" s="146">
        <v>0</v>
      </c>
      <c r="E953" s="146">
        <v>0</v>
      </c>
      <c r="F953" s="145" t="str">
        <f t="shared" si="17"/>
        <v>-</v>
      </c>
    </row>
    <row r="954" spans="1:6" customFormat="1" ht="24" customHeight="1" x14ac:dyDescent="0.25">
      <c r="A954" s="141" t="s">
        <v>1905</v>
      </c>
      <c r="B954" s="142" t="s">
        <v>1906</v>
      </c>
      <c r="C954" s="143" t="s">
        <v>1905</v>
      </c>
      <c r="D954" s="146">
        <v>0</v>
      </c>
      <c r="E954" s="146">
        <v>0</v>
      </c>
      <c r="F954" s="145" t="str">
        <f t="shared" si="17"/>
        <v>-</v>
      </c>
    </row>
    <row r="955" spans="1:6" customFormat="1" ht="24" customHeight="1" x14ac:dyDescent="0.25">
      <c r="A955" s="141" t="s">
        <v>1907</v>
      </c>
      <c r="B955" s="142" t="s">
        <v>1908</v>
      </c>
      <c r="C955" s="143" t="s">
        <v>1907</v>
      </c>
      <c r="D955" s="146">
        <v>0</v>
      </c>
      <c r="E955" s="146">
        <v>0</v>
      </c>
      <c r="F955" s="145" t="str">
        <f t="shared" si="17"/>
        <v>-</v>
      </c>
    </row>
    <row r="956" spans="1:6" customFormat="1" ht="24" customHeight="1" x14ac:dyDescent="0.25">
      <c r="A956" s="141" t="s">
        <v>1909</v>
      </c>
      <c r="B956" s="142" t="s">
        <v>1910</v>
      </c>
      <c r="C956" s="143" t="s">
        <v>1909</v>
      </c>
      <c r="D956" s="146">
        <v>0</v>
      </c>
      <c r="E956" s="146">
        <v>0</v>
      </c>
      <c r="F956" s="145" t="str">
        <f t="shared" si="17"/>
        <v>-</v>
      </c>
    </row>
    <row r="957" spans="1:6" customFormat="1" ht="24" customHeight="1" x14ac:dyDescent="0.25">
      <c r="A957" s="141" t="s">
        <v>1911</v>
      </c>
      <c r="B957" s="142" t="s">
        <v>1912</v>
      </c>
      <c r="C957" s="143" t="s">
        <v>1911</v>
      </c>
      <c r="D957" s="146">
        <v>0</v>
      </c>
      <c r="E957" s="146">
        <v>0</v>
      </c>
      <c r="F957" s="145" t="str">
        <f t="shared" si="17"/>
        <v>-</v>
      </c>
    </row>
    <row r="958" spans="1:6" customFormat="1" ht="24" customHeight="1" x14ac:dyDescent="0.25">
      <c r="A958" s="141" t="s">
        <v>1913</v>
      </c>
      <c r="B958" s="142" t="s">
        <v>1914</v>
      </c>
      <c r="C958" s="143" t="s">
        <v>1913</v>
      </c>
      <c r="D958" s="146">
        <v>0</v>
      </c>
      <c r="E958" s="146">
        <v>0</v>
      </c>
      <c r="F958" s="145" t="str">
        <f t="shared" si="17"/>
        <v>-</v>
      </c>
    </row>
    <row r="959" spans="1:6" customFormat="1" ht="24" customHeight="1" x14ac:dyDescent="0.25">
      <c r="A959" s="141" t="s">
        <v>1915</v>
      </c>
      <c r="B959" s="142" t="s">
        <v>1916</v>
      </c>
      <c r="C959" s="143" t="s">
        <v>1915</v>
      </c>
      <c r="D959" s="146">
        <v>0</v>
      </c>
      <c r="E959" s="146">
        <v>0</v>
      </c>
      <c r="F959" s="145" t="str">
        <f t="shared" si="17"/>
        <v>-</v>
      </c>
    </row>
    <row r="960" spans="1:6" customFormat="1" ht="24" customHeight="1" x14ac:dyDescent="0.25">
      <c r="A960" s="141" t="s">
        <v>1917</v>
      </c>
      <c r="B960" s="142" t="s">
        <v>1918</v>
      </c>
      <c r="C960" s="143" t="s">
        <v>1917</v>
      </c>
      <c r="D960" s="146">
        <v>0</v>
      </c>
      <c r="E960" s="146">
        <v>0</v>
      </c>
      <c r="F960" s="145" t="str">
        <f t="shared" si="17"/>
        <v>-</v>
      </c>
    </row>
    <row r="961" spans="1:6" customFormat="1" ht="12.75" customHeight="1" x14ac:dyDescent="0.25">
      <c r="A961" s="141" t="s">
        <v>1919</v>
      </c>
      <c r="B961" s="142" t="s">
        <v>1920</v>
      </c>
      <c r="C961" s="143" t="s">
        <v>1919</v>
      </c>
      <c r="D961" s="146">
        <v>0</v>
      </c>
      <c r="E961" s="146">
        <v>0</v>
      </c>
      <c r="F961" s="145" t="str">
        <f t="shared" si="17"/>
        <v>-</v>
      </c>
    </row>
    <row r="962" spans="1:6" customFormat="1" ht="24" customHeight="1" x14ac:dyDescent="0.25">
      <c r="A962" s="141" t="s">
        <v>1921</v>
      </c>
      <c r="B962" s="147" t="s">
        <v>1922</v>
      </c>
      <c r="C962" s="143" t="s">
        <v>1921</v>
      </c>
      <c r="D962" s="146">
        <v>0</v>
      </c>
      <c r="E962" s="146">
        <v>0</v>
      </c>
      <c r="F962" s="145" t="str">
        <f t="shared" si="17"/>
        <v>-</v>
      </c>
    </row>
    <row r="963" spans="1:6" customFormat="1" ht="24" customHeight="1" x14ac:dyDescent="0.25">
      <c r="A963" s="141" t="s">
        <v>1923</v>
      </c>
      <c r="B963" s="147" t="s">
        <v>1924</v>
      </c>
      <c r="C963" s="143" t="s">
        <v>1923</v>
      </c>
      <c r="D963" s="146">
        <v>0</v>
      </c>
      <c r="E963" s="146">
        <v>0</v>
      </c>
      <c r="F963" s="145" t="str">
        <f t="shared" si="17"/>
        <v>-</v>
      </c>
    </row>
    <row r="964" spans="1:6" customFormat="1" ht="24" customHeight="1" x14ac:dyDescent="0.25">
      <c r="A964" s="141" t="s">
        <v>1925</v>
      </c>
      <c r="B964" s="147" t="s">
        <v>1926</v>
      </c>
      <c r="C964" s="143" t="s">
        <v>1925</v>
      </c>
      <c r="D964" s="146">
        <v>0</v>
      </c>
      <c r="E964" s="146">
        <v>0</v>
      </c>
      <c r="F964" s="145" t="str">
        <f t="shared" si="17"/>
        <v>-</v>
      </c>
    </row>
    <row r="965" spans="1:6" customFormat="1" ht="24" customHeight="1" x14ac:dyDescent="0.25">
      <c r="A965" s="141" t="s">
        <v>1927</v>
      </c>
      <c r="B965" s="142" t="s">
        <v>1928</v>
      </c>
      <c r="C965" s="143" t="s">
        <v>1927</v>
      </c>
      <c r="D965" s="146">
        <v>0</v>
      </c>
      <c r="E965" s="146">
        <v>0</v>
      </c>
      <c r="F965" s="145" t="str">
        <f t="shared" si="17"/>
        <v>-</v>
      </c>
    </row>
    <row r="966" spans="1:6" customFormat="1" ht="12.75" customHeight="1" x14ac:dyDescent="0.25">
      <c r="A966" s="141" t="s">
        <v>1929</v>
      </c>
      <c r="B966" s="142" t="s">
        <v>1930</v>
      </c>
      <c r="C966" s="143" t="s">
        <v>1929</v>
      </c>
      <c r="D966" s="146">
        <v>0</v>
      </c>
      <c r="E966" s="146">
        <v>0</v>
      </c>
      <c r="F966" s="145" t="str">
        <f t="shared" si="17"/>
        <v>-</v>
      </c>
    </row>
    <row r="967" spans="1:6" customFormat="1" ht="24" customHeight="1" x14ac:dyDescent="0.25">
      <c r="A967" s="141" t="s">
        <v>1931</v>
      </c>
      <c r="B967" s="142" t="s">
        <v>1932</v>
      </c>
      <c r="C967" s="143" t="s">
        <v>1931</v>
      </c>
      <c r="D967" s="146">
        <v>0</v>
      </c>
      <c r="E967" s="146">
        <v>0</v>
      </c>
      <c r="F967" s="145" t="str">
        <f t="shared" si="17"/>
        <v>-</v>
      </c>
    </row>
    <row r="968" spans="1:6" customFormat="1" ht="12.75" customHeight="1" x14ac:dyDescent="0.25">
      <c r="A968" s="141" t="s">
        <v>1933</v>
      </c>
      <c r="B968" s="142" t="s">
        <v>1934</v>
      </c>
      <c r="C968" s="143" t="s">
        <v>1933</v>
      </c>
      <c r="D968" s="146">
        <v>0</v>
      </c>
      <c r="E968" s="146">
        <v>0</v>
      </c>
      <c r="F968" s="145" t="str">
        <f t="shared" si="17"/>
        <v>-</v>
      </c>
    </row>
    <row r="969" spans="1:6" customFormat="1" ht="12.75" customHeight="1" x14ac:dyDescent="0.25">
      <c r="A969" s="141" t="s">
        <v>1935</v>
      </c>
      <c r="B969" s="142" t="s">
        <v>1936</v>
      </c>
      <c r="C969" s="143" t="s">
        <v>1935</v>
      </c>
      <c r="D969" s="146">
        <v>0</v>
      </c>
      <c r="E969" s="146">
        <v>0</v>
      </c>
      <c r="F969" s="145" t="str">
        <f t="shared" ref="F969:F982" si="18">IF(D969&lt;&gt;0,IF(E969/D969&gt;=100,"&gt;&gt;100",E969/D969*100),"-")</f>
        <v>-</v>
      </c>
    </row>
    <row r="970" spans="1:6" customFormat="1" ht="12.75" customHeight="1" x14ac:dyDescent="0.25">
      <c r="A970" s="141" t="s">
        <v>1937</v>
      </c>
      <c r="B970" s="142" t="s">
        <v>1938</v>
      </c>
      <c r="C970" s="143" t="s">
        <v>1937</v>
      </c>
      <c r="D970" s="146">
        <v>0</v>
      </c>
      <c r="E970" s="146">
        <v>0</v>
      </c>
      <c r="F970" s="145" t="str">
        <f t="shared" si="18"/>
        <v>-</v>
      </c>
    </row>
    <row r="971" spans="1:6" customFormat="1" ht="12.75" customHeight="1" x14ac:dyDescent="0.25">
      <c r="A971" s="141" t="s">
        <v>1939</v>
      </c>
      <c r="B971" s="142" t="s">
        <v>1940</v>
      </c>
      <c r="C971" s="143" t="s">
        <v>1939</v>
      </c>
      <c r="D971" s="146">
        <v>0</v>
      </c>
      <c r="E971" s="146">
        <v>0</v>
      </c>
      <c r="F971" s="145" t="str">
        <f t="shared" si="18"/>
        <v>-</v>
      </c>
    </row>
    <row r="972" spans="1:6" customFormat="1" ht="12.75" customHeight="1" x14ac:dyDescent="0.25">
      <c r="A972" s="141" t="s">
        <v>1941</v>
      </c>
      <c r="B972" s="142" t="s">
        <v>1942</v>
      </c>
      <c r="C972" s="143" t="s">
        <v>1941</v>
      </c>
      <c r="D972" s="146">
        <v>0</v>
      </c>
      <c r="E972" s="146">
        <v>0</v>
      </c>
      <c r="F972" s="145" t="str">
        <f t="shared" si="18"/>
        <v>-</v>
      </c>
    </row>
    <row r="973" spans="1:6" customFormat="1" ht="12.75" customHeight="1" x14ac:dyDescent="0.25">
      <c r="A973" s="141" t="s">
        <v>1943</v>
      </c>
      <c r="B973" s="142" t="s">
        <v>1944</v>
      </c>
      <c r="C973" s="143" t="s">
        <v>1943</v>
      </c>
      <c r="D973" s="146">
        <v>0</v>
      </c>
      <c r="E973" s="146">
        <v>0</v>
      </c>
      <c r="F973" s="145" t="str">
        <f t="shared" si="18"/>
        <v>-</v>
      </c>
    </row>
    <row r="974" spans="1:6" customFormat="1" ht="12.75" customHeight="1" x14ac:dyDescent="0.25">
      <c r="A974" s="141" t="s">
        <v>1945</v>
      </c>
      <c r="B974" s="142" t="s">
        <v>1946</v>
      </c>
      <c r="C974" s="143" t="s">
        <v>1945</v>
      </c>
      <c r="D974" s="146">
        <v>0</v>
      </c>
      <c r="E974" s="146">
        <v>0</v>
      </c>
      <c r="F974" s="145" t="str">
        <f t="shared" si="18"/>
        <v>-</v>
      </c>
    </row>
    <row r="975" spans="1:6" customFormat="1" ht="12.75" customHeight="1" x14ac:dyDescent="0.25">
      <c r="A975" s="141" t="s">
        <v>1947</v>
      </c>
      <c r="B975" s="142" t="s">
        <v>1948</v>
      </c>
      <c r="C975" s="143" t="s">
        <v>1947</v>
      </c>
      <c r="D975" s="146">
        <v>0</v>
      </c>
      <c r="E975" s="146">
        <v>0</v>
      </c>
      <c r="F975" s="145" t="str">
        <f t="shared" si="18"/>
        <v>-</v>
      </c>
    </row>
    <row r="976" spans="1:6" customFormat="1" ht="24" customHeight="1" x14ac:dyDescent="0.25">
      <c r="A976" s="141" t="s">
        <v>1949</v>
      </c>
      <c r="B976" s="142" t="s">
        <v>1950</v>
      </c>
      <c r="C976" s="143" t="s">
        <v>1949</v>
      </c>
      <c r="D976" s="146">
        <v>0</v>
      </c>
      <c r="E976" s="146">
        <v>0</v>
      </c>
      <c r="F976" s="145" t="str">
        <f t="shared" si="18"/>
        <v>-</v>
      </c>
    </row>
    <row r="977" spans="1:6" customFormat="1" ht="24" customHeight="1" x14ac:dyDescent="0.25">
      <c r="A977" s="141" t="s">
        <v>1951</v>
      </c>
      <c r="B977" s="142" t="s">
        <v>1952</v>
      </c>
      <c r="C977" s="143" t="s">
        <v>1951</v>
      </c>
      <c r="D977" s="146">
        <v>0</v>
      </c>
      <c r="E977" s="146">
        <v>0</v>
      </c>
      <c r="F977" s="145" t="str">
        <f t="shared" si="18"/>
        <v>-</v>
      </c>
    </row>
    <row r="978" spans="1:6" customFormat="1" ht="24" customHeight="1" x14ac:dyDescent="0.25">
      <c r="A978" s="141" t="s">
        <v>1953</v>
      </c>
      <c r="B978" s="142" t="s">
        <v>1954</v>
      </c>
      <c r="C978" s="143" t="s">
        <v>1953</v>
      </c>
      <c r="D978" s="146">
        <v>0</v>
      </c>
      <c r="E978" s="146">
        <v>0</v>
      </c>
      <c r="F978" s="145" t="str">
        <f t="shared" si="18"/>
        <v>-</v>
      </c>
    </row>
    <row r="979" spans="1:6" customFormat="1" ht="24" customHeight="1" x14ac:dyDescent="0.25">
      <c r="A979" s="141" t="s">
        <v>1955</v>
      </c>
      <c r="B979" s="142" t="s">
        <v>1956</v>
      </c>
      <c r="C979" s="143" t="s">
        <v>1955</v>
      </c>
      <c r="D979" s="146">
        <v>0</v>
      </c>
      <c r="E979" s="146">
        <v>0</v>
      </c>
      <c r="F979" s="145" t="str">
        <f t="shared" si="18"/>
        <v>-</v>
      </c>
    </row>
    <row r="980" spans="1:6" customFormat="1" ht="24" customHeight="1" x14ac:dyDescent="0.25">
      <c r="A980" s="141" t="s">
        <v>1957</v>
      </c>
      <c r="B980" s="142" t="s">
        <v>1958</v>
      </c>
      <c r="C980" s="143" t="s">
        <v>1957</v>
      </c>
      <c r="D980" s="146">
        <v>0</v>
      </c>
      <c r="E980" s="146">
        <v>0</v>
      </c>
      <c r="F980" s="145" t="str">
        <f t="shared" si="18"/>
        <v>-</v>
      </c>
    </row>
    <row r="981" spans="1:6" customFormat="1" ht="24" customHeight="1" x14ac:dyDescent="0.25">
      <c r="A981" s="141" t="s">
        <v>1959</v>
      </c>
      <c r="B981" s="142" t="s">
        <v>1960</v>
      </c>
      <c r="C981" s="143" t="s">
        <v>1959</v>
      </c>
      <c r="D981" s="146">
        <v>0</v>
      </c>
      <c r="E981" s="146">
        <v>0</v>
      </c>
      <c r="F981" s="145" t="str">
        <f t="shared" si="18"/>
        <v>-</v>
      </c>
    </row>
    <row r="982" spans="1:6" customFormat="1" ht="24" customHeight="1" x14ac:dyDescent="0.25">
      <c r="A982" s="150" t="s">
        <v>1961</v>
      </c>
      <c r="B982" s="151" t="s">
        <v>1962</v>
      </c>
      <c r="C982" s="152" t="s">
        <v>1961</v>
      </c>
      <c r="D982" s="153">
        <v>0</v>
      </c>
      <c r="E982" s="153">
        <v>0</v>
      </c>
      <c r="F982" s="154" t="str">
        <f t="shared" si="18"/>
        <v>-</v>
      </c>
    </row>
    <row r="983" spans="1:6" customFormat="1" ht="20.100000000000001" customHeight="1" x14ac:dyDescent="0.25">
      <c r="A983" s="323" t="s">
        <v>1963</v>
      </c>
      <c r="B983" s="324"/>
      <c r="C983" s="160"/>
      <c r="D983" s="161"/>
      <c r="E983" s="161"/>
      <c r="F983" s="162"/>
    </row>
    <row r="984" spans="1:6" customFormat="1" ht="39" customHeight="1" x14ac:dyDescent="0.25">
      <c r="A984" s="163" t="s">
        <v>1964</v>
      </c>
      <c r="B984" s="164" t="s">
        <v>40</v>
      </c>
      <c r="C984" s="165" t="s">
        <v>41</v>
      </c>
      <c r="D984" s="43" t="s">
        <v>1965</v>
      </c>
      <c r="E984" s="166" t="s">
        <v>1966</v>
      </c>
      <c r="F984" s="43" t="s">
        <v>55</v>
      </c>
    </row>
    <row r="985" spans="1:6" customFormat="1" ht="36" customHeight="1" x14ac:dyDescent="0.25">
      <c r="A985" s="167" t="s">
        <v>1967</v>
      </c>
      <c r="B985" s="168" t="s">
        <v>1968</v>
      </c>
      <c r="C985" s="169" t="s">
        <v>1969</v>
      </c>
      <c r="D985" s="170">
        <v>0</v>
      </c>
      <c r="E985" s="170">
        <v>0</v>
      </c>
      <c r="F985" s="171" t="str">
        <f t="shared" ref="F985:F992" si="19">IF(D985&lt;&gt;0,IF(E985/D985&gt;=100,"&gt;&gt;100",E985/D985*100),"-")</f>
        <v>-</v>
      </c>
    </row>
    <row r="986" spans="1:6" customFormat="1" ht="24" customHeight="1" x14ac:dyDescent="0.25">
      <c r="A986" s="141" t="s">
        <v>1970</v>
      </c>
      <c r="B986" s="142" t="s">
        <v>1971</v>
      </c>
      <c r="C986" s="143" t="s">
        <v>1970</v>
      </c>
      <c r="D986" s="172">
        <v>0</v>
      </c>
      <c r="E986" s="172">
        <v>0</v>
      </c>
      <c r="F986" s="145" t="str">
        <f t="shared" si="19"/>
        <v>-</v>
      </c>
    </row>
    <row r="987" spans="1:6" customFormat="1" ht="24" customHeight="1" x14ac:dyDescent="0.25">
      <c r="A987" s="141" t="s">
        <v>1972</v>
      </c>
      <c r="B987" s="142" t="s">
        <v>1973</v>
      </c>
      <c r="C987" s="143" t="s">
        <v>1972</v>
      </c>
      <c r="D987" s="172">
        <v>0</v>
      </c>
      <c r="E987" s="172">
        <v>0</v>
      </c>
      <c r="F987" s="145" t="str">
        <f t="shared" si="19"/>
        <v>-</v>
      </c>
    </row>
    <row r="988" spans="1:6" customFormat="1" ht="24" customHeight="1" x14ac:dyDescent="0.25">
      <c r="A988" s="141" t="s">
        <v>1974</v>
      </c>
      <c r="B988" s="142" t="s">
        <v>1975</v>
      </c>
      <c r="C988" s="143" t="s">
        <v>1974</v>
      </c>
      <c r="D988" s="172">
        <v>0</v>
      </c>
      <c r="E988" s="172">
        <v>0</v>
      </c>
      <c r="F988" s="145" t="str">
        <f t="shared" si="19"/>
        <v>-</v>
      </c>
    </row>
    <row r="989" spans="1:6" customFormat="1" ht="12.75" customHeight="1" x14ac:dyDescent="0.25">
      <c r="A989" s="141" t="s">
        <v>1976</v>
      </c>
      <c r="B989" s="142" t="s">
        <v>1977</v>
      </c>
      <c r="C989" s="143" t="s">
        <v>1976</v>
      </c>
      <c r="D989" s="172">
        <v>0</v>
      </c>
      <c r="E989" s="172">
        <v>0</v>
      </c>
      <c r="F989" s="145" t="str">
        <f t="shared" si="19"/>
        <v>-</v>
      </c>
    </row>
    <row r="990" spans="1:6" customFormat="1" ht="36" customHeight="1" x14ac:dyDescent="0.25">
      <c r="A990" s="141" t="s">
        <v>1978</v>
      </c>
      <c r="B990" s="142" t="s">
        <v>1979</v>
      </c>
      <c r="C990" s="143" t="s">
        <v>1980</v>
      </c>
      <c r="D990" s="172">
        <v>0</v>
      </c>
      <c r="E990" s="172">
        <v>0</v>
      </c>
      <c r="F990" s="145" t="str">
        <f t="shared" si="19"/>
        <v>-</v>
      </c>
    </row>
    <row r="991" spans="1:6" customFormat="1" ht="12.75" customHeight="1" x14ac:dyDescent="0.25">
      <c r="A991" s="141" t="s">
        <v>1981</v>
      </c>
      <c r="B991" s="142" t="s">
        <v>1982</v>
      </c>
      <c r="C991" s="143" t="s">
        <v>1981</v>
      </c>
      <c r="D991" s="172">
        <v>0</v>
      </c>
      <c r="E991" s="172">
        <v>0</v>
      </c>
      <c r="F991" s="145" t="str">
        <f t="shared" si="19"/>
        <v>-</v>
      </c>
    </row>
    <row r="992" spans="1:6" customFormat="1" ht="24" customHeight="1" x14ac:dyDescent="0.25">
      <c r="A992" s="150" t="s">
        <v>1983</v>
      </c>
      <c r="B992" s="151" t="s">
        <v>1984</v>
      </c>
      <c r="C992" s="152" t="s">
        <v>1983</v>
      </c>
      <c r="D992" s="173">
        <v>0</v>
      </c>
      <c r="E992" s="173">
        <v>0</v>
      </c>
      <c r="F992" s="154" t="str">
        <f t="shared" si="19"/>
        <v>-</v>
      </c>
    </row>
    <row r="993" spans="1:6" customFormat="1" ht="15" customHeight="1" x14ac:dyDescent="0.25">
      <c r="A993" s="22"/>
      <c r="B993" s="20"/>
      <c r="C993" s="30"/>
      <c r="D993" s="174"/>
      <c r="E993" s="174"/>
      <c r="F993" s="174"/>
    </row>
    <row r="994" spans="1:6" customFormat="1" ht="15" customHeight="1" x14ac:dyDescent="0.25">
      <c r="A994" s="22"/>
      <c r="B994" s="20"/>
      <c r="C994" s="30"/>
      <c r="D994" s="321"/>
      <c r="E994" s="322"/>
      <c r="F994" s="174"/>
    </row>
    <row r="995" spans="1:6" customFormat="1" ht="15" customHeight="1" x14ac:dyDescent="0.25">
      <c r="A995" s="22"/>
      <c r="B995" s="20"/>
      <c r="C995" s="30"/>
      <c r="D995" s="321"/>
      <c r="E995" s="322"/>
      <c r="F995" s="174"/>
    </row>
    <row r="996" spans="1:6" customFormat="1" ht="15" customHeight="1" x14ac:dyDescent="0.25">
      <c r="A996" s="22"/>
      <c r="B996" s="20"/>
      <c r="C996" s="30"/>
      <c r="D996" s="174"/>
      <c r="E996" s="174"/>
      <c r="F996" s="174"/>
    </row>
    <row r="997" spans="1:6" customFormat="1" ht="15" customHeight="1" x14ac:dyDescent="0.25">
      <c r="A997" s="22"/>
      <c r="B997" s="20"/>
      <c r="C997" s="30"/>
      <c r="D997" s="174"/>
      <c r="E997" s="174"/>
      <c r="F997" s="174"/>
    </row>
    <row r="998" spans="1:6" customFormat="1" ht="15" customHeight="1" x14ac:dyDescent="0.25">
      <c r="A998" s="22"/>
      <c r="B998" s="20"/>
      <c r="C998" s="30"/>
      <c r="D998" s="174"/>
      <c r="E998" s="174"/>
      <c r="F998" s="174"/>
    </row>
    <row r="999" spans="1:6" customFormat="1" ht="15" customHeight="1" x14ac:dyDescent="0.25">
      <c r="A999" s="22"/>
      <c r="B999" s="20"/>
      <c r="C999" s="30"/>
      <c r="D999" s="174"/>
      <c r="E999" s="174"/>
      <c r="F999" s="174"/>
    </row>
    <row r="1000" spans="1:6" customFormat="1" ht="15" customHeight="1" x14ac:dyDescent="0.25">
      <c r="A1000" s="22"/>
      <c r="B1000" s="20"/>
      <c r="C1000" s="30"/>
      <c r="D1000" s="174"/>
      <c r="E1000" s="174"/>
      <c r="F1000" s="174"/>
    </row>
    <row r="1001" spans="1:6" customFormat="1" ht="15" customHeight="1" x14ac:dyDescent="0.25">
      <c r="A1001" s="22"/>
      <c r="B1001" s="20"/>
      <c r="C1001" s="30"/>
      <c r="D1001" s="174"/>
      <c r="E1001" s="174"/>
      <c r="F1001" s="174"/>
    </row>
    <row r="1002" spans="1:6" customFormat="1" ht="15" customHeight="1" x14ac:dyDescent="0.25">
      <c r="A1002" s="22"/>
      <c r="B1002" s="20"/>
      <c r="C1002" s="30"/>
      <c r="D1002" s="174"/>
      <c r="E1002" s="174"/>
      <c r="F1002" s="174"/>
    </row>
    <row r="1003" spans="1:6" customFormat="1" ht="15" customHeight="1" x14ac:dyDescent="0.25">
      <c r="A1003" s="22"/>
      <c r="B1003" s="20"/>
      <c r="C1003" s="30"/>
      <c r="D1003" s="174"/>
      <c r="E1003" s="174"/>
      <c r="F1003" s="174"/>
    </row>
    <row r="1004" spans="1:6" customFormat="1" ht="15" customHeight="1" x14ac:dyDescent="0.25">
      <c r="A1004" s="22"/>
      <c r="B1004" s="20"/>
      <c r="C1004" s="30"/>
      <c r="D1004" s="174"/>
      <c r="E1004" s="174"/>
      <c r="F1004" s="174"/>
    </row>
    <row r="1005" spans="1:6" customFormat="1" ht="15" customHeight="1" x14ac:dyDescent="0.25">
      <c r="A1005" s="22"/>
      <c r="B1005" s="20"/>
      <c r="C1005" s="30"/>
      <c r="D1005" s="174"/>
      <c r="E1005" s="174"/>
      <c r="F1005" s="174"/>
    </row>
    <row r="1006" spans="1:6" customFormat="1" ht="15" customHeight="1" x14ac:dyDescent="0.25">
      <c r="A1006" s="22"/>
      <c r="B1006" s="20"/>
      <c r="C1006" s="30"/>
      <c r="D1006" s="174"/>
      <c r="E1006" s="174"/>
      <c r="F1006" s="174"/>
    </row>
    <row r="1007" spans="1:6" customFormat="1" ht="15" customHeight="1" x14ac:dyDescent="0.25">
      <c r="A1007" s="22"/>
      <c r="B1007" s="20"/>
      <c r="C1007" s="30"/>
      <c r="D1007" s="174"/>
      <c r="E1007" s="174"/>
      <c r="F1007" s="174"/>
    </row>
    <row r="1008" spans="1:6" customFormat="1" ht="15" customHeight="1" x14ac:dyDescent="0.25">
      <c r="A1008" s="22"/>
      <c r="B1008" s="20"/>
      <c r="C1008" s="30"/>
      <c r="D1008" s="174"/>
      <c r="E1008" s="174"/>
      <c r="F1008" s="174"/>
    </row>
    <row r="1009" spans="1:6" customFormat="1" ht="15" customHeight="1" x14ac:dyDescent="0.25">
      <c r="A1009" s="22"/>
      <c r="B1009" s="20"/>
      <c r="C1009" s="30"/>
      <c r="D1009" s="174"/>
      <c r="E1009" s="174"/>
      <c r="F1009" s="174"/>
    </row>
    <row r="1010" spans="1:6" customFormat="1" ht="15" customHeight="1" x14ac:dyDescent="0.25">
      <c r="A1010" s="22"/>
      <c r="B1010" s="20"/>
      <c r="C1010" s="30"/>
      <c r="D1010" s="174"/>
      <c r="E1010" s="174"/>
      <c r="F1010" s="174"/>
    </row>
    <row r="1011" spans="1:6" customFormat="1" ht="15" customHeight="1" x14ac:dyDescent="0.25">
      <c r="A1011" s="22"/>
      <c r="B1011" s="20"/>
      <c r="C1011" s="30"/>
      <c r="D1011" s="174"/>
      <c r="E1011" s="174"/>
      <c r="F1011" s="174"/>
    </row>
    <row r="1012" spans="1:6" customFormat="1" ht="15" customHeight="1" x14ac:dyDescent="0.25">
      <c r="A1012" s="22"/>
      <c r="B1012" s="20"/>
      <c r="C1012" s="30"/>
      <c r="D1012" s="174"/>
      <c r="E1012" s="174"/>
      <c r="F1012" s="174"/>
    </row>
    <row r="1013" spans="1:6" customFormat="1" ht="15" customHeight="1" x14ac:dyDescent="0.25">
      <c r="A1013" s="22"/>
      <c r="B1013" s="20"/>
      <c r="C1013" s="30"/>
      <c r="D1013" s="174"/>
      <c r="E1013" s="174"/>
      <c r="F1013" s="174"/>
    </row>
    <row r="1014" spans="1:6" customFormat="1" ht="15" customHeight="1" x14ac:dyDescent="0.25">
      <c r="A1014" s="22"/>
      <c r="B1014" s="20"/>
      <c r="C1014" s="30"/>
      <c r="D1014" s="174"/>
      <c r="E1014" s="174"/>
      <c r="F1014" s="174"/>
    </row>
    <row r="1015" spans="1:6" customFormat="1" ht="15" customHeight="1" x14ac:dyDescent="0.25">
      <c r="A1015" s="22"/>
      <c r="B1015" s="20"/>
      <c r="C1015" s="30"/>
      <c r="D1015" s="174"/>
      <c r="E1015" s="174"/>
      <c r="F1015" s="174"/>
    </row>
    <row r="1016" spans="1:6" customFormat="1" ht="15" customHeight="1" x14ac:dyDescent="0.25">
      <c r="A1016" s="22"/>
      <c r="B1016" s="20"/>
      <c r="C1016" s="30"/>
      <c r="D1016" s="174"/>
      <c r="E1016" s="174"/>
      <c r="F1016" s="174"/>
    </row>
    <row r="1017" spans="1:6" customFormat="1" ht="15" customHeight="1" x14ac:dyDescent="0.25">
      <c r="A1017" s="22"/>
      <c r="B1017" s="20"/>
      <c r="C1017" s="30"/>
      <c r="D1017" s="174"/>
      <c r="E1017" s="174"/>
      <c r="F1017" s="174"/>
    </row>
    <row r="1018" spans="1:6" customFormat="1" ht="15" customHeight="1" x14ac:dyDescent="0.25">
      <c r="A1018" s="22"/>
      <c r="B1018" s="20"/>
      <c r="C1018" s="30"/>
      <c r="D1018" s="174"/>
      <c r="E1018" s="174"/>
      <c r="F1018" s="174"/>
    </row>
    <row r="1019" spans="1:6" customFormat="1" ht="15" customHeight="1" x14ac:dyDescent="0.25">
      <c r="A1019" s="22"/>
      <c r="B1019" s="20"/>
      <c r="C1019" s="30"/>
      <c r="D1019" s="174"/>
      <c r="E1019" s="174"/>
      <c r="F1019" s="174"/>
    </row>
    <row r="1020" spans="1:6" customFormat="1" ht="15" customHeight="1" x14ac:dyDescent="0.25">
      <c r="A1020" s="22"/>
      <c r="B1020" s="20"/>
      <c r="C1020" s="30"/>
      <c r="D1020" s="174"/>
      <c r="E1020" s="174"/>
      <c r="F1020" s="174"/>
    </row>
    <row r="1021" spans="1:6" customFormat="1" ht="15" customHeight="1" x14ac:dyDescent="0.25">
      <c r="A1021" s="22"/>
      <c r="B1021" s="20"/>
      <c r="C1021" s="30"/>
      <c r="D1021" s="174"/>
      <c r="E1021" s="174"/>
      <c r="F1021" s="174"/>
    </row>
    <row r="1022" spans="1:6" customFormat="1" ht="15" customHeight="1" x14ac:dyDescent="0.25">
      <c r="A1022" s="22"/>
      <c r="B1022" s="20"/>
      <c r="C1022" s="30"/>
      <c r="D1022" s="174"/>
      <c r="E1022" s="174"/>
      <c r="F1022" s="174"/>
    </row>
    <row r="1023" spans="1:6" customFormat="1" ht="15" customHeight="1" x14ac:dyDescent="0.25">
      <c r="A1023" s="22"/>
      <c r="B1023" s="20"/>
      <c r="C1023" s="30"/>
      <c r="D1023" s="174"/>
      <c r="E1023" s="174"/>
      <c r="F1023" s="174"/>
    </row>
    <row r="1024" spans="1:6" customFormat="1" ht="15" customHeight="1" x14ac:dyDescent="0.25">
      <c r="A1024" s="22"/>
      <c r="B1024" s="20"/>
      <c r="C1024" s="30"/>
      <c r="D1024" s="174"/>
      <c r="E1024" s="174"/>
      <c r="F1024" s="174"/>
    </row>
    <row r="1025" spans="1:6" customFormat="1" ht="15" customHeight="1" x14ac:dyDescent="0.25">
      <c r="A1025" s="22"/>
      <c r="B1025" s="20"/>
      <c r="C1025" s="30"/>
      <c r="D1025" s="174"/>
      <c r="E1025" s="174"/>
      <c r="F1025" s="174"/>
    </row>
  </sheetData>
  <sheetProtection algorithmName="SHA-512" hashValue="2PiAM6t2+3pHKN/fwApaQyZLcvXCd/GSDrX/u0pkeiL+qRahrud5YRF4qRJqJaABNiFhVP5K14MKN3gwFOSawA==" saltValue="qKy+fgSXMmbP8MQaaFLIEg==" spinCount="100000" sheet="1" objects="1" scenarios="1"/>
  <protectedRanges>
    <protectedRange algorithmName="SHA-512" hashValue="R8frfBQ/MhInQYm+jLEgMwgPwCkrGPIUaxyIFLRSCn/+fIsUU6bmJDax/r7gTh2PEAEvgODYwg0rRRjqSM/oww==" saltValue="tbZzHO5lCNHCDH5y3XGZag==" spinCount="100000" sqref="A1:XFD1048576" name="Range1"/>
  </protectedRanges>
  <mergeCells count="8">
    <mergeCell ref="D994:E994"/>
    <mergeCell ref="D995:E995"/>
    <mergeCell ref="A983:B983"/>
    <mergeCell ref="A2:F2"/>
    <mergeCell ref="A5:B5"/>
    <mergeCell ref="A297:B297"/>
    <mergeCell ref="A419:B419"/>
    <mergeCell ref="A648:B648"/>
  </mergeCells>
  <conditionalFormatting sqref="D6:E7">
    <cfRule type="cellIs" dxfId="24" priority="1" operator="lessThan">
      <formula>-0.001</formula>
    </cfRule>
  </conditionalFormatting>
  <conditionalFormatting sqref="D9:E16">
    <cfRule type="cellIs" dxfId="23" priority="2" operator="lessThan">
      <formula>-0.001</formula>
    </cfRule>
  </conditionalFormatting>
  <conditionalFormatting sqref="D18:E982">
    <cfRule type="cellIs" dxfId="22" priority="3" operator="lessThan">
      <formula>-0.001</formula>
    </cfRule>
  </conditionalFormatting>
  <dataValidations count="1">
    <dataValidation type="whole" operator="greaterThanOrEqual" allowBlank="1" showInputMessage="1" showErrorMessage="1" sqref="D653:E656" xr:uid="{00000000-0002-0000-0300-000000000000}">
      <formula1>0</formula1>
    </dataValidation>
  </dataValidations>
  <pageMargins left="0.25" right="0.25" top="0.75" bottom="0.75" header="0.3" footer="0.3"/>
  <pageSetup paperSize="9" scale="80" orientation="portrait"/>
  <headerFooter>
    <oddFooter>&amp;RStranica: &amp;P od &amp;N</oddFooter>
  </headerFooter>
  <rowBreaks count="32" manualBreakCount="32">
    <brk id="296" max="1048575" man="1"/>
    <brk id="418" max="1048575" man="1"/>
    <brk id="647" max="1048575" man="1"/>
    <brk id="982" max="1048575"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brk id="296" max="1048576" man="1"/>
    <brk id="418" max="1048576" man="1"/>
    <brk id="647" max="1048576" man="1"/>
    <brk id="982" max="104857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977"/>
  <sheetViews>
    <sheetView showGridLines="0" workbookViewId="0">
      <selection activeCell="A5" sqref="A5:B5"/>
    </sheetView>
  </sheetViews>
  <sheetFormatPr defaultColWidth="14.44140625" defaultRowHeight="15" customHeight="1" x14ac:dyDescent="0.2"/>
  <cols>
    <col min="1" max="1" width="13.33203125" style="29" customWidth="1"/>
    <col min="2" max="2" width="60.6640625" style="34" customWidth="1"/>
    <col min="3" max="3" width="12.6640625" style="29" customWidth="1"/>
    <col min="4" max="5" width="14.6640625" style="13" customWidth="1"/>
    <col min="6" max="6" width="8.6640625" style="13" customWidth="1"/>
    <col min="7" max="24" width="8" style="12" customWidth="1"/>
    <col min="25" max="25" width="14.44140625" style="12" customWidth="1"/>
    <col min="26" max="16384" width="14.44140625" style="12"/>
  </cols>
  <sheetData>
    <row r="1" spans="1:25" s="2" customFormat="1" ht="15" customHeight="1" x14ac:dyDescent="0.25">
      <c r="A1" s="127" t="s">
        <v>47</v>
      </c>
      <c r="B1" s="128" t="s">
        <v>48</v>
      </c>
      <c r="C1" s="127" t="s">
        <v>34</v>
      </c>
      <c r="D1" s="129" t="s">
        <v>49</v>
      </c>
      <c r="E1" s="130" t="s">
        <v>50</v>
      </c>
      <c r="F1" s="131" t="s">
        <v>38</v>
      </c>
    </row>
    <row r="2" spans="1:25" customFormat="1" ht="50.1" customHeight="1" x14ac:dyDescent="0.3">
      <c r="A2" s="328" t="s">
        <v>32</v>
      </c>
      <c r="B2" s="329"/>
      <c r="C2" s="329"/>
      <c r="D2" s="329"/>
      <c r="E2" s="329"/>
      <c r="F2" s="329"/>
      <c r="G2" s="265"/>
      <c r="H2" s="265"/>
      <c r="I2" s="265"/>
      <c r="J2" s="265"/>
      <c r="K2" s="265"/>
      <c r="L2" s="265"/>
      <c r="M2" s="265"/>
      <c r="N2" s="265"/>
      <c r="O2" s="265"/>
      <c r="P2" s="265"/>
      <c r="Q2" s="265"/>
      <c r="R2" s="265"/>
      <c r="S2" s="265"/>
      <c r="T2" s="265"/>
      <c r="U2" s="265"/>
      <c r="V2" s="265"/>
      <c r="W2" s="265"/>
      <c r="X2" s="265"/>
    </row>
    <row r="3" spans="1:25" s="32" customFormat="1" ht="48" customHeight="1" x14ac:dyDescent="0.25">
      <c r="A3" s="47" t="s">
        <v>52</v>
      </c>
      <c r="B3" s="48" t="s">
        <v>40</v>
      </c>
      <c r="C3" s="49" t="s">
        <v>41</v>
      </c>
      <c r="D3" s="50" t="s">
        <v>1985</v>
      </c>
      <c r="E3" s="48" t="s">
        <v>1986</v>
      </c>
      <c r="F3" s="51" t="s">
        <v>55</v>
      </c>
    </row>
    <row r="4" spans="1:25" s="31" customFormat="1" ht="12" customHeight="1" x14ac:dyDescent="0.25">
      <c r="A4" s="44">
        <v>1</v>
      </c>
      <c r="B4" s="46">
        <v>2</v>
      </c>
      <c r="C4" s="175" t="s">
        <v>56</v>
      </c>
      <c r="D4" s="175">
        <v>4</v>
      </c>
      <c r="E4" s="46">
        <v>5</v>
      </c>
      <c r="F4" s="45">
        <v>6</v>
      </c>
      <c r="G4" s="137"/>
      <c r="H4" s="137"/>
      <c r="I4" s="137"/>
      <c r="J4" s="137"/>
      <c r="K4" s="137"/>
      <c r="L4" s="137"/>
      <c r="M4" s="137"/>
      <c r="N4" s="137"/>
      <c r="O4" s="137"/>
      <c r="P4" s="137"/>
      <c r="Q4" s="137"/>
      <c r="R4" s="137"/>
      <c r="S4" s="137"/>
      <c r="T4" s="137"/>
      <c r="U4" s="137"/>
      <c r="V4" s="137"/>
      <c r="W4" s="137"/>
      <c r="X4" s="137"/>
      <c r="Y4" s="137"/>
    </row>
    <row r="5" spans="1:25" s="2" customFormat="1" ht="20.100000000000001" customHeight="1" x14ac:dyDescent="0.25">
      <c r="A5" s="326" t="s">
        <v>1987</v>
      </c>
      <c r="B5" s="331"/>
      <c r="C5" s="138"/>
      <c r="D5" s="139"/>
      <c r="E5" s="139"/>
      <c r="F5" s="140"/>
      <c r="G5" s="9"/>
      <c r="H5" s="9"/>
      <c r="I5" s="9"/>
      <c r="J5" s="9"/>
      <c r="K5" s="9"/>
      <c r="L5" s="9"/>
      <c r="M5" s="9"/>
      <c r="N5" s="9"/>
      <c r="O5" s="9"/>
      <c r="P5" s="9"/>
      <c r="Q5" s="9"/>
      <c r="R5" s="9"/>
      <c r="S5" s="9"/>
      <c r="T5" s="9"/>
      <c r="U5" s="9"/>
      <c r="V5" s="9"/>
      <c r="W5" s="9"/>
      <c r="X5" s="9"/>
    </row>
    <row r="6" spans="1:25" customFormat="1" ht="12.75" customHeight="1" x14ac:dyDescent="0.25">
      <c r="A6" s="266"/>
      <c r="B6" s="267" t="s">
        <v>1988</v>
      </c>
      <c r="C6" s="268" t="s">
        <v>1989</v>
      </c>
      <c r="D6" s="176">
        <f>D7+D68</f>
        <v>44192.429999999993</v>
      </c>
      <c r="E6" s="176">
        <f>E7+E68</f>
        <v>52060.539999999994</v>
      </c>
      <c r="F6" s="269">
        <f t="shared" ref="F6:F37" si="0">IF(D6&gt;0,IF(E6/D6&gt;=100,"&gt;&gt;100",E6/D6*100),"-")</f>
        <v>117.80420311804534</v>
      </c>
      <c r="G6" s="265"/>
      <c r="H6" s="265"/>
      <c r="I6" s="265"/>
      <c r="J6" s="265"/>
      <c r="K6" s="265"/>
      <c r="L6" s="265"/>
      <c r="M6" s="265"/>
      <c r="N6" s="265"/>
      <c r="O6" s="265"/>
      <c r="P6" s="265"/>
      <c r="Q6" s="265"/>
      <c r="R6" s="265"/>
      <c r="S6" s="265"/>
      <c r="T6" s="265"/>
      <c r="U6" s="265"/>
      <c r="V6" s="265"/>
      <c r="W6" s="265"/>
      <c r="X6" s="265"/>
    </row>
    <row r="7" spans="1:25" customFormat="1" ht="12.75" customHeight="1" x14ac:dyDescent="0.25">
      <c r="A7" s="182" t="s">
        <v>1990</v>
      </c>
      <c r="B7" s="148" t="s">
        <v>1991</v>
      </c>
      <c r="C7" s="201" t="s">
        <v>1992</v>
      </c>
      <c r="D7" s="177">
        <f>D8+D12+D51+D52+D56+D63</f>
        <v>10592.95</v>
      </c>
      <c r="E7" s="177">
        <f>E8+E12+E51+E52+E56+E63</f>
        <v>9482.029999999997</v>
      </c>
      <c r="F7" s="270">
        <f t="shared" si="0"/>
        <v>89.512647562765764</v>
      </c>
      <c r="G7" s="265"/>
      <c r="H7" s="265"/>
      <c r="I7" s="265"/>
      <c r="J7" s="265"/>
      <c r="K7" s="265"/>
      <c r="L7" s="265"/>
      <c r="M7" s="265"/>
      <c r="N7" s="265"/>
      <c r="O7" s="265"/>
      <c r="P7" s="265"/>
      <c r="Q7" s="265"/>
      <c r="R7" s="265"/>
      <c r="S7" s="265"/>
      <c r="T7" s="265"/>
      <c r="U7" s="265"/>
      <c r="V7" s="265"/>
      <c r="W7" s="265"/>
      <c r="X7" s="265"/>
    </row>
    <row r="8" spans="1:25" customFormat="1" ht="12.75" customHeight="1" x14ac:dyDescent="0.25">
      <c r="A8" s="182" t="s">
        <v>1993</v>
      </c>
      <c r="B8" s="148" t="s">
        <v>1994</v>
      </c>
      <c r="C8" s="201" t="s">
        <v>1993</v>
      </c>
      <c r="D8" s="177">
        <f>D9+D10-D11</f>
        <v>0</v>
      </c>
      <c r="E8" s="177">
        <f>E9+E10-E11</f>
        <v>0</v>
      </c>
      <c r="F8" s="270" t="str">
        <f t="shared" si="0"/>
        <v>-</v>
      </c>
      <c r="G8" s="265"/>
      <c r="H8" s="265"/>
      <c r="I8" s="265"/>
      <c r="J8" s="265"/>
      <c r="K8" s="265"/>
      <c r="L8" s="265"/>
      <c r="M8" s="265"/>
      <c r="N8" s="265"/>
      <c r="O8" s="265"/>
      <c r="P8" s="265"/>
      <c r="Q8" s="265"/>
      <c r="R8" s="265"/>
      <c r="S8" s="265"/>
      <c r="T8" s="265"/>
      <c r="U8" s="265"/>
      <c r="V8" s="265"/>
      <c r="W8" s="265"/>
      <c r="X8" s="265"/>
    </row>
    <row r="9" spans="1:25" customFormat="1" ht="12.75" customHeight="1" x14ac:dyDescent="0.25">
      <c r="A9" s="182" t="s">
        <v>1995</v>
      </c>
      <c r="B9" s="148" t="s">
        <v>1996</v>
      </c>
      <c r="C9" s="201" t="s">
        <v>1995</v>
      </c>
      <c r="D9" s="271">
        <v>0</v>
      </c>
      <c r="E9" s="271">
        <v>0</v>
      </c>
      <c r="F9" s="270" t="str">
        <f t="shared" si="0"/>
        <v>-</v>
      </c>
      <c r="G9" s="265"/>
      <c r="H9" s="265"/>
      <c r="I9" s="265"/>
      <c r="J9" s="265"/>
      <c r="K9" s="265"/>
      <c r="L9" s="265"/>
      <c r="M9" s="265"/>
      <c r="N9" s="265"/>
      <c r="O9" s="265"/>
      <c r="P9" s="265"/>
      <c r="Q9" s="265"/>
      <c r="R9" s="265"/>
      <c r="S9" s="265"/>
      <c r="T9" s="265"/>
      <c r="U9" s="265"/>
      <c r="V9" s="265"/>
      <c r="W9" s="265"/>
      <c r="X9" s="265"/>
    </row>
    <row r="10" spans="1:25" customFormat="1" ht="12.75" customHeight="1" x14ac:dyDescent="0.25">
      <c r="A10" s="182" t="s">
        <v>1997</v>
      </c>
      <c r="B10" s="148" t="s">
        <v>1998</v>
      </c>
      <c r="C10" s="201" t="s">
        <v>1997</v>
      </c>
      <c r="D10" s="271">
        <v>0</v>
      </c>
      <c r="E10" s="271">
        <v>0</v>
      </c>
      <c r="F10" s="270" t="str">
        <f t="shared" si="0"/>
        <v>-</v>
      </c>
      <c r="G10" s="265"/>
      <c r="H10" s="265"/>
      <c r="I10" s="265"/>
      <c r="J10" s="265"/>
      <c r="K10" s="265"/>
      <c r="L10" s="265"/>
      <c r="M10" s="265"/>
      <c r="N10" s="265"/>
      <c r="O10" s="265"/>
      <c r="P10" s="265"/>
      <c r="Q10" s="265"/>
      <c r="R10" s="265"/>
      <c r="S10" s="265"/>
      <c r="T10" s="265"/>
      <c r="U10" s="265"/>
      <c r="V10" s="265"/>
      <c r="W10" s="265"/>
      <c r="X10" s="265"/>
    </row>
    <row r="11" spans="1:25" customFormat="1" ht="12.75" customHeight="1" x14ac:dyDescent="0.25">
      <c r="A11" s="182" t="s">
        <v>1999</v>
      </c>
      <c r="B11" s="148" t="s">
        <v>2000</v>
      </c>
      <c r="C11" s="201" t="s">
        <v>1999</v>
      </c>
      <c r="D11" s="271">
        <v>0</v>
      </c>
      <c r="E11" s="271">
        <v>0</v>
      </c>
      <c r="F11" s="270" t="str">
        <f t="shared" si="0"/>
        <v>-</v>
      </c>
      <c r="G11" s="265"/>
      <c r="H11" s="265"/>
      <c r="I11" s="265"/>
      <c r="J11" s="265"/>
      <c r="K11" s="265"/>
      <c r="L11" s="265"/>
      <c r="M11" s="265"/>
      <c r="N11" s="265"/>
      <c r="O11" s="265"/>
      <c r="P11" s="265"/>
      <c r="Q11" s="265"/>
      <c r="R11" s="265"/>
      <c r="S11" s="265"/>
      <c r="T11" s="265"/>
      <c r="U11" s="265"/>
      <c r="V11" s="265"/>
      <c r="W11" s="265"/>
      <c r="X11" s="265"/>
    </row>
    <row r="12" spans="1:25" customFormat="1" ht="24" customHeight="1" x14ac:dyDescent="0.25">
      <c r="A12" s="182" t="s">
        <v>2001</v>
      </c>
      <c r="B12" s="148" t="s">
        <v>2002</v>
      </c>
      <c r="C12" s="201" t="s">
        <v>2001</v>
      </c>
      <c r="D12" s="177">
        <f>D13+D19+D29+D35+D41+D45</f>
        <v>10592.95</v>
      </c>
      <c r="E12" s="177">
        <f>E13+E19+E29+E35+E41+E45</f>
        <v>9482.029999999997</v>
      </c>
      <c r="F12" s="270">
        <f t="shared" si="0"/>
        <v>89.512647562765764</v>
      </c>
      <c r="G12" s="265"/>
      <c r="H12" s="265"/>
      <c r="I12" s="265"/>
      <c r="J12" s="265"/>
      <c r="K12" s="265"/>
      <c r="L12" s="265"/>
      <c r="M12" s="265"/>
      <c r="N12" s="265"/>
      <c r="O12" s="265"/>
      <c r="P12" s="265"/>
      <c r="Q12" s="265"/>
      <c r="R12" s="265"/>
      <c r="S12" s="265"/>
      <c r="T12" s="265"/>
      <c r="U12" s="265"/>
      <c r="V12" s="265"/>
      <c r="W12" s="265"/>
      <c r="X12" s="265"/>
    </row>
    <row r="13" spans="1:25" customFormat="1" ht="12.75" customHeight="1" x14ac:dyDescent="0.25">
      <c r="A13" s="272" t="s">
        <v>2003</v>
      </c>
      <c r="B13" s="148" t="s">
        <v>2004</v>
      </c>
      <c r="C13" s="201" t="s">
        <v>2003</v>
      </c>
      <c r="D13" s="177">
        <f>SUM(D14:D17)-D18</f>
        <v>0</v>
      </c>
      <c r="E13" s="177">
        <f>SUM(E14:E17)-E18</f>
        <v>0</v>
      </c>
      <c r="F13" s="270" t="str">
        <f t="shared" si="0"/>
        <v>-</v>
      </c>
      <c r="G13" s="265"/>
      <c r="H13" s="265"/>
      <c r="I13" s="265"/>
      <c r="J13" s="265"/>
      <c r="K13" s="265"/>
      <c r="L13" s="265"/>
      <c r="M13" s="265"/>
      <c r="N13" s="265"/>
      <c r="O13" s="265"/>
      <c r="P13" s="265"/>
      <c r="Q13" s="265"/>
      <c r="R13" s="265"/>
      <c r="S13" s="265"/>
      <c r="T13" s="265"/>
      <c r="U13" s="265"/>
      <c r="V13" s="265"/>
      <c r="W13" s="265"/>
      <c r="X13" s="265"/>
    </row>
    <row r="14" spans="1:25" customFormat="1" ht="12.75" customHeight="1" x14ac:dyDescent="0.25">
      <c r="A14" s="182" t="s">
        <v>2005</v>
      </c>
      <c r="B14" s="148" t="s">
        <v>665</v>
      </c>
      <c r="C14" s="201" t="s">
        <v>2005</v>
      </c>
      <c r="D14" s="271">
        <v>0</v>
      </c>
      <c r="E14" s="271">
        <v>0</v>
      </c>
      <c r="F14" s="270" t="str">
        <f t="shared" si="0"/>
        <v>-</v>
      </c>
      <c r="G14" s="265"/>
      <c r="H14" s="265"/>
      <c r="I14" s="265"/>
      <c r="J14" s="265"/>
      <c r="K14" s="265"/>
      <c r="L14" s="265"/>
      <c r="M14" s="265"/>
      <c r="N14" s="265"/>
      <c r="O14" s="265"/>
      <c r="P14" s="265"/>
      <c r="Q14" s="265"/>
      <c r="R14" s="265"/>
      <c r="S14" s="265"/>
      <c r="T14" s="265"/>
      <c r="U14" s="265"/>
      <c r="V14" s="265"/>
      <c r="W14" s="265"/>
      <c r="X14" s="265"/>
    </row>
    <row r="15" spans="1:25" customFormat="1" ht="12.75" customHeight="1" x14ac:dyDescent="0.25">
      <c r="A15" s="182" t="s">
        <v>2006</v>
      </c>
      <c r="B15" s="148" t="s">
        <v>667</v>
      </c>
      <c r="C15" s="201" t="s">
        <v>2006</v>
      </c>
      <c r="D15" s="271">
        <v>0</v>
      </c>
      <c r="E15" s="271">
        <v>0</v>
      </c>
      <c r="F15" s="270" t="str">
        <f t="shared" si="0"/>
        <v>-</v>
      </c>
      <c r="G15" s="265"/>
      <c r="H15" s="265"/>
      <c r="I15" s="265"/>
      <c r="J15" s="265"/>
      <c r="K15" s="265"/>
      <c r="L15" s="265"/>
      <c r="M15" s="265"/>
      <c r="N15" s="265"/>
      <c r="O15" s="265"/>
      <c r="P15" s="265"/>
      <c r="Q15" s="265"/>
      <c r="R15" s="265"/>
      <c r="S15" s="265"/>
      <c r="T15" s="265"/>
      <c r="U15" s="265"/>
      <c r="V15" s="265"/>
      <c r="W15" s="265"/>
      <c r="X15" s="265"/>
    </row>
    <row r="16" spans="1:25" customFormat="1" ht="12.75" customHeight="1" x14ac:dyDescent="0.25">
      <c r="A16" s="182" t="s">
        <v>2007</v>
      </c>
      <c r="B16" s="148" t="s">
        <v>669</v>
      </c>
      <c r="C16" s="201" t="s">
        <v>2007</v>
      </c>
      <c r="D16" s="271">
        <v>0</v>
      </c>
      <c r="E16" s="271">
        <v>0</v>
      </c>
      <c r="F16" s="270" t="str">
        <f t="shared" si="0"/>
        <v>-</v>
      </c>
      <c r="G16" s="265"/>
      <c r="H16" s="265"/>
      <c r="I16" s="265"/>
      <c r="J16" s="265"/>
      <c r="K16" s="265"/>
      <c r="L16" s="265"/>
      <c r="M16" s="265"/>
      <c r="N16" s="265"/>
      <c r="O16" s="265"/>
      <c r="P16" s="265"/>
      <c r="Q16" s="265"/>
      <c r="R16" s="265"/>
      <c r="S16" s="265"/>
      <c r="T16" s="265"/>
      <c r="U16" s="265"/>
      <c r="V16" s="265"/>
      <c r="W16" s="265"/>
      <c r="X16" s="265"/>
    </row>
    <row r="17" spans="1:24" customFormat="1" ht="12.75" customHeight="1" x14ac:dyDescent="0.25">
      <c r="A17" s="182" t="s">
        <v>2008</v>
      </c>
      <c r="B17" s="148" t="s">
        <v>671</v>
      </c>
      <c r="C17" s="201" t="s">
        <v>2008</v>
      </c>
      <c r="D17" s="271">
        <v>0</v>
      </c>
      <c r="E17" s="271">
        <v>0</v>
      </c>
      <c r="F17" s="270" t="str">
        <f t="shared" si="0"/>
        <v>-</v>
      </c>
      <c r="G17" s="265"/>
      <c r="H17" s="265"/>
      <c r="I17" s="265"/>
      <c r="J17" s="265"/>
      <c r="K17" s="265"/>
      <c r="L17" s="265"/>
      <c r="M17" s="265"/>
      <c r="N17" s="265"/>
      <c r="O17" s="265"/>
      <c r="P17" s="265"/>
      <c r="Q17" s="265"/>
      <c r="R17" s="265"/>
      <c r="S17" s="265"/>
      <c r="T17" s="265"/>
      <c r="U17" s="265"/>
      <c r="V17" s="265"/>
      <c r="W17" s="265"/>
      <c r="X17" s="265"/>
    </row>
    <row r="18" spans="1:24" customFormat="1" ht="12.75" customHeight="1" x14ac:dyDescent="0.25">
      <c r="A18" s="182" t="s">
        <v>2009</v>
      </c>
      <c r="B18" s="148" t="s">
        <v>2010</v>
      </c>
      <c r="C18" s="201" t="s">
        <v>2009</v>
      </c>
      <c r="D18" s="271">
        <v>0</v>
      </c>
      <c r="E18" s="271">
        <v>0</v>
      </c>
      <c r="F18" s="270" t="str">
        <f t="shared" si="0"/>
        <v>-</v>
      </c>
      <c r="G18" s="265"/>
      <c r="H18" s="265"/>
      <c r="I18" s="265"/>
      <c r="J18" s="265"/>
      <c r="K18" s="265"/>
      <c r="L18" s="265"/>
      <c r="M18" s="265"/>
      <c r="N18" s="265"/>
      <c r="O18" s="265"/>
      <c r="P18" s="265"/>
      <c r="Q18" s="265"/>
      <c r="R18" s="265"/>
      <c r="S18" s="265"/>
      <c r="T18" s="265"/>
      <c r="U18" s="265"/>
      <c r="V18" s="265"/>
      <c r="W18" s="265"/>
      <c r="X18" s="265"/>
    </row>
    <row r="19" spans="1:24" customFormat="1" ht="12.75" customHeight="1" x14ac:dyDescent="0.25">
      <c r="A19" s="272" t="s">
        <v>2011</v>
      </c>
      <c r="B19" s="148" t="s">
        <v>2012</v>
      </c>
      <c r="C19" s="201" t="s">
        <v>2011</v>
      </c>
      <c r="D19" s="177">
        <f>SUM(D20:D27)-D28</f>
        <v>6013.8899999999994</v>
      </c>
      <c r="E19" s="177">
        <f>SUM(E20:E27)-E28</f>
        <v>5884.1999999999971</v>
      </c>
      <c r="F19" s="270">
        <f t="shared" si="0"/>
        <v>97.843492315290064</v>
      </c>
      <c r="G19" s="265"/>
      <c r="H19" s="265"/>
      <c r="I19" s="265"/>
      <c r="J19" s="265"/>
      <c r="K19" s="265"/>
      <c r="L19" s="265"/>
      <c r="M19" s="265"/>
      <c r="N19" s="265"/>
      <c r="O19" s="265"/>
      <c r="P19" s="265"/>
      <c r="Q19" s="265"/>
      <c r="R19" s="265"/>
      <c r="S19" s="265"/>
      <c r="T19" s="265"/>
      <c r="U19" s="265"/>
      <c r="V19" s="265"/>
      <c r="W19" s="265"/>
      <c r="X19" s="265"/>
    </row>
    <row r="20" spans="1:24" customFormat="1" ht="12.75" customHeight="1" x14ac:dyDescent="0.25">
      <c r="A20" s="182" t="s">
        <v>2013</v>
      </c>
      <c r="B20" s="148" t="s">
        <v>675</v>
      </c>
      <c r="C20" s="201" t="s">
        <v>2013</v>
      </c>
      <c r="D20" s="271">
        <v>18771.87</v>
      </c>
      <c r="E20" s="271">
        <v>21146.98</v>
      </c>
      <c r="F20" s="270">
        <f t="shared" si="0"/>
        <v>112.65249546262572</v>
      </c>
      <c r="G20" s="265"/>
      <c r="H20" s="265"/>
      <c r="I20" s="265"/>
      <c r="J20" s="265"/>
      <c r="K20" s="265"/>
      <c r="L20" s="265"/>
      <c r="M20" s="265"/>
      <c r="N20" s="265"/>
      <c r="O20" s="265"/>
      <c r="P20" s="265"/>
      <c r="Q20" s="265"/>
      <c r="R20" s="265"/>
      <c r="S20" s="265"/>
      <c r="T20" s="265"/>
      <c r="U20" s="265"/>
      <c r="V20" s="265"/>
      <c r="W20" s="265"/>
      <c r="X20" s="265"/>
    </row>
    <row r="21" spans="1:24" customFormat="1" ht="12.75" customHeight="1" x14ac:dyDescent="0.25">
      <c r="A21" s="182" t="s">
        <v>2014</v>
      </c>
      <c r="B21" s="148" t="s">
        <v>768</v>
      </c>
      <c r="C21" s="201" t="s">
        <v>2014</v>
      </c>
      <c r="D21" s="271">
        <v>770.32</v>
      </c>
      <c r="E21" s="271">
        <v>770.32</v>
      </c>
      <c r="F21" s="270">
        <f t="shared" si="0"/>
        <v>100</v>
      </c>
      <c r="G21" s="265"/>
      <c r="H21" s="265"/>
      <c r="I21" s="265"/>
      <c r="J21" s="265"/>
      <c r="K21" s="265"/>
      <c r="L21" s="265"/>
      <c r="M21" s="265"/>
      <c r="N21" s="265"/>
      <c r="O21" s="265"/>
      <c r="P21" s="265"/>
      <c r="Q21" s="265"/>
      <c r="R21" s="265"/>
      <c r="S21" s="265"/>
      <c r="T21" s="265"/>
      <c r="U21" s="265"/>
      <c r="V21" s="265"/>
      <c r="W21" s="265"/>
      <c r="X21" s="265"/>
    </row>
    <row r="22" spans="1:24" customFormat="1" ht="12.75" customHeight="1" x14ac:dyDescent="0.25">
      <c r="A22" s="182" t="s">
        <v>2015</v>
      </c>
      <c r="B22" s="148" t="s">
        <v>679</v>
      </c>
      <c r="C22" s="201" t="s">
        <v>2015</v>
      </c>
      <c r="D22" s="271">
        <v>6154.03</v>
      </c>
      <c r="E22" s="271">
        <v>6154.03</v>
      </c>
      <c r="F22" s="270">
        <f t="shared" si="0"/>
        <v>100</v>
      </c>
      <c r="G22" s="265"/>
      <c r="H22" s="265"/>
      <c r="I22" s="265"/>
      <c r="J22" s="265"/>
      <c r="K22" s="265"/>
      <c r="L22" s="265"/>
      <c r="M22" s="265"/>
      <c r="N22" s="265"/>
      <c r="O22" s="265"/>
      <c r="P22" s="265"/>
      <c r="Q22" s="265"/>
      <c r="R22" s="265"/>
      <c r="S22" s="265"/>
      <c r="T22" s="265"/>
      <c r="U22" s="265"/>
      <c r="V22" s="265"/>
      <c r="W22" s="265"/>
      <c r="X22" s="265"/>
    </row>
    <row r="23" spans="1:24" customFormat="1" ht="12.75" customHeight="1" x14ac:dyDescent="0.25">
      <c r="A23" s="182" t="s">
        <v>2016</v>
      </c>
      <c r="B23" s="148" t="s">
        <v>681</v>
      </c>
      <c r="C23" s="201" t="s">
        <v>2016</v>
      </c>
      <c r="D23" s="271">
        <v>0</v>
      </c>
      <c r="E23" s="271">
        <v>0</v>
      </c>
      <c r="F23" s="270" t="str">
        <f t="shared" si="0"/>
        <v>-</v>
      </c>
      <c r="G23" s="265"/>
      <c r="H23" s="265"/>
      <c r="I23" s="265"/>
      <c r="J23" s="265"/>
      <c r="K23" s="265"/>
      <c r="L23" s="265"/>
      <c r="M23" s="265"/>
      <c r="N23" s="265"/>
      <c r="O23" s="265"/>
      <c r="P23" s="265"/>
      <c r="Q23" s="265"/>
      <c r="R23" s="265"/>
      <c r="S23" s="265"/>
      <c r="T23" s="265"/>
      <c r="U23" s="265"/>
      <c r="V23" s="265"/>
      <c r="W23" s="265"/>
      <c r="X23" s="265"/>
    </row>
    <row r="24" spans="1:24" customFormat="1" ht="12.75" customHeight="1" x14ac:dyDescent="0.25">
      <c r="A24" s="182" t="s">
        <v>2017</v>
      </c>
      <c r="B24" s="148" t="s">
        <v>2018</v>
      </c>
      <c r="C24" s="201" t="s">
        <v>2017</v>
      </c>
      <c r="D24" s="271">
        <v>0</v>
      </c>
      <c r="E24" s="271">
        <v>0</v>
      </c>
      <c r="F24" s="270" t="str">
        <f t="shared" si="0"/>
        <v>-</v>
      </c>
      <c r="G24" s="265"/>
      <c r="H24" s="265"/>
      <c r="I24" s="265"/>
      <c r="J24" s="265"/>
      <c r="K24" s="265"/>
      <c r="L24" s="265"/>
      <c r="M24" s="265"/>
      <c r="N24" s="265"/>
      <c r="O24" s="265"/>
      <c r="P24" s="265"/>
      <c r="Q24" s="265"/>
      <c r="R24" s="265"/>
      <c r="S24" s="265"/>
      <c r="T24" s="265"/>
      <c r="U24" s="265"/>
      <c r="V24" s="265"/>
      <c r="W24" s="265"/>
      <c r="X24" s="265"/>
    </row>
    <row r="25" spans="1:24" customFormat="1" ht="12.75" customHeight="1" x14ac:dyDescent="0.25">
      <c r="A25" s="182" t="s">
        <v>2019</v>
      </c>
      <c r="B25" s="148" t="s">
        <v>685</v>
      </c>
      <c r="C25" s="201" t="s">
        <v>2019</v>
      </c>
      <c r="D25" s="271">
        <v>0</v>
      </c>
      <c r="E25" s="271">
        <v>0</v>
      </c>
      <c r="F25" s="270" t="str">
        <f t="shared" si="0"/>
        <v>-</v>
      </c>
      <c r="G25" s="265"/>
      <c r="H25" s="265"/>
      <c r="I25" s="265"/>
      <c r="J25" s="265"/>
      <c r="K25" s="265"/>
      <c r="L25" s="265"/>
      <c r="M25" s="265"/>
      <c r="N25" s="265"/>
      <c r="O25" s="265"/>
      <c r="P25" s="265"/>
      <c r="Q25" s="265"/>
      <c r="R25" s="265"/>
      <c r="S25" s="265"/>
      <c r="T25" s="265"/>
      <c r="U25" s="265"/>
      <c r="V25" s="265"/>
      <c r="W25" s="265"/>
      <c r="X25" s="265"/>
    </row>
    <row r="26" spans="1:24" customFormat="1" ht="12.75" customHeight="1" x14ac:dyDescent="0.25">
      <c r="A26" s="182" t="s">
        <v>2020</v>
      </c>
      <c r="B26" s="148" t="s">
        <v>687</v>
      </c>
      <c r="C26" s="201" t="s">
        <v>2020</v>
      </c>
      <c r="D26" s="271">
        <v>3132.54</v>
      </c>
      <c r="E26" s="271">
        <v>3255.09</v>
      </c>
      <c r="F26" s="270">
        <f t="shared" si="0"/>
        <v>103.91216073856999</v>
      </c>
      <c r="G26" s="265"/>
      <c r="H26" s="265"/>
      <c r="I26" s="265"/>
      <c r="J26" s="265"/>
      <c r="K26" s="265"/>
      <c r="L26" s="265"/>
      <c r="M26" s="265"/>
      <c r="N26" s="265"/>
      <c r="O26" s="265"/>
      <c r="P26" s="265"/>
      <c r="Q26" s="265"/>
      <c r="R26" s="265"/>
      <c r="S26" s="265"/>
      <c r="T26" s="265"/>
      <c r="U26" s="265"/>
      <c r="V26" s="265"/>
      <c r="W26" s="265"/>
      <c r="X26" s="265"/>
    </row>
    <row r="27" spans="1:24" customFormat="1" ht="12.75" customHeight="1" x14ac:dyDescent="0.25">
      <c r="A27" s="182" t="s">
        <v>2021</v>
      </c>
      <c r="B27" s="148" t="s">
        <v>689</v>
      </c>
      <c r="C27" s="201" t="s">
        <v>2021</v>
      </c>
      <c r="D27" s="271">
        <v>0</v>
      </c>
      <c r="E27" s="271">
        <v>0</v>
      </c>
      <c r="F27" s="270" t="str">
        <f t="shared" si="0"/>
        <v>-</v>
      </c>
      <c r="G27" s="265"/>
      <c r="H27" s="265"/>
      <c r="I27" s="265"/>
      <c r="J27" s="265"/>
      <c r="K27" s="265"/>
      <c r="L27" s="265"/>
      <c r="M27" s="265"/>
      <c r="N27" s="265"/>
      <c r="O27" s="265"/>
      <c r="P27" s="265"/>
      <c r="Q27" s="265"/>
      <c r="R27" s="265"/>
      <c r="S27" s="265"/>
      <c r="T27" s="265"/>
      <c r="U27" s="265"/>
      <c r="V27" s="265"/>
      <c r="W27" s="265"/>
      <c r="X27" s="265"/>
    </row>
    <row r="28" spans="1:24" customFormat="1" ht="12.75" customHeight="1" x14ac:dyDescent="0.25">
      <c r="A28" s="182" t="s">
        <v>2022</v>
      </c>
      <c r="B28" s="148" t="s">
        <v>2023</v>
      </c>
      <c r="C28" s="201" t="s">
        <v>2022</v>
      </c>
      <c r="D28" s="271">
        <v>22814.87</v>
      </c>
      <c r="E28" s="271">
        <v>25442.22</v>
      </c>
      <c r="F28" s="270">
        <f t="shared" si="0"/>
        <v>111.51595428770797</v>
      </c>
      <c r="G28" s="265"/>
      <c r="H28" s="265"/>
      <c r="I28" s="265"/>
      <c r="J28" s="265"/>
      <c r="K28" s="265"/>
      <c r="L28" s="265"/>
      <c r="M28" s="265"/>
      <c r="N28" s="265"/>
      <c r="O28" s="265"/>
      <c r="P28" s="265"/>
      <c r="Q28" s="265"/>
      <c r="R28" s="265"/>
      <c r="S28" s="265"/>
      <c r="T28" s="265"/>
      <c r="U28" s="265"/>
      <c r="V28" s="265"/>
      <c r="W28" s="265"/>
      <c r="X28" s="265"/>
    </row>
    <row r="29" spans="1:24" customFormat="1" ht="12.75" customHeight="1" x14ac:dyDescent="0.25">
      <c r="A29" s="272" t="s">
        <v>2024</v>
      </c>
      <c r="B29" s="148" t="s">
        <v>2025</v>
      </c>
      <c r="C29" s="201" t="s">
        <v>2024</v>
      </c>
      <c r="D29" s="177">
        <f>SUM(D30:D33)-D34</f>
        <v>4579.0600000000004</v>
      </c>
      <c r="E29" s="177">
        <f>SUM(E30:E33)-E34</f>
        <v>3597.8300000000004</v>
      </c>
      <c r="F29" s="270">
        <f t="shared" si="0"/>
        <v>78.571366175590626</v>
      </c>
      <c r="G29" s="265"/>
      <c r="H29" s="265"/>
      <c r="I29" s="265"/>
      <c r="J29" s="265"/>
      <c r="K29" s="265"/>
      <c r="L29" s="265"/>
      <c r="M29" s="265"/>
      <c r="N29" s="265"/>
      <c r="O29" s="265"/>
      <c r="P29" s="265"/>
      <c r="Q29" s="265"/>
      <c r="R29" s="265"/>
      <c r="S29" s="265"/>
      <c r="T29" s="265"/>
      <c r="U29" s="265"/>
      <c r="V29" s="265"/>
      <c r="W29" s="265"/>
      <c r="X29" s="265"/>
    </row>
    <row r="30" spans="1:24" customFormat="1" ht="12.75" customHeight="1" x14ac:dyDescent="0.25">
      <c r="A30" s="182" t="s">
        <v>2026</v>
      </c>
      <c r="B30" s="148" t="s">
        <v>693</v>
      </c>
      <c r="C30" s="201" t="s">
        <v>2026</v>
      </c>
      <c r="D30" s="271">
        <v>4906.1400000000003</v>
      </c>
      <c r="E30" s="271">
        <v>4906.1400000000003</v>
      </c>
      <c r="F30" s="270">
        <f t="shared" si="0"/>
        <v>100</v>
      </c>
      <c r="G30" s="265"/>
      <c r="H30" s="265"/>
      <c r="I30" s="265"/>
      <c r="J30" s="265"/>
      <c r="K30" s="265"/>
      <c r="L30" s="265"/>
      <c r="M30" s="265"/>
      <c r="N30" s="265"/>
      <c r="O30" s="265"/>
      <c r="P30" s="265"/>
      <c r="Q30" s="265"/>
      <c r="R30" s="265"/>
      <c r="S30" s="265"/>
      <c r="T30" s="265"/>
      <c r="U30" s="265"/>
      <c r="V30" s="265"/>
      <c r="W30" s="265"/>
      <c r="X30" s="265"/>
    </row>
    <row r="31" spans="1:24" customFormat="1" ht="12.75" customHeight="1" x14ac:dyDescent="0.25">
      <c r="A31" s="182" t="s">
        <v>2027</v>
      </c>
      <c r="B31" s="148" t="s">
        <v>2028</v>
      </c>
      <c r="C31" s="201" t="s">
        <v>2027</v>
      </c>
      <c r="D31" s="271">
        <v>0</v>
      </c>
      <c r="E31" s="271">
        <v>0</v>
      </c>
      <c r="F31" s="270" t="str">
        <f t="shared" si="0"/>
        <v>-</v>
      </c>
      <c r="G31" s="265"/>
      <c r="H31" s="265"/>
      <c r="I31" s="265"/>
      <c r="J31" s="265"/>
      <c r="K31" s="265"/>
      <c r="L31" s="265"/>
      <c r="M31" s="265"/>
      <c r="N31" s="265"/>
      <c r="O31" s="265"/>
      <c r="P31" s="265"/>
      <c r="Q31" s="265"/>
      <c r="R31" s="265"/>
      <c r="S31" s="265"/>
      <c r="T31" s="265"/>
      <c r="U31" s="265"/>
      <c r="V31" s="265"/>
      <c r="W31" s="265"/>
      <c r="X31" s="265"/>
    </row>
    <row r="32" spans="1:24" customFormat="1" ht="12.75" customHeight="1" x14ac:dyDescent="0.25">
      <c r="A32" s="182" t="s">
        <v>2029</v>
      </c>
      <c r="B32" s="148" t="s">
        <v>697</v>
      </c>
      <c r="C32" s="201" t="s">
        <v>2029</v>
      </c>
      <c r="D32" s="271">
        <v>0</v>
      </c>
      <c r="E32" s="271">
        <v>0</v>
      </c>
      <c r="F32" s="270" t="str">
        <f t="shared" si="0"/>
        <v>-</v>
      </c>
      <c r="G32" s="265"/>
      <c r="H32" s="265"/>
      <c r="I32" s="265"/>
      <c r="J32" s="265"/>
      <c r="K32" s="265"/>
      <c r="L32" s="265"/>
      <c r="M32" s="265"/>
      <c r="N32" s="265"/>
      <c r="O32" s="265"/>
      <c r="P32" s="265"/>
      <c r="Q32" s="265"/>
      <c r="R32" s="265"/>
      <c r="S32" s="265"/>
      <c r="T32" s="265"/>
      <c r="U32" s="265"/>
      <c r="V32" s="265"/>
      <c r="W32" s="265"/>
      <c r="X32" s="265"/>
    </row>
    <row r="33" spans="1:24" customFormat="1" ht="12.75" customHeight="1" x14ac:dyDescent="0.25">
      <c r="A33" s="182" t="s">
        <v>2030</v>
      </c>
      <c r="B33" s="148" t="s">
        <v>699</v>
      </c>
      <c r="C33" s="201" t="s">
        <v>2030</v>
      </c>
      <c r="D33" s="271">
        <v>0</v>
      </c>
      <c r="E33" s="271">
        <v>0</v>
      </c>
      <c r="F33" s="270" t="str">
        <f t="shared" si="0"/>
        <v>-</v>
      </c>
      <c r="G33" s="265"/>
      <c r="H33" s="265"/>
      <c r="I33" s="265"/>
      <c r="J33" s="265"/>
      <c r="K33" s="265"/>
      <c r="L33" s="265"/>
      <c r="M33" s="265"/>
      <c r="N33" s="265"/>
      <c r="O33" s="265"/>
      <c r="P33" s="265"/>
      <c r="Q33" s="265"/>
      <c r="R33" s="265"/>
      <c r="S33" s="265"/>
      <c r="T33" s="265"/>
      <c r="U33" s="265"/>
      <c r="V33" s="265"/>
      <c r="W33" s="265"/>
      <c r="X33" s="265"/>
    </row>
    <row r="34" spans="1:24" customFormat="1" ht="12.75" customHeight="1" x14ac:dyDescent="0.25">
      <c r="A34" s="182" t="s">
        <v>2031</v>
      </c>
      <c r="B34" s="148" t="s">
        <v>2032</v>
      </c>
      <c r="C34" s="201" t="s">
        <v>2031</v>
      </c>
      <c r="D34" s="271">
        <v>327.08</v>
      </c>
      <c r="E34" s="271">
        <v>1308.31</v>
      </c>
      <c r="F34" s="270">
        <f t="shared" si="0"/>
        <v>399.99694264400148</v>
      </c>
      <c r="G34" s="265"/>
      <c r="H34" s="265"/>
      <c r="I34" s="265"/>
      <c r="J34" s="265"/>
      <c r="K34" s="265"/>
      <c r="L34" s="265"/>
      <c r="M34" s="265"/>
      <c r="N34" s="265"/>
      <c r="O34" s="265"/>
      <c r="P34" s="265"/>
      <c r="Q34" s="265"/>
      <c r="R34" s="265"/>
      <c r="S34" s="265"/>
      <c r="T34" s="265"/>
      <c r="U34" s="265"/>
      <c r="V34" s="265"/>
      <c r="W34" s="265"/>
      <c r="X34" s="265"/>
    </row>
    <row r="35" spans="1:24" customFormat="1" ht="24" customHeight="1" x14ac:dyDescent="0.25">
      <c r="A35" s="272" t="s">
        <v>2033</v>
      </c>
      <c r="B35" s="148" t="s">
        <v>2034</v>
      </c>
      <c r="C35" s="201" t="s">
        <v>2033</v>
      </c>
      <c r="D35" s="177">
        <f>SUM(D36:D39)-D40</f>
        <v>0</v>
      </c>
      <c r="E35" s="177">
        <f>SUM(E36:E39)-E40</f>
        <v>0</v>
      </c>
      <c r="F35" s="270" t="str">
        <f t="shared" si="0"/>
        <v>-</v>
      </c>
      <c r="G35" s="265"/>
      <c r="H35" s="265"/>
      <c r="I35" s="265"/>
      <c r="J35" s="265"/>
      <c r="K35" s="265"/>
      <c r="L35" s="265"/>
      <c r="M35" s="265"/>
      <c r="N35" s="265"/>
      <c r="O35" s="265"/>
      <c r="P35" s="265"/>
      <c r="Q35" s="265"/>
      <c r="R35" s="265"/>
      <c r="S35" s="265"/>
      <c r="T35" s="265"/>
      <c r="U35" s="265"/>
      <c r="V35" s="265"/>
      <c r="W35" s="265"/>
      <c r="X35" s="265"/>
    </row>
    <row r="36" spans="1:24" customFormat="1" ht="12.75" customHeight="1" x14ac:dyDescent="0.25">
      <c r="A36" s="182" t="s">
        <v>2035</v>
      </c>
      <c r="B36" s="148" t="s">
        <v>784</v>
      </c>
      <c r="C36" s="201" t="s">
        <v>2035</v>
      </c>
      <c r="D36" s="271">
        <v>0</v>
      </c>
      <c r="E36" s="271">
        <v>0</v>
      </c>
      <c r="F36" s="270" t="str">
        <f t="shared" si="0"/>
        <v>-</v>
      </c>
      <c r="G36" s="265"/>
      <c r="H36" s="265"/>
      <c r="I36" s="265"/>
      <c r="J36" s="265"/>
      <c r="K36" s="265"/>
      <c r="L36" s="265"/>
      <c r="M36" s="265"/>
      <c r="N36" s="265"/>
      <c r="O36" s="265"/>
      <c r="P36" s="265"/>
      <c r="Q36" s="265"/>
      <c r="R36" s="265"/>
      <c r="S36" s="265"/>
      <c r="T36" s="265"/>
      <c r="U36" s="265"/>
      <c r="V36" s="265"/>
      <c r="W36" s="265"/>
      <c r="X36" s="265"/>
    </row>
    <row r="37" spans="1:24" customFormat="1" ht="12.75" customHeight="1" x14ac:dyDescent="0.25">
      <c r="A37" s="182" t="s">
        <v>2036</v>
      </c>
      <c r="B37" s="148" t="s">
        <v>705</v>
      </c>
      <c r="C37" s="201" t="s">
        <v>2036</v>
      </c>
      <c r="D37" s="271">
        <v>0</v>
      </c>
      <c r="E37" s="271">
        <v>0</v>
      </c>
      <c r="F37" s="270" t="str">
        <f t="shared" si="0"/>
        <v>-</v>
      </c>
      <c r="G37" s="265"/>
      <c r="H37" s="265"/>
      <c r="I37" s="265"/>
      <c r="J37" s="265"/>
      <c r="K37" s="265"/>
      <c r="L37" s="265"/>
      <c r="M37" s="265"/>
      <c r="N37" s="265"/>
      <c r="O37" s="265"/>
      <c r="P37" s="265"/>
      <c r="Q37" s="265"/>
      <c r="R37" s="265"/>
      <c r="S37" s="265"/>
      <c r="T37" s="265"/>
      <c r="U37" s="265"/>
      <c r="V37" s="265"/>
      <c r="W37" s="265"/>
      <c r="X37" s="265"/>
    </row>
    <row r="38" spans="1:24" customFormat="1" ht="12.75" customHeight="1" x14ac:dyDescent="0.25">
      <c r="A38" s="182" t="s">
        <v>2037</v>
      </c>
      <c r="B38" s="148" t="s">
        <v>707</v>
      </c>
      <c r="C38" s="201" t="s">
        <v>2037</v>
      </c>
      <c r="D38" s="271">
        <v>0</v>
      </c>
      <c r="E38" s="271">
        <v>0</v>
      </c>
      <c r="F38" s="270" t="str">
        <f t="shared" ref="F38:F69" si="1">IF(D38&gt;0,IF(E38/D38&gt;=100,"&gt;&gt;100",E38/D38*100),"-")</f>
        <v>-</v>
      </c>
      <c r="G38" s="265"/>
      <c r="H38" s="265"/>
      <c r="I38" s="265"/>
      <c r="J38" s="265"/>
      <c r="K38" s="265"/>
      <c r="L38" s="265"/>
      <c r="M38" s="265"/>
      <c r="N38" s="265"/>
      <c r="O38" s="265"/>
      <c r="P38" s="265"/>
      <c r="Q38" s="265"/>
      <c r="R38" s="265"/>
      <c r="S38" s="265"/>
      <c r="T38" s="265"/>
      <c r="U38" s="265"/>
      <c r="V38" s="265"/>
      <c r="W38" s="265"/>
      <c r="X38" s="265"/>
    </row>
    <row r="39" spans="1:24" customFormat="1" ht="12.75" customHeight="1" x14ac:dyDescent="0.25">
      <c r="A39" s="182" t="s">
        <v>2038</v>
      </c>
      <c r="B39" s="148" t="s">
        <v>709</v>
      </c>
      <c r="C39" s="201" t="s">
        <v>2038</v>
      </c>
      <c r="D39" s="271">
        <v>0</v>
      </c>
      <c r="E39" s="271">
        <v>0</v>
      </c>
      <c r="F39" s="270" t="str">
        <f t="shared" si="1"/>
        <v>-</v>
      </c>
      <c r="G39" s="265"/>
      <c r="H39" s="265"/>
      <c r="I39" s="265"/>
      <c r="J39" s="265"/>
      <c r="K39" s="265"/>
      <c r="L39" s="265"/>
      <c r="M39" s="265"/>
      <c r="N39" s="265"/>
      <c r="O39" s="265"/>
      <c r="P39" s="265"/>
      <c r="Q39" s="265"/>
      <c r="R39" s="265"/>
      <c r="S39" s="265"/>
      <c r="T39" s="265"/>
      <c r="U39" s="265"/>
      <c r="V39" s="265"/>
      <c r="W39" s="265"/>
      <c r="X39" s="265"/>
    </row>
    <row r="40" spans="1:24" customFormat="1" ht="12.75" customHeight="1" x14ac:dyDescent="0.25">
      <c r="A40" s="182" t="s">
        <v>2039</v>
      </c>
      <c r="B40" s="148" t="s">
        <v>2040</v>
      </c>
      <c r="C40" s="201" t="s">
        <v>2039</v>
      </c>
      <c r="D40" s="271">
        <v>0</v>
      </c>
      <c r="E40" s="271">
        <v>0</v>
      </c>
      <c r="F40" s="270" t="str">
        <f t="shared" si="1"/>
        <v>-</v>
      </c>
      <c r="G40" s="265"/>
      <c r="H40" s="265"/>
      <c r="I40" s="265"/>
      <c r="J40" s="265"/>
      <c r="K40" s="265"/>
      <c r="L40" s="265"/>
      <c r="M40" s="265"/>
      <c r="N40" s="265"/>
      <c r="O40" s="265"/>
      <c r="P40" s="265"/>
      <c r="Q40" s="265"/>
      <c r="R40" s="265"/>
      <c r="S40" s="265"/>
      <c r="T40" s="265"/>
      <c r="U40" s="265"/>
      <c r="V40" s="265"/>
      <c r="W40" s="265"/>
      <c r="X40" s="265"/>
    </row>
    <row r="41" spans="1:24" customFormat="1" ht="12.75" customHeight="1" x14ac:dyDescent="0.25">
      <c r="A41" s="272" t="s">
        <v>2041</v>
      </c>
      <c r="B41" s="148" t="s">
        <v>2042</v>
      </c>
      <c r="C41" s="201" t="s">
        <v>2041</v>
      </c>
      <c r="D41" s="177">
        <f>SUM(D42:D43)-D44</f>
        <v>0</v>
      </c>
      <c r="E41" s="177">
        <f>SUM(E42:E43)-E44</f>
        <v>0</v>
      </c>
      <c r="F41" s="270" t="str">
        <f t="shared" si="1"/>
        <v>-</v>
      </c>
      <c r="G41" s="265"/>
      <c r="H41" s="265"/>
      <c r="I41" s="265"/>
      <c r="J41" s="265"/>
      <c r="K41" s="265"/>
      <c r="L41" s="265"/>
      <c r="M41" s="265"/>
      <c r="N41" s="265"/>
      <c r="O41" s="265"/>
      <c r="P41" s="265"/>
      <c r="Q41" s="265"/>
      <c r="R41" s="265"/>
      <c r="S41" s="265"/>
      <c r="T41" s="265"/>
      <c r="U41" s="265"/>
      <c r="V41" s="265"/>
      <c r="W41" s="265"/>
      <c r="X41" s="265"/>
    </row>
    <row r="42" spans="1:24" customFormat="1" ht="12.75" customHeight="1" x14ac:dyDescent="0.25">
      <c r="A42" s="182" t="s">
        <v>2043</v>
      </c>
      <c r="B42" s="148" t="s">
        <v>713</v>
      </c>
      <c r="C42" s="201" t="s">
        <v>2043</v>
      </c>
      <c r="D42" s="271">
        <v>0</v>
      </c>
      <c r="E42" s="271">
        <v>0</v>
      </c>
      <c r="F42" s="270" t="str">
        <f t="shared" si="1"/>
        <v>-</v>
      </c>
      <c r="G42" s="265"/>
      <c r="H42" s="265"/>
      <c r="I42" s="265"/>
      <c r="J42" s="265"/>
      <c r="K42" s="265"/>
      <c r="L42" s="265"/>
      <c r="M42" s="265"/>
      <c r="N42" s="265"/>
      <c r="O42" s="265"/>
      <c r="P42" s="265"/>
      <c r="Q42" s="265"/>
      <c r="R42" s="265"/>
      <c r="S42" s="265"/>
      <c r="T42" s="265"/>
      <c r="U42" s="265"/>
      <c r="V42" s="265"/>
      <c r="W42" s="265"/>
      <c r="X42" s="265"/>
    </row>
    <row r="43" spans="1:24" customFormat="1" ht="12.75" customHeight="1" x14ac:dyDescent="0.25">
      <c r="A43" s="182" t="s">
        <v>2044</v>
      </c>
      <c r="B43" s="148" t="s">
        <v>715</v>
      </c>
      <c r="C43" s="201" t="s">
        <v>2044</v>
      </c>
      <c r="D43" s="271">
        <v>0</v>
      </c>
      <c r="E43" s="271">
        <v>0</v>
      </c>
      <c r="F43" s="270" t="str">
        <f t="shared" si="1"/>
        <v>-</v>
      </c>
      <c r="G43" s="265"/>
      <c r="H43" s="265"/>
      <c r="I43" s="265"/>
      <c r="J43" s="265"/>
      <c r="K43" s="265"/>
      <c r="L43" s="265"/>
      <c r="M43" s="265"/>
      <c r="N43" s="265"/>
      <c r="O43" s="265"/>
      <c r="P43" s="265"/>
      <c r="Q43" s="265"/>
      <c r="R43" s="265"/>
      <c r="S43" s="265"/>
      <c r="T43" s="265"/>
      <c r="U43" s="265"/>
      <c r="V43" s="265"/>
      <c r="W43" s="265"/>
      <c r="X43" s="265"/>
    </row>
    <row r="44" spans="1:24" customFormat="1" ht="12.75" customHeight="1" x14ac:dyDescent="0.25">
      <c r="A44" s="182" t="s">
        <v>2045</v>
      </c>
      <c r="B44" s="148" t="s">
        <v>2046</v>
      </c>
      <c r="C44" s="201" t="s">
        <v>2045</v>
      </c>
      <c r="D44" s="271">
        <v>0</v>
      </c>
      <c r="E44" s="271">
        <v>0</v>
      </c>
      <c r="F44" s="270" t="str">
        <f t="shared" si="1"/>
        <v>-</v>
      </c>
      <c r="G44" s="265"/>
      <c r="H44" s="265"/>
      <c r="I44" s="265"/>
      <c r="J44" s="265"/>
      <c r="K44" s="265"/>
      <c r="L44" s="265"/>
      <c r="M44" s="265"/>
      <c r="N44" s="265"/>
      <c r="O44" s="265"/>
      <c r="P44" s="265"/>
      <c r="Q44" s="265"/>
      <c r="R44" s="265"/>
      <c r="S44" s="265"/>
      <c r="T44" s="265"/>
      <c r="U44" s="265"/>
      <c r="V44" s="265"/>
      <c r="W44" s="265"/>
      <c r="X44" s="265"/>
    </row>
    <row r="45" spans="1:24" customFormat="1" ht="12.75" customHeight="1" x14ac:dyDescent="0.25">
      <c r="A45" s="272" t="s">
        <v>2047</v>
      </c>
      <c r="B45" s="148" t="s">
        <v>2048</v>
      </c>
      <c r="C45" s="201" t="s">
        <v>2047</v>
      </c>
      <c r="D45" s="177">
        <f>SUM(D46:D49)-D50</f>
        <v>0</v>
      </c>
      <c r="E45" s="177">
        <f>SUM(E46:E49)-E50</f>
        <v>0</v>
      </c>
      <c r="F45" s="270" t="str">
        <f t="shared" si="1"/>
        <v>-</v>
      </c>
      <c r="G45" s="265"/>
      <c r="H45" s="265"/>
      <c r="I45" s="265"/>
      <c r="J45" s="265"/>
      <c r="K45" s="265"/>
      <c r="L45" s="265"/>
      <c r="M45" s="265"/>
      <c r="N45" s="265"/>
      <c r="O45" s="265"/>
      <c r="P45" s="265"/>
      <c r="Q45" s="265"/>
      <c r="R45" s="265"/>
      <c r="S45" s="265"/>
      <c r="T45" s="265"/>
      <c r="U45" s="265"/>
      <c r="V45" s="265"/>
      <c r="W45" s="265"/>
      <c r="X45" s="265"/>
    </row>
    <row r="46" spans="1:24" customFormat="1" ht="12.75" customHeight="1" x14ac:dyDescent="0.25">
      <c r="A46" s="182" t="s">
        <v>2049</v>
      </c>
      <c r="B46" s="148" t="s">
        <v>719</v>
      </c>
      <c r="C46" s="201" t="s">
        <v>2049</v>
      </c>
      <c r="D46" s="271">
        <v>0</v>
      </c>
      <c r="E46" s="271">
        <v>0</v>
      </c>
      <c r="F46" s="270" t="str">
        <f t="shared" si="1"/>
        <v>-</v>
      </c>
      <c r="G46" s="265"/>
      <c r="H46" s="265"/>
      <c r="I46" s="265"/>
      <c r="J46" s="265"/>
      <c r="K46" s="265"/>
      <c r="L46" s="265"/>
      <c r="M46" s="265"/>
      <c r="N46" s="265"/>
      <c r="O46" s="265"/>
      <c r="P46" s="265"/>
      <c r="Q46" s="265"/>
      <c r="R46" s="265"/>
      <c r="S46" s="265"/>
      <c r="T46" s="265"/>
      <c r="U46" s="265"/>
      <c r="V46" s="265"/>
      <c r="W46" s="265"/>
      <c r="X46" s="265"/>
    </row>
    <row r="47" spans="1:24" customFormat="1" ht="12.75" customHeight="1" x14ac:dyDescent="0.25">
      <c r="A47" s="182" t="s">
        <v>2050</v>
      </c>
      <c r="B47" s="148" t="s">
        <v>2051</v>
      </c>
      <c r="C47" s="201" t="s">
        <v>2050</v>
      </c>
      <c r="D47" s="271">
        <v>0</v>
      </c>
      <c r="E47" s="271">
        <v>0</v>
      </c>
      <c r="F47" s="270" t="str">
        <f t="shared" si="1"/>
        <v>-</v>
      </c>
      <c r="G47" s="265"/>
      <c r="H47" s="265"/>
      <c r="I47" s="265"/>
      <c r="J47" s="265"/>
      <c r="K47" s="265"/>
      <c r="L47" s="265"/>
      <c r="M47" s="265"/>
      <c r="N47" s="265"/>
      <c r="O47" s="265"/>
      <c r="P47" s="265"/>
      <c r="Q47" s="265"/>
      <c r="R47" s="265"/>
      <c r="S47" s="265"/>
      <c r="T47" s="265"/>
      <c r="U47" s="265"/>
      <c r="V47" s="265"/>
      <c r="W47" s="265"/>
      <c r="X47" s="265"/>
    </row>
    <row r="48" spans="1:24" customFormat="1" ht="12.75" customHeight="1" x14ac:dyDescent="0.25">
      <c r="A48" s="182" t="s">
        <v>2052</v>
      </c>
      <c r="B48" s="148" t="s">
        <v>723</v>
      </c>
      <c r="C48" s="201" t="s">
        <v>2052</v>
      </c>
      <c r="D48" s="271">
        <v>0</v>
      </c>
      <c r="E48" s="271">
        <v>0</v>
      </c>
      <c r="F48" s="270" t="str">
        <f t="shared" si="1"/>
        <v>-</v>
      </c>
      <c r="G48" s="265"/>
      <c r="H48" s="265"/>
      <c r="I48" s="265"/>
      <c r="J48" s="265"/>
      <c r="K48" s="265"/>
      <c r="L48" s="265"/>
      <c r="M48" s="265"/>
      <c r="N48" s="265"/>
      <c r="O48" s="265"/>
      <c r="P48" s="265"/>
      <c r="Q48" s="265"/>
      <c r="R48" s="265"/>
      <c r="S48" s="265"/>
      <c r="T48" s="265"/>
      <c r="U48" s="265"/>
      <c r="V48" s="265"/>
      <c r="W48" s="265"/>
      <c r="X48" s="265"/>
    </row>
    <row r="49" spans="1:24" customFormat="1" ht="12.75" customHeight="1" x14ac:dyDescent="0.25">
      <c r="A49" s="182" t="s">
        <v>2053</v>
      </c>
      <c r="B49" s="148" t="s">
        <v>725</v>
      </c>
      <c r="C49" s="201" t="s">
        <v>2053</v>
      </c>
      <c r="D49" s="271">
        <v>0</v>
      </c>
      <c r="E49" s="271">
        <v>0</v>
      </c>
      <c r="F49" s="270" t="str">
        <f t="shared" si="1"/>
        <v>-</v>
      </c>
      <c r="G49" s="265"/>
      <c r="H49" s="265"/>
      <c r="I49" s="265"/>
      <c r="J49" s="265"/>
      <c r="K49" s="265"/>
      <c r="L49" s="265"/>
      <c r="M49" s="265"/>
      <c r="N49" s="265"/>
      <c r="O49" s="265"/>
      <c r="P49" s="265"/>
      <c r="Q49" s="265"/>
      <c r="R49" s="265"/>
      <c r="S49" s="265"/>
      <c r="T49" s="265"/>
      <c r="U49" s="265"/>
      <c r="V49" s="265"/>
      <c r="W49" s="265"/>
      <c r="X49" s="265"/>
    </row>
    <row r="50" spans="1:24" customFormat="1" ht="12.75" customHeight="1" x14ac:dyDescent="0.25">
      <c r="A50" s="182" t="s">
        <v>2054</v>
      </c>
      <c r="B50" s="148" t="s">
        <v>2055</v>
      </c>
      <c r="C50" s="201" t="s">
        <v>2054</v>
      </c>
      <c r="D50" s="271">
        <v>0</v>
      </c>
      <c r="E50" s="271">
        <v>0</v>
      </c>
      <c r="F50" s="270" t="str">
        <f t="shared" si="1"/>
        <v>-</v>
      </c>
      <c r="G50" s="265"/>
      <c r="H50" s="265"/>
      <c r="I50" s="265"/>
      <c r="J50" s="265"/>
      <c r="K50" s="265"/>
      <c r="L50" s="265"/>
      <c r="M50" s="265"/>
      <c r="N50" s="265"/>
      <c r="O50" s="265"/>
      <c r="P50" s="265"/>
      <c r="Q50" s="265"/>
      <c r="R50" s="265"/>
      <c r="S50" s="265"/>
      <c r="T50" s="265"/>
      <c r="U50" s="265"/>
      <c r="V50" s="265"/>
      <c r="W50" s="265"/>
      <c r="X50" s="265"/>
    </row>
    <row r="51" spans="1:24" customFormat="1" ht="12.75" customHeight="1" x14ac:dyDescent="0.25">
      <c r="A51" s="182" t="s">
        <v>2056</v>
      </c>
      <c r="B51" s="148" t="s">
        <v>2057</v>
      </c>
      <c r="C51" s="201" t="s">
        <v>2056</v>
      </c>
      <c r="D51" s="271">
        <v>0</v>
      </c>
      <c r="E51" s="271">
        <v>0</v>
      </c>
      <c r="F51" s="270" t="str">
        <f t="shared" si="1"/>
        <v>-</v>
      </c>
      <c r="G51" s="265"/>
      <c r="H51" s="265"/>
      <c r="I51" s="265"/>
      <c r="J51" s="265"/>
      <c r="K51" s="265"/>
      <c r="L51" s="265"/>
      <c r="M51" s="265"/>
      <c r="N51" s="265"/>
      <c r="O51" s="265"/>
      <c r="P51" s="265"/>
      <c r="Q51" s="265"/>
      <c r="R51" s="265"/>
      <c r="S51" s="265"/>
      <c r="T51" s="265"/>
      <c r="U51" s="265"/>
      <c r="V51" s="265"/>
      <c r="W51" s="265"/>
      <c r="X51" s="265"/>
    </row>
    <row r="52" spans="1:24" customFormat="1" ht="12.75" customHeight="1" x14ac:dyDescent="0.25">
      <c r="A52" s="182" t="s">
        <v>2058</v>
      </c>
      <c r="B52" s="148" t="s">
        <v>2059</v>
      </c>
      <c r="C52" s="201" t="s">
        <v>2058</v>
      </c>
      <c r="D52" s="177">
        <f>SUM(D53:D54)-D55</f>
        <v>0</v>
      </c>
      <c r="E52" s="177">
        <f>SUM(E53:E54)-E55</f>
        <v>0</v>
      </c>
      <c r="F52" s="270" t="str">
        <f t="shared" si="1"/>
        <v>-</v>
      </c>
      <c r="G52" s="265"/>
      <c r="H52" s="265"/>
      <c r="I52" s="265"/>
      <c r="J52" s="265"/>
      <c r="K52" s="265"/>
      <c r="L52" s="265"/>
      <c r="M52" s="265"/>
      <c r="N52" s="265"/>
      <c r="O52" s="265"/>
      <c r="P52" s="265"/>
      <c r="Q52" s="265"/>
      <c r="R52" s="265"/>
      <c r="S52" s="265"/>
      <c r="T52" s="265"/>
      <c r="U52" s="265"/>
      <c r="V52" s="265"/>
      <c r="W52" s="265"/>
      <c r="X52" s="265"/>
    </row>
    <row r="53" spans="1:24" customFormat="1" ht="12.75" customHeight="1" x14ac:dyDescent="0.25">
      <c r="A53" s="182" t="s">
        <v>2060</v>
      </c>
      <c r="B53" s="148" t="s">
        <v>2061</v>
      </c>
      <c r="C53" s="201" t="s">
        <v>2060</v>
      </c>
      <c r="D53" s="271">
        <v>0</v>
      </c>
      <c r="E53" s="271">
        <v>0</v>
      </c>
      <c r="F53" s="270" t="str">
        <f t="shared" si="1"/>
        <v>-</v>
      </c>
      <c r="G53" s="265"/>
      <c r="H53" s="265"/>
      <c r="I53" s="265"/>
      <c r="J53" s="265"/>
      <c r="K53" s="265"/>
      <c r="L53" s="265"/>
      <c r="M53" s="265"/>
      <c r="N53" s="265"/>
      <c r="O53" s="265"/>
      <c r="P53" s="265"/>
      <c r="Q53" s="265"/>
      <c r="R53" s="265"/>
      <c r="S53" s="265"/>
      <c r="T53" s="265"/>
      <c r="U53" s="265"/>
      <c r="V53" s="265"/>
      <c r="W53" s="265"/>
      <c r="X53" s="265"/>
    </row>
    <row r="54" spans="1:24" customFormat="1" ht="12.75" customHeight="1" x14ac:dyDescent="0.25">
      <c r="A54" s="182" t="s">
        <v>2062</v>
      </c>
      <c r="B54" s="148" t="s">
        <v>2063</v>
      </c>
      <c r="C54" s="201" t="s">
        <v>2062</v>
      </c>
      <c r="D54" s="271">
        <v>23938.25</v>
      </c>
      <c r="E54" s="271">
        <v>20078.560000000001</v>
      </c>
      <c r="F54" s="270">
        <f t="shared" si="1"/>
        <v>83.876473844161552</v>
      </c>
      <c r="G54" s="265"/>
      <c r="H54" s="265"/>
      <c r="I54" s="265"/>
      <c r="J54" s="265"/>
      <c r="K54" s="265"/>
      <c r="L54" s="265"/>
      <c r="M54" s="265"/>
      <c r="N54" s="265"/>
      <c r="O54" s="265"/>
      <c r="P54" s="265"/>
      <c r="Q54" s="265"/>
      <c r="R54" s="265"/>
      <c r="S54" s="265"/>
      <c r="T54" s="265"/>
      <c r="U54" s="265"/>
      <c r="V54" s="265"/>
      <c r="W54" s="265"/>
      <c r="X54" s="265"/>
    </row>
    <row r="55" spans="1:24" customFormat="1" ht="12.75" customHeight="1" x14ac:dyDescent="0.25">
      <c r="A55" s="182" t="s">
        <v>2064</v>
      </c>
      <c r="B55" s="148" t="s">
        <v>2065</v>
      </c>
      <c r="C55" s="201" t="s">
        <v>2064</v>
      </c>
      <c r="D55" s="271">
        <v>23938.25</v>
      </c>
      <c r="E55" s="271">
        <v>20078.560000000001</v>
      </c>
      <c r="F55" s="270">
        <f t="shared" si="1"/>
        <v>83.876473844161552</v>
      </c>
      <c r="G55" s="265"/>
      <c r="H55" s="265"/>
      <c r="I55" s="265"/>
      <c r="J55" s="265"/>
      <c r="K55" s="265"/>
      <c r="L55" s="265"/>
      <c r="M55" s="265"/>
      <c r="N55" s="265"/>
      <c r="O55" s="265"/>
      <c r="P55" s="265"/>
      <c r="Q55" s="265"/>
      <c r="R55" s="265"/>
      <c r="S55" s="265"/>
      <c r="T55" s="265"/>
      <c r="U55" s="265"/>
      <c r="V55" s="265"/>
      <c r="W55" s="265"/>
      <c r="X55" s="265"/>
    </row>
    <row r="56" spans="1:24" customFormat="1" ht="12.75" customHeight="1" x14ac:dyDescent="0.25">
      <c r="A56" s="182" t="s">
        <v>2066</v>
      </c>
      <c r="B56" s="148" t="s">
        <v>2067</v>
      </c>
      <c r="C56" s="201" t="s">
        <v>2066</v>
      </c>
      <c r="D56" s="177">
        <f>SUM(D57:D62)</f>
        <v>0</v>
      </c>
      <c r="E56" s="177">
        <f>SUM(E57:E62)</f>
        <v>0</v>
      </c>
      <c r="F56" s="270" t="str">
        <f t="shared" si="1"/>
        <v>-</v>
      </c>
      <c r="G56" s="265"/>
      <c r="H56" s="265"/>
      <c r="I56" s="265"/>
      <c r="J56" s="265"/>
      <c r="K56" s="265"/>
      <c r="L56" s="265"/>
      <c r="M56" s="265"/>
      <c r="N56" s="265"/>
      <c r="O56" s="265"/>
      <c r="P56" s="265"/>
      <c r="Q56" s="265"/>
      <c r="R56" s="265"/>
      <c r="S56" s="265"/>
      <c r="T56" s="265"/>
      <c r="U56" s="265"/>
      <c r="V56" s="265"/>
      <c r="W56" s="265"/>
      <c r="X56" s="265"/>
    </row>
    <row r="57" spans="1:24" customFormat="1" ht="12.75" customHeight="1" x14ac:dyDescent="0.25">
      <c r="A57" s="182" t="s">
        <v>2068</v>
      </c>
      <c r="B57" s="148" t="s">
        <v>2069</v>
      </c>
      <c r="C57" s="201" t="s">
        <v>2068</v>
      </c>
      <c r="D57" s="271">
        <v>0</v>
      </c>
      <c r="E57" s="271">
        <v>0</v>
      </c>
      <c r="F57" s="270" t="str">
        <f t="shared" si="1"/>
        <v>-</v>
      </c>
      <c r="G57" s="265"/>
      <c r="H57" s="265"/>
      <c r="I57" s="265"/>
      <c r="J57" s="265"/>
      <c r="K57" s="265"/>
      <c r="L57" s="265"/>
      <c r="M57" s="265"/>
      <c r="N57" s="265"/>
      <c r="O57" s="265"/>
      <c r="P57" s="265"/>
      <c r="Q57" s="265"/>
      <c r="R57" s="265"/>
      <c r="S57" s="265"/>
      <c r="T57" s="265"/>
      <c r="U57" s="265"/>
      <c r="V57" s="265"/>
      <c r="W57" s="265"/>
      <c r="X57" s="265"/>
    </row>
    <row r="58" spans="1:24" customFormat="1" ht="12.75" customHeight="1" x14ac:dyDescent="0.25">
      <c r="A58" s="182" t="s">
        <v>2070</v>
      </c>
      <c r="B58" s="148" t="s">
        <v>2071</v>
      </c>
      <c r="C58" s="201" t="s">
        <v>2070</v>
      </c>
      <c r="D58" s="271">
        <v>0</v>
      </c>
      <c r="E58" s="271">
        <v>0</v>
      </c>
      <c r="F58" s="270" t="str">
        <f t="shared" si="1"/>
        <v>-</v>
      </c>
      <c r="G58" s="265"/>
      <c r="H58" s="265"/>
      <c r="I58" s="265"/>
      <c r="J58" s="265"/>
      <c r="K58" s="265"/>
      <c r="L58" s="265"/>
      <c r="M58" s="265"/>
      <c r="N58" s="265"/>
      <c r="O58" s="265"/>
      <c r="P58" s="265"/>
      <c r="Q58" s="265"/>
      <c r="R58" s="265"/>
      <c r="S58" s="265"/>
      <c r="T58" s="265"/>
      <c r="U58" s="265"/>
      <c r="V58" s="265"/>
      <c r="W58" s="265"/>
      <c r="X58" s="265"/>
    </row>
    <row r="59" spans="1:24" customFormat="1" ht="12.75" customHeight="1" x14ac:dyDescent="0.25">
      <c r="A59" s="182" t="s">
        <v>2072</v>
      </c>
      <c r="B59" s="148" t="s">
        <v>2073</v>
      </c>
      <c r="C59" s="201" t="s">
        <v>2072</v>
      </c>
      <c r="D59" s="271">
        <v>0</v>
      </c>
      <c r="E59" s="271">
        <v>0</v>
      </c>
      <c r="F59" s="270" t="str">
        <f t="shared" si="1"/>
        <v>-</v>
      </c>
      <c r="G59" s="265"/>
      <c r="H59" s="265"/>
      <c r="I59" s="265"/>
      <c r="J59" s="265"/>
      <c r="K59" s="265"/>
      <c r="L59" s="265"/>
      <c r="M59" s="265"/>
      <c r="N59" s="265"/>
      <c r="O59" s="265"/>
      <c r="P59" s="265"/>
      <c r="Q59" s="265"/>
      <c r="R59" s="265"/>
      <c r="S59" s="265"/>
      <c r="T59" s="265"/>
      <c r="U59" s="265"/>
      <c r="V59" s="265"/>
      <c r="W59" s="265"/>
      <c r="X59" s="265"/>
    </row>
    <row r="60" spans="1:24" customFormat="1" ht="12.75" customHeight="1" x14ac:dyDescent="0.25">
      <c r="A60" s="182" t="s">
        <v>2074</v>
      </c>
      <c r="B60" s="148" t="s">
        <v>2075</v>
      </c>
      <c r="C60" s="201" t="s">
        <v>2074</v>
      </c>
      <c r="D60" s="271">
        <v>0</v>
      </c>
      <c r="E60" s="271">
        <v>0</v>
      </c>
      <c r="F60" s="270" t="str">
        <f t="shared" si="1"/>
        <v>-</v>
      </c>
      <c r="G60" s="265"/>
      <c r="H60" s="265"/>
      <c r="I60" s="265"/>
      <c r="J60" s="265"/>
      <c r="K60" s="265"/>
      <c r="L60" s="265"/>
      <c r="M60" s="265"/>
      <c r="N60" s="265"/>
      <c r="O60" s="265"/>
      <c r="P60" s="265"/>
      <c r="Q60" s="265"/>
      <c r="R60" s="265"/>
      <c r="S60" s="265"/>
      <c r="T60" s="265"/>
      <c r="U60" s="265"/>
      <c r="V60" s="265"/>
      <c r="W60" s="265"/>
      <c r="X60" s="265"/>
    </row>
    <row r="61" spans="1:24" customFormat="1" ht="12.75" customHeight="1" x14ac:dyDescent="0.25">
      <c r="A61" s="182" t="s">
        <v>2076</v>
      </c>
      <c r="B61" s="148" t="s">
        <v>2077</v>
      </c>
      <c r="C61" s="201" t="s">
        <v>2076</v>
      </c>
      <c r="D61" s="271">
        <v>0</v>
      </c>
      <c r="E61" s="271">
        <v>0</v>
      </c>
      <c r="F61" s="270" t="str">
        <f t="shared" si="1"/>
        <v>-</v>
      </c>
      <c r="G61" s="265"/>
      <c r="H61" s="265"/>
      <c r="I61" s="265"/>
      <c r="J61" s="265"/>
      <c r="K61" s="265"/>
      <c r="L61" s="265"/>
      <c r="M61" s="265"/>
      <c r="N61" s="265"/>
      <c r="O61" s="265"/>
      <c r="P61" s="265"/>
      <c r="Q61" s="265"/>
      <c r="R61" s="265"/>
      <c r="S61" s="265"/>
      <c r="T61" s="265"/>
      <c r="U61" s="265"/>
      <c r="V61" s="265"/>
      <c r="W61" s="265"/>
      <c r="X61" s="265"/>
    </row>
    <row r="62" spans="1:24" customFormat="1" ht="12.75" customHeight="1" x14ac:dyDescent="0.25">
      <c r="A62" s="182" t="s">
        <v>2078</v>
      </c>
      <c r="B62" s="148" t="s">
        <v>2079</v>
      </c>
      <c r="C62" s="201" t="s">
        <v>2078</v>
      </c>
      <c r="D62" s="271">
        <v>0</v>
      </c>
      <c r="E62" s="271">
        <v>0</v>
      </c>
      <c r="F62" s="270" t="str">
        <f t="shared" si="1"/>
        <v>-</v>
      </c>
      <c r="G62" s="265"/>
      <c r="H62" s="265"/>
      <c r="I62" s="265"/>
      <c r="J62" s="265"/>
      <c r="K62" s="265"/>
      <c r="L62" s="265"/>
      <c r="M62" s="265"/>
      <c r="N62" s="265"/>
      <c r="O62" s="265"/>
      <c r="P62" s="265"/>
      <c r="Q62" s="265"/>
      <c r="R62" s="265"/>
      <c r="S62" s="265"/>
      <c r="T62" s="265"/>
      <c r="U62" s="265"/>
      <c r="V62" s="265"/>
      <c r="W62" s="265"/>
      <c r="X62" s="265"/>
    </row>
    <row r="63" spans="1:24" customFormat="1" ht="12.75" customHeight="1" x14ac:dyDescent="0.25">
      <c r="A63" s="182" t="s">
        <v>2080</v>
      </c>
      <c r="B63" s="148" t="s">
        <v>2081</v>
      </c>
      <c r="C63" s="201" t="s">
        <v>2080</v>
      </c>
      <c r="D63" s="177">
        <f>SUM(D64:D67)</f>
        <v>0</v>
      </c>
      <c r="E63" s="177">
        <f>SUM(E64:E67)</f>
        <v>0</v>
      </c>
      <c r="F63" s="270" t="str">
        <f t="shared" si="1"/>
        <v>-</v>
      </c>
      <c r="G63" s="265"/>
      <c r="H63" s="265"/>
      <c r="I63" s="265"/>
      <c r="J63" s="265"/>
      <c r="K63" s="265"/>
      <c r="L63" s="265"/>
      <c r="M63" s="265"/>
      <c r="N63" s="265"/>
      <c r="O63" s="265"/>
      <c r="P63" s="265"/>
      <c r="Q63" s="265"/>
      <c r="R63" s="265"/>
      <c r="S63" s="265"/>
      <c r="T63" s="265"/>
      <c r="U63" s="265"/>
      <c r="V63" s="265"/>
      <c r="W63" s="265"/>
      <c r="X63" s="265"/>
    </row>
    <row r="64" spans="1:24" customFormat="1" ht="12.75" customHeight="1" x14ac:dyDescent="0.25">
      <c r="A64" s="182" t="s">
        <v>2082</v>
      </c>
      <c r="B64" s="148" t="s">
        <v>2083</v>
      </c>
      <c r="C64" s="201" t="s">
        <v>2082</v>
      </c>
      <c r="D64" s="271">
        <v>0</v>
      </c>
      <c r="E64" s="271">
        <v>0</v>
      </c>
      <c r="F64" s="270" t="str">
        <f t="shared" si="1"/>
        <v>-</v>
      </c>
      <c r="G64" s="265"/>
      <c r="H64" s="265"/>
      <c r="I64" s="265"/>
      <c r="J64" s="265"/>
      <c r="K64" s="265"/>
      <c r="L64" s="265"/>
      <c r="M64" s="265"/>
      <c r="N64" s="265"/>
      <c r="O64" s="265"/>
      <c r="P64" s="265"/>
      <c r="Q64" s="265"/>
      <c r="R64" s="265"/>
      <c r="S64" s="265"/>
      <c r="T64" s="265"/>
      <c r="U64" s="265"/>
      <c r="V64" s="265"/>
      <c r="W64" s="265"/>
      <c r="X64" s="265"/>
    </row>
    <row r="65" spans="1:24" customFormat="1" ht="12.75" customHeight="1" x14ac:dyDescent="0.25">
      <c r="A65" s="182" t="s">
        <v>2084</v>
      </c>
      <c r="B65" s="148" t="s">
        <v>2085</v>
      </c>
      <c r="C65" s="201" t="s">
        <v>2084</v>
      </c>
      <c r="D65" s="271">
        <v>0</v>
      </c>
      <c r="E65" s="271">
        <v>0</v>
      </c>
      <c r="F65" s="270" t="str">
        <f t="shared" si="1"/>
        <v>-</v>
      </c>
      <c r="G65" s="265"/>
      <c r="H65" s="265"/>
      <c r="I65" s="265"/>
      <c r="J65" s="265"/>
      <c r="K65" s="265"/>
      <c r="L65" s="265"/>
      <c r="M65" s="265"/>
      <c r="N65" s="265"/>
      <c r="O65" s="265"/>
      <c r="P65" s="265"/>
      <c r="Q65" s="265"/>
      <c r="R65" s="265"/>
      <c r="S65" s="265"/>
      <c r="T65" s="265"/>
      <c r="U65" s="265"/>
      <c r="V65" s="265"/>
      <c r="W65" s="265"/>
      <c r="X65" s="265"/>
    </row>
    <row r="66" spans="1:24" customFormat="1" ht="12.75" customHeight="1" x14ac:dyDescent="0.25">
      <c r="A66" s="182" t="s">
        <v>2086</v>
      </c>
      <c r="B66" s="148" t="s">
        <v>2087</v>
      </c>
      <c r="C66" s="201" t="s">
        <v>2086</v>
      </c>
      <c r="D66" s="271">
        <v>0</v>
      </c>
      <c r="E66" s="271">
        <v>0</v>
      </c>
      <c r="F66" s="270" t="str">
        <f t="shared" si="1"/>
        <v>-</v>
      </c>
      <c r="G66" s="265"/>
      <c r="H66" s="265"/>
      <c r="I66" s="265"/>
      <c r="J66" s="265"/>
      <c r="K66" s="265"/>
      <c r="L66" s="265"/>
      <c r="M66" s="265"/>
      <c r="N66" s="265"/>
      <c r="O66" s="265"/>
      <c r="P66" s="265"/>
      <c r="Q66" s="265"/>
      <c r="R66" s="265"/>
      <c r="S66" s="265"/>
      <c r="T66" s="265"/>
      <c r="U66" s="265"/>
      <c r="V66" s="265"/>
      <c r="W66" s="265"/>
      <c r="X66" s="265"/>
    </row>
    <row r="67" spans="1:24" customFormat="1" ht="12.75" customHeight="1" x14ac:dyDescent="0.25">
      <c r="A67" s="182" t="s">
        <v>2088</v>
      </c>
      <c r="B67" s="148" t="s">
        <v>2089</v>
      </c>
      <c r="C67" s="201" t="s">
        <v>2088</v>
      </c>
      <c r="D67" s="271">
        <v>0</v>
      </c>
      <c r="E67" s="271">
        <v>0</v>
      </c>
      <c r="F67" s="270" t="str">
        <f t="shared" si="1"/>
        <v>-</v>
      </c>
      <c r="G67" s="265"/>
      <c r="H67" s="265"/>
      <c r="I67" s="265"/>
      <c r="J67" s="265"/>
      <c r="K67" s="265"/>
      <c r="L67" s="265"/>
      <c r="M67" s="265"/>
      <c r="N67" s="265"/>
      <c r="O67" s="265"/>
      <c r="P67" s="265"/>
      <c r="Q67" s="265"/>
      <c r="R67" s="265"/>
      <c r="S67" s="265"/>
      <c r="T67" s="265"/>
      <c r="U67" s="265"/>
      <c r="V67" s="265"/>
      <c r="W67" s="265"/>
      <c r="X67" s="265"/>
    </row>
    <row r="68" spans="1:24" customFormat="1" ht="12.75" customHeight="1" x14ac:dyDescent="0.25">
      <c r="A68" s="182" t="s">
        <v>2090</v>
      </c>
      <c r="B68" s="148" t="s">
        <v>2091</v>
      </c>
      <c r="C68" s="201" t="s">
        <v>2090</v>
      </c>
      <c r="D68" s="177">
        <f>D69+D78+D87+D118+D134+D146+D164+D170</f>
        <v>33599.479999999996</v>
      </c>
      <c r="E68" s="177">
        <f>E69+E78+E87+E118+E134+E146+E164+E170</f>
        <v>42578.509999999995</v>
      </c>
      <c r="F68" s="270">
        <f t="shared" si="1"/>
        <v>126.72371715276547</v>
      </c>
      <c r="G68" s="265"/>
      <c r="H68" s="265"/>
      <c r="I68" s="265"/>
      <c r="J68" s="265"/>
      <c r="K68" s="265"/>
      <c r="L68" s="265"/>
      <c r="M68" s="265"/>
      <c r="N68" s="265"/>
      <c r="O68" s="265"/>
      <c r="P68" s="265"/>
      <c r="Q68" s="265"/>
      <c r="R68" s="265"/>
      <c r="S68" s="265"/>
      <c r="T68" s="265"/>
      <c r="U68" s="265"/>
      <c r="V68" s="265"/>
      <c r="W68" s="265"/>
      <c r="X68" s="265"/>
    </row>
    <row r="69" spans="1:24" customFormat="1" ht="12.75" customHeight="1" x14ac:dyDescent="0.25">
      <c r="A69" s="182" t="s">
        <v>1294</v>
      </c>
      <c r="B69" s="148" t="s">
        <v>2092</v>
      </c>
      <c r="C69" s="201" t="s">
        <v>1294</v>
      </c>
      <c r="D69" s="177">
        <f>+D70+D75+D76+D77</f>
        <v>6925.98</v>
      </c>
      <c r="E69" s="177">
        <f>+E70+E75+E76+E77</f>
        <v>11169.57</v>
      </c>
      <c r="F69" s="270">
        <f t="shared" si="1"/>
        <v>161.27060719205079</v>
      </c>
      <c r="G69" s="265"/>
      <c r="H69" s="265"/>
      <c r="I69" s="265"/>
      <c r="J69" s="265"/>
      <c r="K69" s="265"/>
      <c r="L69" s="265"/>
      <c r="M69" s="265"/>
      <c r="N69" s="265"/>
      <c r="O69" s="265"/>
      <c r="P69" s="265"/>
      <c r="Q69" s="265"/>
      <c r="R69" s="265"/>
      <c r="S69" s="265"/>
      <c r="T69" s="265"/>
      <c r="U69" s="265"/>
      <c r="V69" s="265"/>
      <c r="W69" s="265"/>
      <c r="X69" s="265"/>
    </row>
    <row r="70" spans="1:24" customFormat="1" ht="12.75" customHeight="1" x14ac:dyDescent="0.25">
      <c r="A70" s="182" t="s">
        <v>2093</v>
      </c>
      <c r="B70" s="148" t="s">
        <v>2094</v>
      </c>
      <c r="C70" s="201" t="s">
        <v>2093</v>
      </c>
      <c r="D70" s="177">
        <f>SUM(D71:D74)</f>
        <v>6925.98</v>
      </c>
      <c r="E70" s="177">
        <f>SUM(E71:E74)</f>
        <v>11169.57</v>
      </c>
      <c r="F70" s="270">
        <f t="shared" ref="F70:F101" si="2">IF(D70&gt;0,IF(E70/D70&gt;=100,"&gt;&gt;100",E70/D70*100),"-")</f>
        <v>161.27060719205079</v>
      </c>
      <c r="G70" s="265"/>
      <c r="H70" s="265"/>
      <c r="I70" s="265"/>
      <c r="J70" s="265"/>
      <c r="K70" s="265"/>
      <c r="L70" s="265"/>
      <c r="M70" s="265"/>
      <c r="N70" s="265"/>
      <c r="O70" s="265"/>
      <c r="P70" s="265"/>
      <c r="Q70" s="265"/>
      <c r="R70" s="265"/>
      <c r="S70" s="265"/>
      <c r="T70" s="265"/>
      <c r="U70" s="265"/>
      <c r="V70" s="265"/>
      <c r="W70" s="265"/>
      <c r="X70" s="265"/>
    </row>
    <row r="71" spans="1:24" customFormat="1" ht="12.75" customHeight="1" x14ac:dyDescent="0.25">
      <c r="A71" s="182" t="s">
        <v>2095</v>
      </c>
      <c r="B71" s="148" t="s">
        <v>2096</v>
      </c>
      <c r="C71" s="201" t="s">
        <v>2095</v>
      </c>
      <c r="D71" s="271">
        <v>0</v>
      </c>
      <c r="E71" s="271">
        <v>0</v>
      </c>
      <c r="F71" s="270" t="str">
        <f t="shared" si="2"/>
        <v>-</v>
      </c>
      <c r="G71" s="265"/>
      <c r="H71" s="265"/>
      <c r="I71" s="265"/>
      <c r="J71" s="265"/>
      <c r="K71" s="265"/>
      <c r="L71" s="265"/>
      <c r="M71" s="265"/>
      <c r="N71" s="265"/>
      <c r="O71" s="265"/>
      <c r="P71" s="265"/>
      <c r="Q71" s="265"/>
      <c r="R71" s="265"/>
      <c r="S71" s="265"/>
      <c r="T71" s="265"/>
      <c r="U71" s="265"/>
      <c r="V71" s="265"/>
      <c r="W71" s="265"/>
      <c r="X71" s="265"/>
    </row>
    <row r="72" spans="1:24" customFormat="1" ht="12.75" customHeight="1" x14ac:dyDescent="0.25">
      <c r="A72" s="182" t="s">
        <v>2097</v>
      </c>
      <c r="B72" s="148" t="s">
        <v>2098</v>
      </c>
      <c r="C72" s="201" t="s">
        <v>2097</v>
      </c>
      <c r="D72" s="271">
        <v>6925.98</v>
      </c>
      <c r="E72" s="271">
        <v>11169.57</v>
      </c>
      <c r="F72" s="270">
        <f t="shared" si="2"/>
        <v>161.27060719205079</v>
      </c>
      <c r="G72" s="265"/>
      <c r="H72" s="265"/>
      <c r="I72" s="265"/>
      <c r="J72" s="265"/>
      <c r="K72" s="265"/>
      <c r="L72" s="265"/>
      <c r="M72" s="265"/>
      <c r="N72" s="265"/>
      <c r="O72" s="265"/>
      <c r="P72" s="265"/>
      <c r="Q72" s="265"/>
      <c r="R72" s="265"/>
      <c r="S72" s="265"/>
      <c r="T72" s="265"/>
      <c r="U72" s="265"/>
      <c r="V72" s="265"/>
      <c r="W72" s="265"/>
      <c r="X72" s="265"/>
    </row>
    <row r="73" spans="1:24" customFormat="1" ht="12.75" customHeight="1" x14ac:dyDescent="0.25">
      <c r="A73" s="182" t="s">
        <v>2099</v>
      </c>
      <c r="B73" s="148" t="s">
        <v>2100</v>
      </c>
      <c r="C73" s="201" t="s">
        <v>2099</v>
      </c>
      <c r="D73" s="271">
        <v>0</v>
      </c>
      <c r="E73" s="271">
        <v>0</v>
      </c>
      <c r="F73" s="270" t="str">
        <f t="shared" si="2"/>
        <v>-</v>
      </c>
      <c r="G73" s="265"/>
      <c r="H73" s="265"/>
      <c r="I73" s="265"/>
      <c r="J73" s="265"/>
      <c r="K73" s="265"/>
      <c r="L73" s="265"/>
      <c r="M73" s="265"/>
      <c r="N73" s="265"/>
      <c r="O73" s="265"/>
      <c r="P73" s="265"/>
      <c r="Q73" s="265"/>
      <c r="R73" s="265"/>
      <c r="S73" s="265"/>
      <c r="T73" s="265"/>
      <c r="U73" s="265"/>
      <c r="V73" s="265"/>
      <c r="W73" s="265"/>
      <c r="X73" s="265"/>
    </row>
    <row r="74" spans="1:24" customFormat="1" ht="12.75" customHeight="1" x14ac:dyDescent="0.25">
      <c r="A74" s="182" t="s">
        <v>2101</v>
      </c>
      <c r="B74" s="148" t="s">
        <v>2102</v>
      </c>
      <c r="C74" s="201" t="s">
        <v>2101</v>
      </c>
      <c r="D74" s="271">
        <v>0</v>
      </c>
      <c r="E74" s="271">
        <v>0</v>
      </c>
      <c r="F74" s="270" t="str">
        <f t="shared" si="2"/>
        <v>-</v>
      </c>
      <c r="G74" s="265"/>
      <c r="H74" s="265"/>
      <c r="I74" s="265"/>
      <c r="J74" s="265"/>
      <c r="K74" s="265"/>
      <c r="L74" s="265"/>
      <c r="M74" s="265"/>
      <c r="N74" s="265"/>
      <c r="O74" s="265"/>
      <c r="P74" s="265"/>
      <c r="Q74" s="265"/>
      <c r="R74" s="265"/>
      <c r="S74" s="265"/>
      <c r="T74" s="265"/>
      <c r="U74" s="265"/>
      <c r="V74" s="265"/>
      <c r="W74" s="265"/>
      <c r="X74" s="265"/>
    </row>
    <row r="75" spans="1:24" customFormat="1" ht="12.75" customHeight="1" x14ac:dyDescent="0.25">
      <c r="A75" s="182" t="s">
        <v>2103</v>
      </c>
      <c r="B75" s="148" t="s">
        <v>2104</v>
      </c>
      <c r="C75" s="201" t="s">
        <v>2103</v>
      </c>
      <c r="D75" s="271">
        <v>0</v>
      </c>
      <c r="E75" s="271">
        <v>0</v>
      </c>
      <c r="F75" s="270" t="str">
        <f t="shared" si="2"/>
        <v>-</v>
      </c>
      <c r="G75" s="265"/>
      <c r="H75" s="265"/>
      <c r="I75" s="265"/>
      <c r="J75" s="265"/>
      <c r="K75" s="265"/>
      <c r="L75" s="265"/>
      <c r="M75" s="265"/>
      <c r="N75" s="265"/>
      <c r="O75" s="265"/>
      <c r="P75" s="265"/>
      <c r="Q75" s="265"/>
      <c r="R75" s="265"/>
      <c r="S75" s="265"/>
      <c r="T75" s="265"/>
      <c r="U75" s="265"/>
      <c r="V75" s="265"/>
      <c r="W75" s="265"/>
      <c r="X75" s="265"/>
    </row>
    <row r="76" spans="1:24" customFormat="1" ht="12.75" customHeight="1" x14ac:dyDescent="0.25">
      <c r="A76" s="182" t="s">
        <v>2105</v>
      </c>
      <c r="B76" s="148" t="s">
        <v>2106</v>
      </c>
      <c r="C76" s="201" t="s">
        <v>2105</v>
      </c>
      <c r="D76" s="271">
        <v>0</v>
      </c>
      <c r="E76" s="271">
        <v>0</v>
      </c>
      <c r="F76" s="270" t="str">
        <f t="shared" si="2"/>
        <v>-</v>
      </c>
      <c r="G76" s="265"/>
      <c r="H76" s="265"/>
      <c r="I76" s="265"/>
      <c r="J76" s="265"/>
      <c r="K76" s="265"/>
      <c r="L76" s="265"/>
      <c r="M76" s="265"/>
      <c r="N76" s="265"/>
      <c r="O76" s="265"/>
      <c r="P76" s="265"/>
      <c r="Q76" s="265"/>
      <c r="R76" s="265"/>
      <c r="S76" s="265"/>
      <c r="T76" s="265"/>
      <c r="U76" s="265"/>
      <c r="V76" s="265"/>
      <c r="W76" s="265"/>
      <c r="X76" s="265"/>
    </row>
    <row r="77" spans="1:24" customFormat="1" ht="12.75" customHeight="1" x14ac:dyDescent="0.25">
      <c r="A77" s="182" t="s">
        <v>2107</v>
      </c>
      <c r="B77" s="148" t="s">
        <v>2108</v>
      </c>
      <c r="C77" s="201" t="s">
        <v>2107</v>
      </c>
      <c r="D77" s="271">
        <v>0</v>
      </c>
      <c r="E77" s="271">
        <v>0</v>
      </c>
      <c r="F77" s="270" t="str">
        <f t="shared" si="2"/>
        <v>-</v>
      </c>
      <c r="G77" s="265"/>
      <c r="H77" s="265"/>
      <c r="I77" s="265"/>
      <c r="J77" s="265"/>
      <c r="K77" s="265"/>
      <c r="L77" s="265"/>
      <c r="M77" s="265"/>
      <c r="N77" s="265"/>
      <c r="O77" s="265"/>
      <c r="P77" s="265"/>
      <c r="Q77" s="265"/>
      <c r="R77" s="265"/>
      <c r="S77" s="265"/>
      <c r="T77" s="265"/>
      <c r="U77" s="265"/>
      <c r="V77" s="265"/>
      <c r="W77" s="265"/>
      <c r="X77" s="265"/>
    </row>
    <row r="78" spans="1:24" customFormat="1" ht="24" customHeight="1" x14ac:dyDescent="0.25">
      <c r="A78" s="182" t="s">
        <v>2109</v>
      </c>
      <c r="B78" s="148" t="s">
        <v>2110</v>
      </c>
      <c r="C78" s="201" t="s">
        <v>2109</v>
      </c>
      <c r="D78" s="177">
        <f>D79+SUM(D82:D84)-D85+D86</f>
        <v>2383.9299999999998</v>
      </c>
      <c r="E78" s="177">
        <f>E79+SUM(E82:E84)-E85+E86</f>
        <v>1188.8900000000001</v>
      </c>
      <c r="F78" s="270">
        <f t="shared" si="2"/>
        <v>49.871011313251657</v>
      </c>
      <c r="G78" s="265"/>
      <c r="H78" s="265"/>
      <c r="I78" s="265"/>
      <c r="J78" s="265"/>
      <c r="K78" s="265"/>
      <c r="L78" s="265"/>
      <c r="M78" s="265"/>
      <c r="N78" s="265"/>
      <c r="O78" s="265"/>
      <c r="P78" s="265"/>
      <c r="Q78" s="265"/>
      <c r="R78" s="265"/>
      <c r="S78" s="265"/>
      <c r="T78" s="265"/>
      <c r="U78" s="265"/>
      <c r="V78" s="265"/>
      <c r="W78" s="265"/>
      <c r="X78" s="265"/>
    </row>
    <row r="79" spans="1:24" customFormat="1" ht="12.75" customHeight="1" x14ac:dyDescent="0.25">
      <c r="A79" s="182" t="s">
        <v>2111</v>
      </c>
      <c r="B79" s="148" t="s">
        <v>2112</v>
      </c>
      <c r="C79" s="201" t="s">
        <v>2111</v>
      </c>
      <c r="D79" s="177">
        <f>SUM(D80:D81)</f>
        <v>0</v>
      </c>
      <c r="E79" s="177">
        <f>SUM(E80:E81)</f>
        <v>0</v>
      </c>
      <c r="F79" s="270" t="str">
        <f t="shared" si="2"/>
        <v>-</v>
      </c>
      <c r="G79" s="265"/>
      <c r="H79" s="265"/>
      <c r="I79" s="265"/>
      <c r="J79" s="265"/>
      <c r="K79" s="265"/>
      <c r="L79" s="265"/>
      <c r="M79" s="265"/>
      <c r="N79" s="265"/>
      <c r="O79" s="265"/>
      <c r="P79" s="265"/>
      <c r="Q79" s="265"/>
      <c r="R79" s="265"/>
      <c r="S79" s="265"/>
      <c r="T79" s="265"/>
      <c r="U79" s="265"/>
      <c r="V79" s="265"/>
      <c r="W79" s="265"/>
      <c r="X79" s="265"/>
    </row>
    <row r="80" spans="1:24" customFormat="1" ht="12.75" customHeight="1" x14ac:dyDescent="0.25">
      <c r="A80" s="182" t="s">
        <v>2113</v>
      </c>
      <c r="B80" s="148" t="s">
        <v>2114</v>
      </c>
      <c r="C80" s="201" t="s">
        <v>2113</v>
      </c>
      <c r="D80" s="271">
        <v>0</v>
      </c>
      <c r="E80" s="271">
        <v>0</v>
      </c>
      <c r="F80" s="270" t="str">
        <f t="shared" si="2"/>
        <v>-</v>
      </c>
      <c r="G80" s="265"/>
      <c r="H80" s="265"/>
      <c r="I80" s="265"/>
      <c r="J80" s="265"/>
      <c r="K80" s="265"/>
      <c r="L80" s="265"/>
      <c r="M80" s="265"/>
      <c r="N80" s="265"/>
      <c r="O80" s="265"/>
      <c r="P80" s="265"/>
      <c r="Q80" s="265"/>
      <c r="R80" s="265"/>
      <c r="S80" s="265"/>
      <c r="T80" s="265"/>
      <c r="U80" s="265"/>
      <c r="V80" s="265"/>
      <c r="W80" s="265"/>
      <c r="X80" s="265"/>
    </row>
    <row r="81" spans="1:24" customFormat="1" ht="12.75" customHeight="1" x14ac:dyDescent="0.25">
      <c r="A81" s="182" t="s">
        <v>2115</v>
      </c>
      <c r="B81" s="148" t="s">
        <v>2116</v>
      </c>
      <c r="C81" s="201" t="s">
        <v>2115</v>
      </c>
      <c r="D81" s="271">
        <v>0</v>
      </c>
      <c r="E81" s="271">
        <v>0</v>
      </c>
      <c r="F81" s="270" t="str">
        <f t="shared" si="2"/>
        <v>-</v>
      </c>
      <c r="G81" s="265"/>
      <c r="H81" s="265"/>
      <c r="I81" s="265"/>
      <c r="J81" s="265"/>
      <c r="K81" s="265"/>
      <c r="L81" s="265"/>
      <c r="M81" s="265"/>
      <c r="N81" s="265"/>
      <c r="O81" s="265"/>
      <c r="P81" s="265"/>
      <c r="Q81" s="265"/>
      <c r="R81" s="265"/>
      <c r="S81" s="265"/>
      <c r="T81" s="265"/>
      <c r="U81" s="265"/>
      <c r="V81" s="265"/>
      <c r="W81" s="265"/>
      <c r="X81" s="265"/>
    </row>
    <row r="82" spans="1:24" customFormat="1" ht="12.75" customHeight="1" x14ac:dyDescent="0.25">
      <c r="A82" s="182" t="s">
        <v>2117</v>
      </c>
      <c r="B82" s="148" t="s">
        <v>2118</v>
      </c>
      <c r="C82" s="201" t="s">
        <v>2117</v>
      </c>
      <c r="D82" s="271">
        <v>0</v>
      </c>
      <c r="E82" s="271">
        <v>0</v>
      </c>
      <c r="F82" s="270" t="str">
        <f t="shared" si="2"/>
        <v>-</v>
      </c>
      <c r="G82" s="265"/>
      <c r="H82" s="265"/>
      <c r="I82" s="265"/>
      <c r="J82" s="265"/>
      <c r="K82" s="265"/>
      <c r="L82" s="265"/>
      <c r="M82" s="265"/>
      <c r="N82" s="265"/>
      <c r="O82" s="265"/>
      <c r="P82" s="265"/>
      <c r="Q82" s="265"/>
      <c r="R82" s="265"/>
      <c r="S82" s="265"/>
      <c r="T82" s="265"/>
      <c r="U82" s="265"/>
      <c r="V82" s="265"/>
      <c r="W82" s="265"/>
      <c r="X82" s="265"/>
    </row>
    <row r="83" spans="1:24" customFormat="1" ht="12.75" customHeight="1" x14ac:dyDescent="0.25">
      <c r="A83" s="182" t="s">
        <v>2119</v>
      </c>
      <c r="B83" s="148" t="s">
        <v>2120</v>
      </c>
      <c r="C83" s="201" t="s">
        <v>2119</v>
      </c>
      <c r="D83" s="271">
        <v>0</v>
      </c>
      <c r="E83" s="271">
        <v>0</v>
      </c>
      <c r="F83" s="270" t="str">
        <f t="shared" si="2"/>
        <v>-</v>
      </c>
      <c r="G83" s="265"/>
      <c r="H83" s="265"/>
      <c r="I83" s="265"/>
      <c r="J83" s="265"/>
      <c r="K83" s="265"/>
      <c r="L83" s="265"/>
      <c r="M83" s="265"/>
      <c r="N83" s="265"/>
      <c r="O83" s="265"/>
      <c r="P83" s="265"/>
      <c r="Q83" s="265"/>
      <c r="R83" s="265"/>
      <c r="S83" s="265"/>
      <c r="T83" s="265"/>
      <c r="U83" s="265"/>
      <c r="V83" s="265"/>
      <c r="W83" s="265"/>
      <c r="X83" s="265"/>
    </row>
    <row r="84" spans="1:24" customFormat="1" ht="12.75" customHeight="1" x14ac:dyDescent="0.25">
      <c r="A84" s="182" t="s">
        <v>2121</v>
      </c>
      <c r="B84" s="148" t="s">
        <v>2122</v>
      </c>
      <c r="C84" s="201" t="s">
        <v>2121</v>
      </c>
      <c r="D84" s="271">
        <v>0</v>
      </c>
      <c r="E84" s="271">
        <v>0</v>
      </c>
      <c r="F84" s="270" t="str">
        <f t="shared" si="2"/>
        <v>-</v>
      </c>
      <c r="G84" s="265"/>
      <c r="H84" s="265"/>
      <c r="I84" s="265"/>
      <c r="J84" s="265"/>
      <c r="K84" s="265"/>
      <c r="L84" s="265"/>
      <c r="M84" s="265"/>
      <c r="N84" s="265"/>
      <c r="O84" s="265"/>
      <c r="P84" s="265"/>
      <c r="Q84" s="265"/>
      <c r="R84" s="265"/>
      <c r="S84" s="265"/>
      <c r="T84" s="265"/>
      <c r="U84" s="265"/>
      <c r="V84" s="265"/>
      <c r="W84" s="265"/>
      <c r="X84" s="265"/>
    </row>
    <row r="85" spans="1:24" customFormat="1" ht="24" customHeight="1" x14ac:dyDescent="0.25">
      <c r="A85" s="182" t="s">
        <v>2123</v>
      </c>
      <c r="B85" s="148" t="s">
        <v>2124</v>
      </c>
      <c r="C85" s="201" t="s">
        <v>2123</v>
      </c>
      <c r="D85" s="271">
        <v>0</v>
      </c>
      <c r="E85" s="271">
        <v>0</v>
      </c>
      <c r="F85" s="270" t="str">
        <f t="shared" si="2"/>
        <v>-</v>
      </c>
      <c r="G85" s="265"/>
      <c r="H85" s="265"/>
      <c r="I85" s="265"/>
      <c r="J85" s="265"/>
      <c r="K85" s="265"/>
      <c r="L85" s="265"/>
      <c r="M85" s="265"/>
      <c r="N85" s="265"/>
      <c r="O85" s="265"/>
      <c r="P85" s="265"/>
      <c r="Q85" s="265"/>
      <c r="R85" s="265"/>
      <c r="S85" s="265"/>
      <c r="T85" s="265"/>
      <c r="U85" s="265"/>
      <c r="V85" s="265"/>
      <c r="W85" s="265"/>
      <c r="X85" s="265"/>
    </row>
    <row r="86" spans="1:24" customFormat="1" ht="12.75" customHeight="1" x14ac:dyDescent="0.25">
      <c r="A86" s="182" t="s">
        <v>2125</v>
      </c>
      <c r="B86" s="148" t="s">
        <v>2126</v>
      </c>
      <c r="C86" s="201" t="s">
        <v>2125</v>
      </c>
      <c r="D86" s="271">
        <v>2383.9299999999998</v>
      </c>
      <c r="E86" s="271">
        <v>1188.8900000000001</v>
      </c>
      <c r="F86" s="270">
        <f t="shared" si="2"/>
        <v>49.871011313251657</v>
      </c>
      <c r="G86" s="265"/>
      <c r="H86" s="265"/>
      <c r="I86" s="265"/>
      <c r="J86" s="265"/>
      <c r="K86" s="265"/>
      <c r="L86" s="265"/>
      <c r="M86" s="265"/>
      <c r="N86" s="265"/>
      <c r="O86" s="265"/>
      <c r="P86" s="265"/>
      <c r="Q86" s="265"/>
      <c r="R86" s="265"/>
      <c r="S86" s="265"/>
      <c r="T86" s="265"/>
      <c r="U86" s="265"/>
      <c r="V86" s="265"/>
      <c r="W86" s="265"/>
      <c r="X86" s="265"/>
    </row>
    <row r="87" spans="1:24" customFormat="1" ht="12.75" customHeight="1" x14ac:dyDescent="0.25">
      <c r="A87" s="182" t="s">
        <v>2127</v>
      </c>
      <c r="B87" s="148" t="s">
        <v>2128</v>
      </c>
      <c r="C87" s="201" t="s">
        <v>2127</v>
      </c>
      <c r="D87" s="177">
        <f>D88+D106-D117</f>
        <v>0</v>
      </c>
      <c r="E87" s="177">
        <f>E88+E106-E117</f>
        <v>0</v>
      </c>
      <c r="F87" s="270" t="str">
        <f t="shared" si="2"/>
        <v>-</v>
      </c>
      <c r="G87" s="265"/>
      <c r="H87" s="265"/>
      <c r="I87" s="265"/>
      <c r="J87" s="265"/>
      <c r="K87" s="265"/>
      <c r="L87" s="265"/>
      <c r="M87" s="265"/>
      <c r="N87" s="265"/>
      <c r="O87" s="265"/>
      <c r="P87" s="265"/>
      <c r="Q87" s="265"/>
      <c r="R87" s="265"/>
      <c r="S87" s="265"/>
      <c r="T87" s="265"/>
      <c r="U87" s="265"/>
      <c r="V87" s="265"/>
      <c r="W87" s="265"/>
      <c r="X87" s="265"/>
    </row>
    <row r="88" spans="1:24" customFormat="1" ht="36" customHeight="1" x14ac:dyDescent="0.25">
      <c r="A88" s="182"/>
      <c r="B88" s="148" t="s">
        <v>2129</v>
      </c>
      <c r="C88" s="201" t="s">
        <v>2130</v>
      </c>
      <c r="D88" s="177">
        <f>SUM(D89:D105)</f>
        <v>0</v>
      </c>
      <c r="E88" s="177">
        <f>SUM(E89:E105)</f>
        <v>0</v>
      </c>
      <c r="F88" s="270" t="str">
        <f t="shared" si="2"/>
        <v>-</v>
      </c>
      <c r="G88" s="265"/>
      <c r="H88" s="265"/>
      <c r="I88" s="265"/>
      <c r="J88" s="265"/>
      <c r="K88" s="265"/>
      <c r="L88" s="265"/>
      <c r="M88" s="265"/>
      <c r="N88" s="265"/>
      <c r="O88" s="265"/>
      <c r="P88" s="265"/>
      <c r="Q88" s="265"/>
      <c r="R88" s="265"/>
      <c r="S88" s="265"/>
      <c r="T88" s="265"/>
      <c r="U88" s="265"/>
      <c r="V88" s="265"/>
      <c r="W88" s="265"/>
      <c r="X88" s="265"/>
    </row>
    <row r="89" spans="1:24" customFormat="1" ht="12.75" customHeight="1" x14ac:dyDescent="0.25">
      <c r="A89" s="182" t="s">
        <v>2131</v>
      </c>
      <c r="B89" s="148" t="s">
        <v>2132</v>
      </c>
      <c r="C89" s="201" t="s">
        <v>2131</v>
      </c>
      <c r="D89" s="271">
        <v>0</v>
      </c>
      <c r="E89" s="271">
        <v>0</v>
      </c>
      <c r="F89" s="270" t="str">
        <f t="shared" si="2"/>
        <v>-</v>
      </c>
      <c r="G89" s="265"/>
      <c r="H89" s="265"/>
      <c r="I89" s="265"/>
      <c r="J89" s="265"/>
      <c r="K89" s="265"/>
      <c r="L89" s="265"/>
      <c r="M89" s="265"/>
      <c r="N89" s="265"/>
      <c r="O89" s="265"/>
      <c r="P89" s="265"/>
      <c r="Q89" s="265"/>
      <c r="R89" s="265"/>
      <c r="S89" s="265"/>
      <c r="T89" s="265"/>
      <c r="U89" s="265"/>
      <c r="V89" s="265"/>
      <c r="W89" s="265"/>
      <c r="X89" s="265"/>
    </row>
    <row r="90" spans="1:24" customFormat="1" ht="12.75" customHeight="1" x14ac:dyDescent="0.25">
      <c r="A90" s="182" t="s">
        <v>2133</v>
      </c>
      <c r="B90" s="148" t="s">
        <v>2134</v>
      </c>
      <c r="C90" s="201" t="s">
        <v>2133</v>
      </c>
      <c r="D90" s="271">
        <v>0</v>
      </c>
      <c r="E90" s="271">
        <v>0</v>
      </c>
      <c r="F90" s="270" t="str">
        <f t="shared" si="2"/>
        <v>-</v>
      </c>
      <c r="G90" s="265"/>
      <c r="H90" s="265"/>
      <c r="I90" s="265"/>
      <c r="J90" s="265"/>
      <c r="K90" s="265"/>
      <c r="L90" s="265"/>
      <c r="M90" s="265"/>
      <c r="N90" s="265"/>
      <c r="O90" s="265"/>
      <c r="P90" s="265"/>
      <c r="Q90" s="265"/>
      <c r="R90" s="265"/>
      <c r="S90" s="265"/>
      <c r="T90" s="265"/>
      <c r="U90" s="265"/>
      <c r="V90" s="265"/>
      <c r="W90" s="265"/>
      <c r="X90" s="265"/>
    </row>
    <row r="91" spans="1:24" customFormat="1" ht="12.75" customHeight="1" x14ac:dyDescent="0.25">
      <c r="A91" s="182" t="s">
        <v>2135</v>
      </c>
      <c r="B91" s="148" t="s">
        <v>2136</v>
      </c>
      <c r="C91" s="201" t="s">
        <v>2135</v>
      </c>
      <c r="D91" s="271">
        <v>0</v>
      </c>
      <c r="E91" s="271">
        <v>0</v>
      </c>
      <c r="F91" s="270" t="str">
        <f t="shared" si="2"/>
        <v>-</v>
      </c>
      <c r="G91" s="265"/>
      <c r="H91" s="265"/>
      <c r="I91" s="265"/>
      <c r="J91" s="265"/>
      <c r="K91" s="265"/>
      <c r="L91" s="265"/>
      <c r="M91" s="265"/>
      <c r="N91" s="265"/>
      <c r="O91" s="265"/>
      <c r="P91" s="265"/>
      <c r="Q91" s="265"/>
      <c r="R91" s="265"/>
      <c r="S91" s="265"/>
      <c r="T91" s="265"/>
      <c r="U91" s="265"/>
      <c r="V91" s="265"/>
      <c r="W91" s="265"/>
      <c r="X91" s="265"/>
    </row>
    <row r="92" spans="1:24" customFormat="1" ht="12.75" customHeight="1" x14ac:dyDescent="0.25">
      <c r="A92" s="182" t="s">
        <v>2137</v>
      </c>
      <c r="B92" s="148" t="s">
        <v>2138</v>
      </c>
      <c r="C92" s="201" t="s">
        <v>2137</v>
      </c>
      <c r="D92" s="271">
        <v>0</v>
      </c>
      <c r="E92" s="271">
        <v>0</v>
      </c>
      <c r="F92" s="270" t="str">
        <f t="shared" si="2"/>
        <v>-</v>
      </c>
      <c r="G92" s="265"/>
      <c r="H92" s="265"/>
      <c r="I92" s="265"/>
      <c r="J92" s="265"/>
      <c r="K92" s="265"/>
      <c r="L92" s="265"/>
      <c r="M92" s="265"/>
      <c r="N92" s="265"/>
      <c r="O92" s="265"/>
      <c r="P92" s="265"/>
      <c r="Q92" s="265"/>
      <c r="R92" s="265"/>
      <c r="S92" s="265"/>
      <c r="T92" s="265"/>
      <c r="U92" s="265"/>
      <c r="V92" s="265"/>
      <c r="W92" s="265"/>
      <c r="X92" s="265"/>
    </row>
    <row r="93" spans="1:24" customFormat="1" ht="12.75" customHeight="1" x14ac:dyDescent="0.25">
      <c r="A93" s="182" t="s">
        <v>2139</v>
      </c>
      <c r="B93" s="148" t="s">
        <v>2140</v>
      </c>
      <c r="C93" s="201" t="s">
        <v>2139</v>
      </c>
      <c r="D93" s="271">
        <v>0</v>
      </c>
      <c r="E93" s="271">
        <v>0</v>
      </c>
      <c r="F93" s="270" t="str">
        <f t="shared" si="2"/>
        <v>-</v>
      </c>
      <c r="G93" s="265"/>
      <c r="H93" s="265"/>
      <c r="I93" s="265"/>
      <c r="J93" s="265"/>
      <c r="K93" s="265"/>
      <c r="L93" s="265"/>
      <c r="M93" s="265"/>
      <c r="N93" s="265"/>
      <c r="O93" s="265"/>
      <c r="P93" s="265"/>
      <c r="Q93" s="265"/>
      <c r="R93" s="265"/>
      <c r="S93" s="265"/>
      <c r="T93" s="265"/>
      <c r="U93" s="265"/>
      <c r="V93" s="265"/>
      <c r="W93" s="265"/>
      <c r="X93" s="265"/>
    </row>
    <row r="94" spans="1:24" customFormat="1" ht="12.75" customHeight="1" x14ac:dyDescent="0.25">
      <c r="A94" s="182" t="s">
        <v>2141</v>
      </c>
      <c r="B94" s="148" t="s">
        <v>2142</v>
      </c>
      <c r="C94" s="201" t="s">
        <v>2141</v>
      </c>
      <c r="D94" s="271">
        <v>0</v>
      </c>
      <c r="E94" s="271">
        <v>0</v>
      </c>
      <c r="F94" s="270" t="str">
        <f t="shared" si="2"/>
        <v>-</v>
      </c>
      <c r="G94" s="265"/>
      <c r="H94" s="265"/>
      <c r="I94" s="265"/>
      <c r="J94" s="265"/>
      <c r="K94" s="265"/>
      <c r="L94" s="265"/>
      <c r="M94" s="265"/>
      <c r="N94" s="265"/>
      <c r="O94" s="265"/>
      <c r="P94" s="265"/>
      <c r="Q94" s="265"/>
      <c r="R94" s="265"/>
      <c r="S94" s="265"/>
      <c r="T94" s="265"/>
      <c r="U94" s="265"/>
      <c r="V94" s="265"/>
      <c r="W94" s="265"/>
      <c r="X94" s="265"/>
    </row>
    <row r="95" spans="1:24" customFormat="1" ht="12.75" customHeight="1" x14ac:dyDescent="0.25">
      <c r="A95" s="182" t="s">
        <v>2143</v>
      </c>
      <c r="B95" s="148" t="s">
        <v>2144</v>
      </c>
      <c r="C95" s="201" t="s">
        <v>2143</v>
      </c>
      <c r="D95" s="271">
        <v>0</v>
      </c>
      <c r="E95" s="271">
        <v>0</v>
      </c>
      <c r="F95" s="270" t="str">
        <f t="shared" si="2"/>
        <v>-</v>
      </c>
      <c r="G95" s="265"/>
      <c r="H95" s="265"/>
      <c r="I95" s="265"/>
      <c r="J95" s="265"/>
      <c r="K95" s="265"/>
      <c r="L95" s="265"/>
      <c r="M95" s="265"/>
      <c r="N95" s="265"/>
      <c r="O95" s="265"/>
      <c r="P95" s="265"/>
      <c r="Q95" s="265"/>
      <c r="R95" s="265"/>
      <c r="S95" s="265"/>
      <c r="T95" s="265"/>
      <c r="U95" s="265"/>
      <c r="V95" s="265"/>
      <c r="W95" s="265"/>
      <c r="X95" s="265"/>
    </row>
    <row r="96" spans="1:24" customFormat="1" ht="12.75" customHeight="1" x14ac:dyDescent="0.25">
      <c r="A96" s="182" t="s">
        <v>2145</v>
      </c>
      <c r="B96" s="148" t="s">
        <v>2146</v>
      </c>
      <c r="C96" s="201" t="s">
        <v>2145</v>
      </c>
      <c r="D96" s="271">
        <v>0</v>
      </c>
      <c r="E96" s="271">
        <v>0</v>
      </c>
      <c r="F96" s="270" t="str">
        <f t="shared" si="2"/>
        <v>-</v>
      </c>
      <c r="G96" s="265"/>
      <c r="H96" s="265"/>
      <c r="I96" s="265"/>
      <c r="J96" s="265"/>
      <c r="K96" s="265"/>
      <c r="L96" s="265"/>
      <c r="M96" s="265"/>
      <c r="N96" s="265"/>
      <c r="O96" s="265"/>
      <c r="P96" s="265"/>
      <c r="Q96" s="265"/>
      <c r="R96" s="265"/>
      <c r="S96" s="265"/>
      <c r="T96" s="265"/>
      <c r="U96" s="265"/>
      <c r="V96" s="265"/>
      <c r="W96" s="265"/>
      <c r="X96" s="265"/>
    </row>
    <row r="97" spans="1:24" customFormat="1" ht="12.75" customHeight="1" x14ac:dyDescent="0.25">
      <c r="A97" s="182" t="s">
        <v>2147</v>
      </c>
      <c r="B97" s="148" t="s">
        <v>2148</v>
      </c>
      <c r="C97" s="201" t="s">
        <v>2147</v>
      </c>
      <c r="D97" s="271">
        <v>0</v>
      </c>
      <c r="E97" s="271">
        <v>0</v>
      </c>
      <c r="F97" s="270" t="str">
        <f t="shared" si="2"/>
        <v>-</v>
      </c>
      <c r="G97" s="265"/>
      <c r="H97" s="265"/>
      <c r="I97" s="265"/>
      <c r="J97" s="265"/>
      <c r="K97" s="265"/>
      <c r="L97" s="265"/>
      <c r="M97" s="265"/>
      <c r="N97" s="265"/>
      <c r="O97" s="265"/>
      <c r="P97" s="265"/>
      <c r="Q97" s="265"/>
      <c r="R97" s="265"/>
      <c r="S97" s="265"/>
      <c r="T97" s="265"/>
      <c r="U97" s="265"/>
      <c r="V97" s="265"/>
      <c r="W97" s="265"/>
      <c r="X97" s="265"/>
    </row>
    <row r="98" spans="1:24" customFormat="1" ht="12.75" customHeight="1" x14ac:dyDescent="0.25">
      <c r="A98" s="182" t="s">
        <v>2149</v>
      </c>
      <c r="B98" s="148" t="s">
        <v>2150</v>
      </c>
      <c r="C98" s="201" t="s">
        <v>2149</v>
      </c>
      <c r="D98" s="271">
        <v>0</v>
      </c>
      <c r="E98" s="271">
        <v>0</v>
      </c>
      <c r="F98" s="270" t="str">
        <f t="shared" si="2"/>
        <v>-</v>
      </c>
      <c r="G98" s="265"/>
      <c r="H98" s="265"/>
      <c r="I98" s="265"/>
      <c r="J98" s="265"/>
      <c r="K98" s="265"/>
      <c r="L98" s="265"/>
      <c r="M98" s="265"/>
      <c r="N98" s="265"/>
      <c r="O98" s="265"/>
      <c r="P98" s="265"/>
      <c r="Q98" s="265"/>
      <c r="R98" s="265"/>
      <c r="S98" s="265"/>
      <c r="T98" s="265"/>
      <c r="U98" s="265"/>
      <c r="V98" s="265"/>
      <c r="W98" s="265"/>
      <c r="X98" s="265"/>
    </row>
    <row r="99" spans="1:24" customFormat="1" ht="12.75" customHeight="1" x14ac:dyDescent="0.25">
      <c r="A99" s="182" t="s">
        <v>2151</v>
      </c>
      <c r="B99" s="148" t="s">
        <v>2152</v>
      </c>
      <c r="C99" s="201" t="s">
        <v>2151</v>
      </c>
      <c r="D99" s="271">
        <v>0</v>
      </c>
      <c r="E99" s="271">
        <v>0</v>
      </c>
      <c r="F99" s="270" t="str">
        <f t="shared" si="2"/>
        <v>-</v>
      </c>
      <c r="G99" s="265"/>
      <c r="H99" s="265"/>
      <c r="I99" s="265"/>
      <c r="J99" s="265"/>
      <c r="K99" s="265"/>
      <c r="L99" s="265"/>
      <c r="M99" s="265"/>
      <c r="N99" s="265"/>
      <c r="O99" s="265"/>
      <c r="P99" s="265"/>
      <c r="Q99" s="265"/>
      <c r="R99" s="265"/>
      <c r="S99" s="265"/>
      <c r="T99" s="265"/>
      <c r="U99" s="265"/>
      <c r="V99" s="265"/>
      <c r="W99" s="265"/>
      <c r="X99" s="265"/>
    </row>
    <row r="100" spans="1:24" customFormat="1" ht="12.75" customHeight="1" x14ac:dyDescent="0.25">
      <c r="A100" s="182" t="s">
        <v>2153</v>
      </c>
      <c r="B100" s="148" t="s">
        <v>2154</v>
      </c>
      <c r="C100" s="201" t="s">
        <v>2153</v>
      </c>
      <c r="D100" s="271">
        <v>0</v>
      </c>
      <c r="E100" s="271">
        <v>0</v>
      </c>
      <c r="F100" s="270" t="str">
        <f t="shared" si="2"/>
        <v>-</v>
      </c>
      <c r="G100" s="265"/>
      <c r="H100" s="265"/>
      <c r="I100" s="265"/>
      <c r="J100" s="265"/>
      <c r="K100" s="265"/>
      <c r="L100" s="265"/>
      <c r="M100" s="265"/>
      <c r="N100" s="265"/>
      <c r="O100" s="265"/>
      <c r="P100" s="265"/>
      <c r="Q100" s="265"/>
      <c r="R100" s="265"/>
      <c r="S100" s="265"/>
      <c r="T100" s="265"/>
      <c r="U100" s="265"/>
      <c r="V100" s="265"/>
      <c r="W100" s="265"/>
      <c r="X100" s="265"/>
    </row>
    <row r="101" spans="1:24" customFormat="1" ht="12.75" customHeight="1" x14ac:dyDescent="0.25">
      <c r="A101" s="182" t="s">
        <v>2155</v>
      </c>
      <c r="B101" s="148" t="s">
        <v>2156</v>
      </c>
      <c r="C101" s="201" t="s">
        <v>2155</v>
      </c>
      <c r="D101" s="271">
        <v>0</v>
      </c>
      <c r="E101" s="271">
        <v>0</v>
      </c>
      <c r="F101" s="270" t="str">
        <f t="shared" si="2"/>
        <v>-</v>
      </c>
      <c r="G101" s="265"/>
      <c r="H101" s="265"/>
      <c r="I101" s="265"/>
      <c r="J101" s="265"/>
      <c r="K101" s="265"/>
      <c r="L101" s="265"/>
      <c r="M101" s="265"/>
      <c r="N101" s="265"/>
      <c r="O101" s="265"/>
      <c r="P101" s="265"/>
      <c r="Q101" s="265"/>
      <c r="R101" s="265"/>
      <c r="S101" s="265"/>
      <c r="T101" s="265"/>
      <c r="U101" s="265"/>
      <c r="V101" s="265"/>
      <c r="W101" s="265"/>
      <c r="X101" s="265"/>
    </row>
    <row r="102" spans="1:24" customFormat="1" ht="12.75" customHeight="1" x14ac:dyDescent="0.25">
      <c r="A102" s="182" t="s">
        <v>2157</v>
      </c>
      <c r="B102" s="148" t="s">
        <v>2158</v>
      </c>
      <c r="C102" s="201" t="s">
        <v>2157</v>
      </c>
      <c r="D102" s="271">
        <v>0</v>
      </c>
      <c r="E102" s="271">
        <v>0</v>
      </c>
      <c r="F102" s="270" t="str">
        <f t="shared" ref="F102:F133" si="3">IF(D102&gt;0,IF(E102/D102&gt;=100,"&gt;&gt;100",E102/D102*100),"-")</f>
        <v>-</v>
      </c>
      <c r="G102" s="265"/>
      <c r="H102" s="265"/>
      <c r="I102" s="265"/>
      <c r="J102" s="265"/>
      <c r="K102" s="265"/>
      <c r="L102" s="265"/>
      <c r="M102" s="265"/>
      <c r="N102" s="265"/>
      <c r="O102" s="265"/>
      <c r="P102" s="265"/>
      <c r="Q102" s="265"/>
      <c r="R102" s="265"/>
      <c r="S102" s="265"/>
      <c r="T102" s="265"/>
      <c r="U102" s="265"/>
      <c r="V102" s="265"/>
      <c r="W102" s="265"/>
      <c r="X102" s="265"/>
    </row>
    <row r="103" spans="1:24" customFormat="1" ht="12.75" customHeight="1" x14ac:dyDescent="0.25">
      <c r="A103" s="182" t="s">
        <v>2159</v>
      </c>
      <c r="B103" s="148" t="s">
        <v>2160</v>
      </c>
      <c r="C103" s="201" t="s">
        <v>2159</v>
      </c>
      <c r="D103" s="271">
        <v>0</v>
      </c>
      <c r="E103" s="271">
        <v>0</v>
      </c>
      <c r="F103" s="270" t="str">
        <f t="shared" si="3"/>
        <v>-</v>
      </c>
      <c r="G103" s="265"/>
      <c r="H103" s="265"/>
      <c r="I103" s="265"/>
      <c r="J103" s="265"/>
      <c r="K103" s="265"/>
      <c r="L103" s="265"/>
      <c r="M103" s="265"/>
      <c r="N103" s="265"/>
      <c r="O103" s="265"/>
      <c r="P103" s="265"/>
      <c r="Q103" s="265"/>
      <c r="R103" s="265"/>
      <c r="S103" s="265"/>
      <c r="T103" s="265"/>
      <c r="U103" s="265"/>
      <c r="V103" s="265"/>
      <c r="W103" s="265"/>
      <c r="X103" s="265"/>
    </row>
    <row r="104" spans="1:24" customFormat="1" ht="12.75" customHeight="1" x14ac:dyDescent="0.25">
      <c r="A104" s="182" t="s">
        <v>2161</v>
      </c>
      <c r="B104" s="148" t="s">
        <v>2162</v>
      </c>
      <c r="C104" s="201" t="s">
        <v>2161</v>
      </c>
      <c r="D104" s="271">
        <v>0</v>
      </c>
      <c r="E104" s="271">
        <v>0</v>
      </c>
      <c r="F104" s="270" t="str">
        <f t="shared" si="3"/>
        <v>-</v>
      </c>
      <c r="G104" s="265"/>
      <c r="H104" s="265"/>
      <c r="I104" s="265"/>
      <c r="J104" s="265"/>
      <c r="K104" s="265"/>
      <c r="L104" s="265"/>
      <c r="M104" s="265"/>
      <c r="N104" s="265"/>
      <c r="O104" s="265"/>
      <c r="P104" s="265"/>
      <c r="Q104" s="265"/>
      <c r="R104" s="265"/>
      <c r="S104" s="265"/>
      <c r="T104" s="265"/>
      <c r="U104" s="265"/>
      <c r="V104" s="265"/>
      <c r="W104" s="265"/>
      <c r="X104" s="265"/>
    </row>
    <row r="105" spans="1:24" customFormat="1" ht="24" customHeight="1" x14ac:dyDescent="0.25">
      <c r="A105" s="182" t="s">
        <v>2163</v>
      </c>
      <c r="B105" s="148" t="s">
        <v>2164</v>
      </c>
      <c r="C105" s="201" t="s">
        <v>2163</v>
      </c>
      <c r="D105" s="271">
        <v>0</v>
      </c>
      <c r="E105" s="271">
        <v>0</v>
      </c>
      <c r="F105" s="270" t="str">
        <f t="shared" si="3"/>
        <v>-</v>
      </c>
      <c r="G105" s="265"/>
      <c r="H105" s="265"/>
      <c r="I105" s="265"/>
      <c r="J105" s="265"/>
      <c r="K105" s="265"/>
      <c r="L105" s="265"/>
      <c r="M105" s="265"/>
      <c r="N105" s="265"/>
      <c r="O105" s="265"/>
      <c r="P105" s="265"/>
      <c r="Q105" s="265"/>
      <c r="R105" s="265"/>
      <c r="S105" s="265"/>
      <c r="T105" s="265"/>
      <c r="U105" s="265"/>
      <c r="V105" s="265"/>
      <c r="W105" s="265"/>
      <c r="X105" s="265"/>
    </row>
    <row r="106" spans="1:24" customFormat="1" ht="24" customHeight="1" x14ac:dyDescent="0.25">
      <c r="A106" s="182"/>
      <c r="B106" s="148" t="s">
        <v>2165</v>
      </c>
      <c r="C106" s="201" t="s">
        <v>2166</v>
      </c>
      <c r="D106" s="177">
        <f>SUM(D107:D116)</f>
        <v>0</v>
      </c>
      <c r="E106" s="177">
        <f>SUM(E107:E116)</f>
        <v>0</v>
      </c>
      <c r="F106" s="270" t="str">
        <f t="shared" si="3"/>
        <v>-</v>
      </c>
      <c r="G106" s="265"/>
      <c r="H106" s="265"/>
      <c r="I106" s="265"/>
      <c r="J106" s="265"/>
      <c r="K106" s="265"/>
      <c r="L106" s="265"/>
      <c r="M106" s="265"/>
      <c r="N106" s="265"/>
      <c r="O106" s="265"/>
      <c r="P106" s="265"/>
      <c r="Q106" s="265"/>
      <c r="R106" s="265"/>
      <c r="S106" s="265"/>
      <c r="T106" s="265"/>
      <c r="U106" s="265"/>
      <c r="V106" s="265"/>
      <c r="W106" s="265"/>
      <c r="X106" s="265"/>
    </row>
    <row r="107" spans="1:24" customFormat="1" ht="12.75" customHeight="1" x14ac:dyDescent="0.25">
      <c r="A107" s="182" t="s">
        <v>2167</v>
      </c>
      <c r="B107" s="148" t="s">
        <v>2168</v>
      </c>
      <c r="C107" s="201" t="s">
        <v>2167</v>
      </c>
      <c r="D107" s="271">
        <v>0</v>
      </c>
      <c r="E107" s="271">
        <v>0</v>
      </c>
      <c r="F107" s="270" t="str">
        <f t="shared" si="3"/>
        <v>-</v>
      </c>
      <c r="G107" s="265"/>
      <c r="H107" s="265"/>
      <c r="I107" s="265"/>
      <c r="J107" s="265"/>
      <c r="K107" s="265"/>
      <c r="L107" s="265"/>
      <c r="M107" s="265"/>
      <c r="N107" s="265"/>
      <c r="O107" s="265"/>
      <c r="P107" s="265"/>
      <c r="Q107" s="265"/>
      <c r="R107" s="265"/>
      <c r="S107" s="265"/>
      <c r="T107" s="265"/>
      <c r="U107" s="265"/>
      <c r="V107" s="265"/>
      <c r="W107" s="265"/>
      <c r="X107" s="265"/>
    </row>
    <row r="108" spans="1:24" customFormat="1" ht="12.75" customHeight="1" x14ac:dyDescent="0.25">
      <c r="A108" s="182" t="s">
        <v>2169</v>
      </c>
      <c r="B108" s="148" t="s">
        <v>2170</v>
      </c>
      <c r="C108" s="201" t="s">
        <v>2169</v>
      </c>
      <c r="D108" s="271">
        <v>0</v>
      </c>
      <c r="E108" s="271">
        <v>0</v>
      </c>
      <c r="F108" s="270" t="str">
        <f t="shared" si="3"/>
        <v>-</v>
      </c>
      <c r="G108" s="265"/>
      <c r="H108" s="265"/>
      <c r="I108" s="265"/>
      <c r="J108" s="265"/>
      <c r="K108" s="265"/>
      <c r="L108" s="265"/>
      <c r="M108" s="265"/>
      <c r="N108" s="265"/>
      <c r="O108" s="265"/>
      <c r="P108" s="265"/>
      <c r="Q108" s="265"/>
      <c r="R108" s="265"/>
      <c r="S108" s="265"/>
      <c r="T108" s="265"/>
      <c r="U108" s="265"/>
      <c r="V108" s="265"/>
      <c r="W108" s="265"/>
      <c r="X108" s="265"/>
    </row>
    <row r="109" spans="1:24" customFormat="1" ht="12.75" customHeight="1" x14ac:dyDescent="0.25">
      <c r="A109" s="182" t="s">
        <v>2171</v>
      </c>
      <c r="B109" s="148" t="s">
        <v>2172</v>
      </c>
      <c r="C109" s="201" t="s">
        <v>2171</v>
      </c>
      <c r="D109" s="271">
        <v>0</v>
      </c>
      <c r="E109" s="271">
        <v>0</v>
      </c>
      <c r="F109" s="270" t="str">
        <f t="shared" si="3"/>
        <v>-</v>
      </c>
      <c r="G109" s="265"/>
      <c r="H109" s="265"/>
      <c r="I109" s="265"/>
      <c r="J109" s="265"/>
      <c r="K109" s="265"/>
      <c r="L109" s="265"/>
      <c r="M109" s="265"/>
      <c r="N109" s="265"/>
      <c r="O109" s="265"/>
      <c r="P109" s="265"/>
      <c r="Q109" s="265"/>
      <c r="R109" s="265"/>
      <c r="S109" s="265"/>
      <c r="T109" s="265"/>
      <c r="U109" s="265"/>
      <c r="V109" s="265"/>
      <c r="W109" s="265"/>
      <c r="X109" s="265"/>
    </row>
    <row r="110" spans="1:24" customFormat="1" ht="12.75" customHeight="1" x14ac:dyDescent="0.25">
      <c r="A110" s="182" t="s">
        <v>2173</v>
      </c>
      <c r="B110" s="148" t="s">
        <v>2174</v>
      </c>
      <c r="C110" s="201" t="s">
        <v>2173</v>
      </c>
      <c r="D110" s="271">
        <v>0</v>
      </c>
      <c r="E110" s="271">
        <v>0</v>
      </c>
      <c r="F110" s="270" t="str">
        <f t="shared" si="3"/>
        <v>-</v>
      </c>
      <c r="G110" s="265"/>
      <c r="H110" s="265"/>
      <c r="I110" s="265"/>
      <c r="J110" s="265"/>
      <c r="K110" s="265"/>
      <c r="L110" s="265"/>
      <c r="M110" s="265"/>
      <c r="N110" s="265"/>
      <c r="O110" s="265"/>
      <c r="P110" s="265"/>
      <c r="Q110" s="265"/>
      <c r="R110" s="265"/>
      <c r="S110" s="265"/>
      <c r="T110" s="265"/>
      <c r="U110" s="265"/>
      <c r="V110" s="265"/>
      <c r="W110" s="265"/>
      <c r="X110" s="265"/>
    </row>
    <row r="111" spans="1:24" customFormat="1" ht="12.75" customHeight="1" x14ac:dyDescent="0.25">
      <c r="A111" s="182" t="s">
        <v>2175</v>
      </c>
      <c r="B111" s="148" t="s">
        <v>2176</v>
      </c>
      <c r="C111" s="201" t="s">
        <v>2175</v>
      </c>
      <c r="D111" s="271">
        <v>0</v>
      </c>
      <c r="E111" s="271">
        <v>0</v>
      </c>
      <c r="F111" s="270" t="str">
        <f t="shared" si="3"/>
        <v>-</v>
      </c>
      <c r="G111" s="265"/>
      <c r="H111" s="265"/>
      <c r="I111" s="265"/>
      <c r="J111" s="265"/>
      <c r="K111" s="265"/>
      <c r="L111" s="265"/>
      <c r="M111" s="265"/>
      <c r="N111" s="265"/>
      <c r="O111" s="265"/>
      <c r="P111" s="265"/>
      <c r="Q111" s="265"/>
      <c r="R111" s="265"/>
      <c r="S111" s="265"/>
      <c r="T111" s="265"/>
      <c r="U111" s="265"/>
      <c r="V111" s="265"/>
      <c r="W111" s="265"/>
      <c r="X111" s="265"/>
    </row>
    <row r="112" spans="1:24" customFormat="1" ht="12.75" customHeight="1" x14ac:dyDescent="0.25">
      <c r="A112" s="182" t="s">
        <v>2177</v>
      </c>
      <c r="B112" s="148" t="s">
        <v>2178</v>
      </c>
      <c r="C112" s="201" t="s">
        <v>2177</v>
      </c>
      <c r="D112" s="271">
        <v>0</v>
      </c>
      <c r="E112" s="271">
        <v>0</v>
      </c>
      <c r="F112" s="270" t="str">
        <f t="shared" si="3"/>
        <v>-</v>
      </c>
      <c r="G112" s="265"/>
      <c r="H112" s="265"/>
      <c r="I112" s="265"/>
      <c r="J112" s="265"/>
      <c r="K112" s="265"/>
      <c r="L112" s="265"/>
      <c r="M112" s="265"/>
      <c r="N112" s="265"/>
      <c r="O112" s="265"/>
      <c r="P112" s="265"/>
      <c r="Q112" s="265"/>
      <c r="R112" s="265"/>
      <c r="S112" s="265"/>
      <c r="T112" s="265"/>
      <c r="U112" s="265"/>
      <c r="V112" s="265"/>
      <c r="W112" s="265"/>
      <c r="X112" s="265"/>
    </row>
    <row r="113" spans="1:24" customFormat="1" ht="12.75" customHeight="1" x14ac:dyDescent="0.25">
      <c r="A113" s="182" t="s">
        <v>2179</v>
      </c>
      <c r="B113" s="148" t="s">
        <v>2180</v>
      </c>
      <c r="C113" s="201" t="s">
        <v>2179</v>
      </c>
      <c r="D113" s="271">
        <v>0</v>
      </c>
      <c r="E113" s="271">
        <v>0</v>
      </c>
      <c r="F113" s="270" t="str">
        <f t="shared" si="3"/>
        <v>-</v>
      </c>
      <c r="G113" s="265"/>
      <c r="H113" s="265"/>
      <c r="I113" s="265"/>
      <c r="J113" s="265"/>
      <c r="K113" s="265"/>
      <c r="L113" s="265"/>
      <c r="M113" s="265"/>
      <c r="N113" s="265"/>
      <c r="O113" s="265"/>
      <c r="P113" s="265"/>
      <c r="Q113" s="265"/>
      <c r="R113" s="265"/>
      <c r="S113" s="265"/>
      <c r="T113" s="265"/>
      <c r="U113" s="265"/>
      <c r="V113" s="265"/>
      <c r="W113" s="265"/>
      <c r="X113" s="265"/>
    </row>
    <row r="114" spans="1:24" customFormat="1" ht="12.75" customHeight="1" x14ac:dyDescent="0.25">
      <c r="A114" s="182" t="s">
        <v>2181</v>
      </c>
      <c r="B114" s="148" t="s">
        <v>2182</v>
      </c>
      <c r="C114" s="201" t="s">
        <v>2181</v>
      </c>
      <c r="D114" s="271">
        <v>0</v>
      </c>
      <c r="E114" s="271">
        <v>0</v>
      </c>
      <c r="F114" s="270" t="str">
        <f t="shared" si="3"/>
        <v>-</v>
      </c>
      <c r="G114" s="265"/>
      <c r="H114" s="265"/>
      <c r="I114" s="265"/>
      <c r="J114" s="265"/>
      <c r="K114" s="265"/>
      <c r="L114" s="265"/>
      <c r="M114" s="265"/>
      <c r="N114" s="265"/>
      <c r="O114" s="265"/>
      <c r="P114" s="265"/>
      <c r="Q114" s="265"/>
      <c r="R114" s="265"/>
      <c r="S114" s="265"/>
      <c r="T114" s="265"/>
      <c r="U114" s="265"/>
      <c r="V114" s="265"/>
      <c r="W114" s="265"/>
      <c r="X114" s="265"/>
    </row>
    <row r="115" spans="1:24" customFormat="1" ht="12.75" customHeight="1" x14ac:dyDescent="0.25">
      <c r="A115" s="182" t="s">
        <v>2183</v>
      </c>
      <c r="B115" s="148" t="s">
        <v>2184</v>
      </c>
      <c r="C115" s="201" t="s">
        <v>2183</v>
      </c>
      <c r="D115" s="271">
        <v>0</v>
      </c>
      <c r="E115" s="271">
        <v>0</v>
      </c>
      <c r="F115" s="270" t="str">
        <f t="shared" si="3"/>
        <v>-</v>
      </c>
      <c r="G115" s="265"/>
      <c r="H115" s="265"/>
      <c r="I115" s="265"/>
      <c r="J115" s="265"/>
      <c r="K115" s="265"/>
      <c r="L115" s="265"/>
      <c r="M115" s="265"/>
      <c r="N115" s="265"/>
      <c r="O115" s="265"/>
      <c r="P115" s="265"/>
      <c r="Q115" s="265"/>
      <c r="R115" s="265"/>
      <c r="S115" s="265"/>
      <c r="T115" s="265"/>
      <c r="U115" s="265"/>
      <c r="V115" s="265"/>
      <c r="W115" s="265"/>
      <c r="X115" s="265"/>
    </row>
    <row r="116" spans="1:24" customFormat="1" ht="12.75" customHeight="1" x14ac:dyDescent="0.25">
      <c r="A116" s="182" t="s">
        <v>2185</v>
      </c>
      <c r="B116" s="148" t="s">
        <v>2186</v>
      </c>
      <c r="C116" s="201" t="s">
        <v>2185</v>
      </c>
      <c r="D116" s="271">
        <v>0</v>
      </c>
      <c r="E116" s="271">
        <v>0</v>
      </c>
      <c r="F116" s="270" t="str">
        <f t="shared" si="3"/>
        <v>-</v>
      </c>
      <c r="G116" s="265"/>
      <c r="H116" s="265"/>
      <c r="I116" s="265"/>
      <c r="J116" s="265"/>
      <c r="K116" s="265"/>
      <c r="L116" s="265"/>
      <c r="M116" s="265"/>
      <c r="N116" s="265"/>
      <c r="O116" s="265"/>
      <c r="P116" s="265"/>
      <c r="Q116" s="265"/>
      <c r="R116" s="265"/>
      <c r="S116" s="265"/>
      <c r="T116" s="265"/>
      <c r="U116" s="265"/>
      <c r="V116" s="265"/>
      <c r="W116" s="265"/>
      <c r="X116" s="265"/>
    </row>
    <row r="117" spans="1:24" customFormat="1" ht="12.75" customHeight="1" x14ac:dyDescent="0.25">
      <c r="A117" s="182" t="s">
        <v>2187</v>
      </c>
      <c r="B117" s="148" t="s">
        <v>2188</v>
      </c>
      <c r="C117" s="201" t="s">
        <v>2187</v>
      </c>
      <c r="D117" s="271">
        <v>0</v>
      </c>
      <c r="E117" s="271">
        <v>0</v>
      </c>
      <c r="F117" s="270" t="str">
        <f t="shared" si="3"/>
        <v>-</v>
      </c>
      <c r="G117" s="265"/>
      <c r="H117" s="265"/>
      <c r="I117" s="265"/>
      <c r="J117" s="265"/>
      <c r="K117" s="265"/>
      <c r="L117" s="265"/>
      <c r="M117" s="265"/>
      <c r="N117" s="265"/>
      <c r="O117" s="265"/>
      <c r="P117" s="265"/>
      <c r="Q117" s="265"/>
      <c r="R117" s="265"/>
      <c r="S117" s="265"/>
      <c r="T117" s="265"/>
      <c r="U117" s="265"/>
      <c r="V117" s="265"/>
      <c r="W117" s="265"/>
      <c r="X117" s="265"/>
    </row>
    <row r="118" spans="1:24" customFormat="1" ht="12.75" customHeight="1" x14ac:dyDescent="0.25">
      <c r="A118" s="182" t="s">
        <v>2189</v>
      </c>
      <c r="B118" s="148" t="s">
        <v>2190</v>
      </c>
      <c r="C118" s="201" t="s">
        <v>2189</v>
      </c>
      <c r="D118" s="177">
        <f>D119+D126-D133</f>
        <v>0</v>
      </c>
      <c r="E118" s="177">
        <f>E119+E126-E133</f>
        <v>0</v>
      </c>
      <c r="F118" s="270" t="str">
        <f t="shared" si="3"/>
        <v>-</v>
      </c>
      <c r="G118" s="265"/>
      <c r="H118" s="265"/>
      <c r="I118" s="265"/>
      <c r="J118" s="265"/>
      <c r="K118" s="265"/>
      <c r="L118" s="265"/>
      <c r="M118" s="265"/>
      <c r="N118" s="265"/>
      <c r="O118" s="265"/>
      <c r="P118" s="265"/>
      <c r="Q118" s="265"/>
      <c r="R118" s="265"/>
      <c r="S118" s="265"/>
      <c r="T118" s="265"/>
      <c r="U118" s="265"/>
      <c r="V118" s="265"/>
      <c r="W118" s="265"/>
      <c r="X118" s="265"/>
    </row>
    <row r="119" spans="1:24" customFormat="1" ht="12.75" customHeight="1" x14ac:dyDescent="0.25">
      <c r="A119" s="182"/>
      <c r="B119" s="148" t="s">
        <v>2191</v>
      </c>
      <c r="C119" s="201" t="s">
        <v>2192</v>
      </c>
      <c r="D119" s="177">
        <f>SUM(D120:D125)</f>
        <v>0</v>
      </c>
      <c r="E119" s="177">
        <f>SUM(E120:E125)</f>
        <v>0</v>
      </c>
      <c r="F119" s="270" t="str">
        <f t="shared" si="3"/>
        <v>-</v>
      </c>
      <c r="G119" s="265"/>
      <c r="H119" s="265"/>
      <c r="I119" s="265"/>
      <c r="J119" s="265"/>
      <c r="K119" s="265"/>
      <c r="L119" s="265"/>
      <c r="M119" s="265"/>
      <c r="N119" s="265"/>
      <c r="O119" s="265"/>
      <c r="P119" s="265"/>
      <c r="Q119" s="265"/>
      <c r="R119" s="265"/>
      <c r="S119" s="265"/>
      <c r="T119" s="265"/>
      <c r="U119" s="265"/>
      <c r="V119" s="265"/>
      <c r="W119" s="265"/>
      <c r="X119" s="265"/>
    </row>
    <row r="120" spans="1:24" customFormat="1" ht="12.75" customHeight="1" x14ac:dyDescent="0.25">
      <c r="A120" s="182" t="s">
        <v>2193</v>
      </c>
      <c r="B120" s="148" t="s">
        <v>2194</v>
      </c>
      <c r="C120" s="201" t="s">
        <v>2193</v>
      </c>
      <c r="D120" s="271">
        <v>0</v>
      </c>
      <c r="E120" s="271">
        <v>0</v>
      </c>
      <c r="F120" s="270" t="str">
        <f t="shared" si="3"/>
        <v>-</v>
      </c>
      <c r="G120" s="265"/>
      <c r="H120" s="265"/>
      <c r="I120" s="265"/>
      <c r="J120" s="265"/>
      <c r="K120" s="265"/>
      <c r="L120" s="265"/>
      <c r="M120" s="265"/>
      <c r="N120" s="265"/>
      <c r="O120" s="265"/>
      <c r="P120" s="265"/>
      <c r="Q120" s="265"/>
      <c r="R120" s="265"/>
      <c r="S120" s="265"/>
      <c r="T120" s="265"/>
      <c r="U120" s="265"/>
      <c r="V120" s="265"/>
      <c r="W120" s="265"/>
      <c r="X120" s="265"/>
    </row>
    <row r="121" spans="1:24" customFormat="1" ht="12.75" customHeight="1" x14ac:dyDescent="0.25">
      <c r="A121" s="182" t="s">
        <v>2195</v>
      </c>
      <c r="B121" s="148" t="s">
        <v>2196</v>
      </c>
      <c r="C121" s="201" t="s">
        <v>2195</v>
      </c>
      <c r="D121" s="271">
        <v>0</v>
      </c>
      <c r="E121" s="271">
        <v>0</v>
      </c>
      <c r="F121" s="270" t="str">
        <f t="shared" si="3"/>
        <v>-</v>
      </c>
      <c r="G121" s="265"/>
      <c r="H121" s="265"/>
      <c r="I121" s="265"/>
      <c r="J121" s="265"/>
      <c r="K121" s="265"/>
      <c r="L121" s="265"/>
      <c r="M121" s="265"/>
      <c r="N121" s="265"/>
      <c r="O121" s="265"/>
      <c r="P121" s="265"/>
      <c r="Q121" s="265"/>
      <c r="R121" s="265"/>
      <c r="S121" s="265"/>
      <c r="T121" s="265"/>
      <c r="U121" s="265"/>
      <c r="V121" s="265"/>
      <c r="W121" s="265"/>
      <c r="X121" s="265"/>
    </row>
    <row r="122" spans="1:24" customFormat="1" ht="12.75" customHeight="1" x14ac:dyDescent="0.25">
      <c r="A122" s="182" t="s">
        <v>2197</v>
      </c>
      <c r="B122" s="148" t="s">
        <v>2198</v>
      </c>
      <c r="C122" s="201" t="s">
        <v>2197</v>
      </c>
      <c r="D122" s="271">
        <v>0</v>
      </c>
      <c r="E122" s="271">
        <v>0</v>
      </c>
      <c r="F122" s="270" t="str">
        <f t="shared" si="3"/>
        <v>-</v>
      </c>
      <c r="G122" s="265"/>
      <c r="H122" s="265"/>
      <c r="I122" s="265"/>
      <c r="J122" s="265"/>
      <c r="K122" s="265"/>
      <c r="L122" s="265"/>
      <c r="M122" s="265"/>
      <c r="N122" s="265"/>
      <c r="O122" s="265"/>
      <c r="P122" s="265"/>
      <c r="Q122" s="265"/>
      <c r="R122" s="265"/>
      <c r="S122" s="265"/>
      <c r="T122" s="265"/>
      <c r="U122" s="265"/>
      <c r="V122" s="265"/>
      <c r="W122" s="265"/>
      <c r="X122" s="265"/>
    </row>
    <row r="123" spans="1:24" customFormat="1" ht="12.75" customHeight="1" x14ac:dyDescent="0.25">
      <c r="A123" s="182" t="s">
        <v>2199</v>
      </c>
      <c r="B123" s="148" t="s">
        <v>2200</v>
      </c>
      <c r="C123" s="201" t="s">
        <v>2199</v>
      </c>
      <c r="D123" s="271">
        <v>0</v>
      </c>
      <c r="E123" s="271">
        <v>0</v>
      </c>
      <c r="F123" s="270" t="str">
        <f t="shared" si="3"/>
        <v>-</v>
      </c>
      <c r="G123" s="265"/>
      <c r="H123" s="265"/>
      <c r="I123" s="265"/>
      <c r="J123" s="265"/>
      <c r="K123" s="265"/>
      <c r="L123" s="265"/>
      <c r="M123" s="265"/>
      <c r="N123" s="265"/>
      <c r="O123" s="265"/>
      <c r="P123" s="265"/>
      <c r="Q123" s="265"/>
      <c r="R123" s="265"/>
      <c r="S123" s="265"/>
      <c r="T123" s="265"/>
      <c r="U123" s="265"/>
      <c r="V123" s="265"/>
      <c r="W123" s="265"/>
      <c r="X123" s="265"/>
    </row>
    <row r="124" spans="1:24" customFormat="1" ht="12.75" customHeight="1" x14ac:dyDescent="0.25">
      <c r="A124" s="182" t="s">
        <v>2201</v>
      </c>
      <c r="B124" s="148" t="s">
        <v>2202</v>
      </c>
      <c r="C124" s="201" t="s">
        <v>2201</v>
      </c>
      <c r="D124" s="271">
        <v>0</v>
      </c>
      <c r="E124" s="271">
        <v>0</v>
      </c>
      <c r="F124" s="270" t="str">
        <f t="shared" si="3"/>
        <v>-</v>
      </c>
      <c r="G124" s="265"/>
      <c r="H124" s="265"/>
      <c r="I124" s="265"/>
      <c r="J124" s="265"/>
      <c r="K124" s="265"/>
      <c r="L124" s="265"/>
      <c r="M124" s="265"/>
      <c r="N124" s="265"/>
      <c r="O124" s="265"/>
      <c r="P124" s="265"/>
      <c r="Q124" s="265"/>
      <c r="R124" s="265"/>
      <c r="S124" s="265"/>
      <c r="T124" s="265"/>
      <c r="U124" s="265"/>
      <c r="V124" s="265"/>
      <c r="W124" s="265"/>
      <c r="X124" s="265"/>
    </row>
    <row r="125" spans="1:24" customFormat="1" ht="12.75" customHeight="1" x14ac:dyDescent="0.25">
      <c r="A125" s="182" t="s">
        <v>2203</v>
      </c>
      <c r="B125" s="148" t="s">
        <v>2204</v>
      </c>
      <c r="C125" s="201" t="s">
        <v>2203</v>
      </c>
      <c r="D125" s="271">
        <v>0</v>
      </c>
      <c r="E125" s="271">
        <v>0</v>
      </c>
      <c r="F125" s="270" t="str">
        <f t="shared" si="3"/>
        <v>-</v>
      </c>
      <c r="G125" s="265"/>
      <c r="H125" s="265"/>
      <c r="I125" s="265"/>
      <c r="J125" s="265"/>
      <c r="K125" s="265"/>
      <c r="L125" s="265"/>
      <c r="M125" s="265"/>
      <c r="N125" s="265"/>
      <c r="O125" s="265"/>
      <c r="P125" s="265"/>
      <c r="Q125" s="265"/>
      <c r="R125" s="265"/>
      <c r="S125" s="265"/>
      <c r="T125" s="265"/>
      <c r="U125" s="265"/>
      <c r="V125" s="265"/>
      <c r="W125" s="265"/>
      <c r="X125" s="265"/>
    </row>
    <row r="126" spans="1:24" customFormat="1" ht="12.75" customHeight="1" x14ac:dyDescent="0.25">
      <c r="A126" s="182"/>
      <c r="B126" s="148" t="s">
        <v>2205</v>
      </c>
      <c r="C126" s="201" t="s">
        <v>2206</v>
      </c>
      <c r="D126" s="177">
        <f>SUM(D127:D132)</f>
        <v>0</v>
      </c>
      <c r="E126" s="177">
        <f>SUM(E127:E132)</f>
        <v>0</v>
      </c>
      <c r="F126" s="270" t="str">
        <f t="shared" si="3"/>
        <v>-</v>
      </c>
      <c r="G126" s="265"/>
      <c r="H126" s="265"/>
      <c r="I126" s="265"/>
      <c r="J126" s="265"/>
      <c r="K126" s="265"/>
      <c r="L126" s="265"/>
      <c r="M126" s="265"/>
      <c r="N126" s="265"/>
      <c r="O126" s="265"/>
      <c r="P126" s="265"/>
      <c r="Q126" s="265"/>
      <c r="R126" s="265"/>
      <c r="S126" s="265"/>
      <c r="T126" s="265"/>
      <c r="U126" s="265"/>
      <c r="V126" s="265"/>
      <c r="W126" s="265"/>
      <c r="X126" s="265"/>
    </row>
    <row r="127" spans="1:24" customFormat="1" ht="12.75" customHeight="1" x14ac:dyDescent="0.25">
      <c r="A127" s="182" t="s">
        <v>2207</v>
      </c>
      <c r="B127" s="148" t="s">
        <v>2194</v>
      </c>
      <c r="C127" s="201" t="s">
        <v>2207</v>
      </c>
      <c r="D127" s="271">
        <v>0</v>
      </c>
      <c r="E127" s="271">
        <v>0</v>
      </c>
      <c r="F127" s="270" t="str">
        <f t="shared" si="3"/>
        <v>-</v>
      </c>
      <c r="G127" s="265"/>
      <c r="H127" s="265"/>
      <c r="I127" s="265"/>
      <c r="J127" s="265"/>
      <c r="K127" s="265"/>
      <c r="L127" s="265"/>
      <c r="M127" s="265"/>
      <c r="N127" s="265"/>
      <c r="O127" s="265"/>
      <c r="P127" s="265"/>
      <c r="Q127" s="265"/>
      <c r="R127" s="265"/>
      <c r="S127" s="265"/>
      <c r="T127" s="265"/>
      <c r="U127" s="265"/>
      <c r="V127" s="265"/>
      <c r="W127" s="265"/>
      <c r="X127" s="265"/>
    </row>
    <row r="128" spans="1:24" customFormat="1" ht="12.75" customHeight="1" x14ac:dyDescent="0.25">
      <c r="A128" s="182" t="s">
        <v>2208</v>
      </c>
      <c r="B128" s="148" t="s">
        <v>2196</v>
      </c>
      <c r="C128" s="201" t="s">
        <v>2208</v>
      </c>
      <c r="D128" s="271">
        <v>0</v>
      </c>
      <c r="E128" s="271">
        <v>0</v>
      </c>
      <c r="F128" s="270" t="str">
        <f t="shared" si="3"/>
        <v>-</v>
      </c>
      <c r="G128" s="265"/>
      <c r="H128" s="265"/>
      <c r="I128" s="265"/>
      <c r="J128" s="265"/>
      <c r="K128" s="265"/>
      <c r="L128" s="265"/>
      <c r="M128" s="265"/>
      <c r="N128" s="265"/>
      <c r="O128" s="265"/>
      <c r="P128" s="265"/>
      <c r="Q128" s="265"/>
      <c r="R128" s="265"/>
      <c r="S128" s="265"/>
      <c r="T128" s="265"/>
      <c r="U128" s="265"/>
      <c r="V128" s="265"/>
      <c r="W128" s="265"/>
      <c r="X128" s="265"/>
    </row>
    <row r="129" spans="1:24" customFormat="1" ht="12.75" customHeight="1" x14ac:dyDescent="0.25">
      <c r="A129" s="182" t="s">
        <v>2209</v>
      </c>
      <c r="B129" s="148" t="s">
        <v>2198</v>
      </c>
      <c r="C129" s="201" t="s">
        <v>2209</v>
      </c>
      <c r="D129" s="271">
        <v>0</v>
      </c>
      <c r="E129" s="271">
        <v>0</v>
      </c>
      <c r="F129" s="270" t="str">
        <f t="shared" si="3"/>
        <v>-</v>
      </c>
      <c r="G129" s="265"/>
      <c r="H129" s="265"/>
      <c r="I129" s="265"/>
      <c r="J129" s="265"/>
      <c r="K129" s="265"/>
      <c r="L129" s="265"/>
      <c r="M129" s="265"/>
      <c r="N129" s="265"/>
      <c r="O129" s="265"/>
      <c r="P129" s="265"/>
      <c r="Q129" s="265"/>
      <c r="R129" s="265"/>
      <c r="S129" s="265"/>
      <c r="T129" s="265"/>
      <c r="U129" s="265"/>
      <c r="V129" s="265"/>
      <c r="W129" s="265"/>
      <c r="X129" s="265"/>
    </row>
    <row r="130" spans="1:24" customFormat="1" ht="12.75" customHeight="1" x14ac:dyDescent="0.25">
      <c r="A130" s="182" t="s">
        <v>2210</v>
      </c>
      <c r="B130" s="148" t="s">
        <v>2200</v>
      </c>
      <c r="C130" s="201" t="s">
        <v>2210</v>
      </c>
      <c r="D130" s="271">
        <v>0</v>
      </c>
      <c r="E130" s="271">
        <v>0</v>
      </c>
      <c r="F130" s="270" t="str">
        <f t="shared" si="3"/>
        <v>-</v>
      </c>
      <c r="G130" s="265"/>
      <c r="H130" s="265"/>
      <c r="I130" s="265"/>
      <c r="J130" s="265"/>
      <c r="K130" s="265"/>
      <c r="L130" s="265"/>
      <c r="M130" s="265"/>
      <c r="N130" s="265"/>
      <c r="O130" s="265"/>
      <c r="P130" s="265"/>
      <c r="Q130" s="265"/>
      <c r="R130" s="265"/>
      <c r="S130" s="265"/>
      <c r="T130" s="265"/>
      <c r="U130" s="265"/>
      <c r="V130" s="265"/>
      <c r="W130" s="265"/>
      <c r="X130" s="265"/>
    </row>
    <row r="131" spans="1:24" customFormat="1" ht="12.75" customHeight="1" x14ac:dyDescent="0.25">
      <c r="A131" s="182" t="s">
        <v>2211</v>
      </c>
      <c r="B131" s="148" t="s">
        <v>2202</v>
      </c>
      <c r="C131" s="201" t="s">
        <v>2211</v>
      </c>
      <c r="D131" s="271">
        <v>0</v>
      </c>
      <c r="E131" s="271">
        <v>0</v>
      </c>
      <c r="F131" s="270" t="str">
        <f t="shared" si="3"/>
        <v>-</v>
      </c>
      <c r="G131" s="265"/>
      <c r="H131" s="265"/>
      <c r="I131" s="265"/>
      <c r="J131" s="265"/>
      <c r="K131" s="265"/>
      <c r="L131" s="265"/>
      <c r="M131" s="265"/>
      <c r="N131" s="265"/>
      <c r="O131" s="265"/>
      <c r="P131" s="265"/>
      <c r="Q131" s="265"/>
      <c r="R131" s="265"/>
      <c r="S131" s="265"/>
      <c r="T131" s="265"/>
      <c r="U131" s="265"/>
      <c r="V131" s="265"/>
      <c r="W131" s="265"/>
      <c r="X131" s="265"/>
    </row>
    <row r="132" spans="1:24" customFormat="1" ht="12.75" customHeight="1" x14ac:dyDescent="0.25">
      <c r="A132" s="182" t="s">
        <v>2212</v>
      </c>
      <c r="B132" s="148" t="s">
        <v>2204</v>
      </c>
      <c r="C132" s="201" t="s">
        <v>2212</v>
      </c>
      <c r="D132" s="271">
        <v>0</v>
      </c>
      <c r="E132" s="271">
        <v>0</v>
      </c>
      <c r="F132" s="270" t="str">
        <f t="shared" si="3"/>
        <v>-</v>
      </c>
      <c r="G132" s="265"/>
      <c r="H132" s="265"/>
      <c r="I132" s="265"/>
      <c r="J132" s="265"/>
      <c r="K132" s="265"/>
      <c r="L132" s="265"/>
      <c r="M132" s="265"/>
      <c r="N132" s="265"/>
      <c r="O132" s="265"/>
      <c r="P132" s="265"/>
      <c r="Q132" s="265"/>
      <c r="R132" s="265"/>
      <c r="S132" s="265"/>
      <c r="T132" s="265"/>
      <c r="U132" s="265"/>
      <c r="V132" s="265"/>
      <c r="W132" s="265"/>
      <c r="X132" s="265"/>
    </row>
    <row r="133" spans="1:24" customFormat="1" ht="12.75" customHeight="1" x14ac:dyDescent="0.25">
      <c r="A133" s="182" t="s">
        <v>2213</v>
      </c>
      <c r="B133" s="148" t="s">
        <v>2214</v>
      </c>
      <c r="C133" s="201" t="s">
        <v>2213</v>
      </c>
      <c r="D133" s="271">
        <v>0</v>
      </c>
      <c r="E133" s="271">
        <v>0</v>
      </c>
      <c r="F133" s="270" t="str">
        <f t="shared" si="3"/>
        <v>-</v>
      </c>
      <c r="G133" s="265"/>
      <c r="H133" s="265"/>
      <c r="I133" s="265"/>
      <c r="J133" s="265"/>
      <c r="K133" s="265"/>
      <c r="L133" s="265"/>
      <c r="M133" s="265"/>
      <c r="N133" s="265"/>
      <c r="O133" s="265"/>
      <c r="P133" s="265"/>
      <c r="Q133" s="265"/>
      <c r="R133" s="265"/>
      <c r="S133" s="265"/>
      <c r="T133" s="265"/>
      <c r="U133" s="265"/>
      <c r="V133" s="265"/>
      <c r="W133" s="265"/>
      <c r="X133" s="265"/>
    </row>
    <row r="134" spans="1:24" customFormat="1" ht="12.75" customHeight="1" x14ac:dyDescent="0.25">
      <c r="A134" s="182" t="s">
        <v>2215</v>
      </c>
      <c r="B134" s="148" t="s">
        <v>2216</v>
      </c>
      <c r="C134" s="201" t="s">
        <v>2215</v>
      </c>
      <c r="D134" s="177">
        <f>D135+D142-D145</f>
        <v>0</v>
      </c>
      <c r="E134" s="177">
        <f>E135+E142-E145</f>
        <v>0</v>
      </c>
      <c r="F134" s="270" t="str">
        <f t="shared" ref="F134:F165" si="4">IF(D134&gt;0,IF(E134/D134&gt;=100,"&gt;&gt;100",E134/D134*100),"-")</f>
        <v>-</v>
      </c>
      <c r="G134" s="265"/>
      <c r="H134" s="265"/>
      <c r="I134" s="265"/>
      <c r="J134" s="265"/>
      <c r="K134" s="265"/>
      <c r="L134" s="265"/>
      <c r="M134" s="265"/>
      <c r="N134" s="265"/>
      <c r="O134" s="265"/>
      <c r="P134" s="265"/>
      <c r="Q134" s="265"/>
      <c r="R134" s="265"/>
      <c r="S134" s="265"/>
      <c r="T134" s="265"/>
      <c r="U134" s="265"/>
      <c r="V134" s="265"/>
      <c r="W134" s="265"/>
      <c r="X134" s="265"/>
    </row>
    <row r="135" spans="1:24" customFormat="1" ht="24" customHeight="1" x14ac:dyDescent="0.25">
      <c r="A135" s="182"/>
      <c r="B135" s="148" t="s">
        <v>2217</v>
      </c>
      <c r="C135" s="201" t="s">
        <v>2218</v>
      </c>
      <c r="D135" s="177">
        <f>SUM(D136:D141)</f>
        <v>0</v>
      </c>
      <c r="E135" s="177">
        <f>SUM(E136:E141)</f>
        <v>0</v>
      </c>
      <c r="F135" s="270" t="str">
        <f t="shared" si="4"/>
        <v>-</v>
      </c>
      <c r="G135" s="265"/>
      <c r="H135" s="265"/>
      <c r="I135" s="265"/>
      <c r="J135" s="265"/>
      <c r="K135" s="265"/>
      <c r="L135" s="265"/>
      <c r="M135" s="265"/>
      <c r="N135" s="265"/>
      <c r="O135" s="265"/>
      <c r="P135" s="265"/>
      <c r="Q135" s="265"/>
      <c r="R135" s="265"/>
      <c r="S135" s="265"/>
      <c r="T135" s="265"/>
      <c r="U135" s="265"/>
      <c r="V135" s="265"/>
      <c r="W135" s="265"/>
      <c r="X135" s="265"/>
    </row>
    <row r="136" spans="1:24" customFormat="1" ht="12.75" customHeight="1" x14ac:dyDescent="0.25">
      <c r="A136" s="182" t="s">
        <v>2219</v>
      </c>
      <c r="B136" s="148" t="s">
        <v>955</v>
      </c>
      <c r="C136" s="201" t="s">
        <v>2219</v>
      </c>
      <c r="D136" s="271">
        <v>0</v>
      </c>
      <c r="E136" s="271">
        <v>0</v>
      </c>
      <c r="F136" s="270" t="str">
        <f t="shared" si="4"/>
        <v>-</v>
      </c>
      <c r="G136" s="265"/>
      <c r="H136" s="265"/>
      <c r="I136" s="265"/>
      <c r="J136" s="265"/>
      <c r="K136" s="265"/>
      <c r="L136" s="265"/>
      <c r="M136" s="265"/>
      <c r="N136" s="265"/>
      <c r="O136" s="265"/>
      <c r="P136" s="265"/>
      <c r="Q136" s="265"/>
      <c r="R136" s="265"/>
      <c r="S136" s="265"/>
      <c r="T136" s="265"/>
      <c r="U136" s="265"/>
      <c r="V136" s="265"/>
      <c r="W136" s="265"/>
      <c r="X136" s="265"/>
    </row>
    <row r="137" spans="1:24" customFormat="1" ht="12.75" customHeight="1" x14ac:dyDescent="0.25">
      <c r="A137" s="182" t="s">
        <v>2220</v>
      </c>
      <c r="B137" s="148" t="s">
        <v>957</v>
      </c>
      <c r="C137" s="201" t="s">
        <v>2220</v>
      </c>
      <c r="D137" s="271">
        <v>0</v>
      </c>
      <c r="E137" s="271">
        <v>0</v>
      </c>
      <c r="F137" s="270" t="str">
        <f t="shared" si="4"/>
        <v>-</v>
      </c>
      <c r="G137" s="265"/>
      <c r="H137" s="265"/>
      <c r="I137" s="265"/>
      <c r="J137" s="265"/>
      <c r="K137" s="265"/>
      <c r="L137" s="265"/>
      <c r="M137" s="265"/>
      <c r="N137" s="265"/>
      <c r="O137" s="265"/>
      <c r="P137" s="265"/>
      <c r="Q137" s="265"/>
      <c r="R137" s="265"/>
      <c r="S137" s="265"/>
      <c r="T137" s="265"/>
      <c r="U137" s="265"/>
      <c r="V137" s="265"/>
      <c r="W137" s="265"/>
      <c r="X137" s="265"/>
    </row>
    <row r="138" spans="1:24" customFormat="1" ht="12.75" customHeight="1" x14ac:dyDescent="0.25">
      <c r="A138" s="182" t="s">
        <v>2221</v>
      </c>
      <c r="B138" s="148" t="s">
        <v>959</v>
      </c>
      <c r="C138" s="201" t="s">
        <v>2221</v>
      </c>
      <c r="D138" s="271">
        <v>0</v>
      </c>
      <c r="E138" s="271">
        <v>0</v>
      </c>
      <c r="F138" s="270" t="str">
        <f t="shared" si="4"/>
        <v>-</v>
      </c>
      <c r="G138" s="265"/>
      <c r="H138" s="265"/>
      <c r="I138" s="265"/>
      <c r="J138" s="265"/>
      <c r="K138" s="265"/>
      <c r="L138" s="265"/>
      <c r="M138" s="265"/>
      <c r="N138" s="265"/>
      <c r="O138" s="265"/>
      <c r="P138" s="265"/>
      <c r="Q138" s="265"/>
      <c r="R138" s="265"/>
      <c r="S138" s="265"/>
      <c r="T138" s="265"/>
      <c r="U138" s="265"/>
      <c r="V138" s="265"/>
      <c r="W138" s="265"/>
      <c r="X138" s="265"/>
    </row>
    <row r="139" spans="1:24" customFormat="1" ht="12.75" customHeight="1" x14ac:dyDescent="0.25">
      <c r="A139" s="182" t="s">
        <v>2222</v>
      </c>
      <c r="B139" s="148" t="s">
        <v>1171</v>
      </c>
      <c r="C139" s="201" t="s">
        <v>2222</v>
      </c>
      <c r="D139" s="271">
        <v>0</v>
      </c>
      <c r="E139" s="271">
        <v>0</v>
      </c>
      <c r="F139" s="270" t="str">
        <f t="shared" si="4"/>
        <v>-</v>
      </c>
      <c r="G139" s="265"/>
      <c r="H139" s="265"/>
      <c r="I139" s="265"/>
      <c r="J139" s="265"/>
      <c r="K139" s="265"/>
      <c r="L139" s="265"/>
      <c r="M139" s="265"/>
      <c r="N139" s="265"/>
      <c r="O139" s="265"/>
      <c r="P139" s="265"/>
      <c r="Q139" s="265"/>
      <c r="R139" s="265"/>
      <c r="S139" s="265"/>
      <c r="T139" s="265"/>
      <c r="U139" s="265"/>
      <c r="V139" s="265"/>
      <c r="W139" s="265"/>
      <c r="X139" s="265"/>
    </row>
    <row r="140" spans="1:24" customFormat="1" ht="24" customHeight="1" x14ac:dyDescent="0.25">
      <c r="A140" s="182" t="s">
        <v>2223</v>
      </c>
      <c r="B140" s="149" t="s">
        <v>1175</v>
      </c>
      <c r="C140" s="201" t="s">
        <v>2223</v>
      </c>
      <c r="D140" s="271">
        <v>0</v>
      </c>
      <c r="E140" s="271">
        <v>0</v>
      </c>
      <c r="F140" s="270" t="str">
        <f t="shared" si="4"/>
        <v>-</v>
      </c>
      <c r="G140" s="265"/>
      <c r="H140" s="265"/>
      <c r="I140" s="265"/>
      <c r="J140" s="265"/>
      <c r="K140" s="265"/>
      <c r="L140" s="265"/>
      <c r="M140" s="265"/>
      <c r="N140" s="265"/>
      <c r="O140" s="265"/>
      <c r="P140" s="265"/>
      <c r="Q140" s="265"/>
      <c r="R140" s="265"/>
      <c r="S140" s="265"/>
      <c r="T140" s="265"/>
      <c r="U140" s="265"/>
      <c r="V140" s="265"/>
      <c r="W140" s="265"/>
      <c r="X140" s="265"/>
    </row>
    <row r="141" spans="1:24" customFormat="1" ht="12.75" customHeight="1" x14ac:dyDescent="0.25">
      <c r="A141" s="182" t="s">
        <v>2224</v>
      </c>
      <c r="B141" s="148" t="s">
        <v>1181</v>
      </c>
      <c r="C141" s="201" t="s">
        <v>2224</v>
      </c>
      <c r="D141" s="271">
        <v>0</v>
      </c>
      <c r="E141" s="271">
        <v>0</v>
      </c>
      <c r="F141" s="270" t="str">
        <f t="shared" si="4"/>
        <v>-</v>
      </c>
      <c r="G141" s="265"/>
      <c r="H141" s="265"/>
      <c r="I141" s="265"/>
      <c r="J141" s="265"/>
      <c r="K141" s="265"/>
      <c r="L141" s="265"/>
      <c r="M141" s="265"/>
      <c r="N141" s="265"/>
      <c r="O141" s="265"/>
      <c r="P141" s="265"/>
      <c r="Q141" s="265"/>
      <c r="R141" s="265"/>
      <c r="S141" s="265"/>
      <c r="T141" s="265"/>
      <c r="U141" s="265"/>
      <c r="V141" s="265"/>
      <c r="W141" s="265"/>
      <c r="X141" s="265"/>
    </row>
    <row r="142" spans="1:24" customFormat="1" ht="12.75" customHeight="1" x14ac:dyDescent="0.25">
      <c r="A142" s="182"/>
      <c r="B142" s="148" t="s">
        <v>2225</v>
      </c>
      <c r="C142" s="201" t="s">
        <v>2226</v>
      </c>
      <c r="D142" s="177">
        <f>SUM(D143:D144)</f>
        <v>0</v>
      </c>
      <c r="E142" s="177">
        <f>SUM(E143:E144)</f>
        <v>0</v>
      </c>
      <c r="F142" s="270" t="str">
        <f t="shared" si="4"/>
        <v>-</v>
      </c>
      <c r="G142" s="265"/>
      <c r="H142" s="265"/>
      <c r="I142" s="265"/>
      <c r="J142" s="265"/>
      <c r="K142" s="265"/>
      <c r="L142" s="265"/>
      <c r="M142" s="265"/>
      <c r="N142" s="265"/>
      <c r="O142" s="265"/>
      <c r="P142" s="265"/>
      <c r="Q142" s="265"/>
      <c r="R142" s="265"/>
      <c r="S142" s="265"/>
      <c r="T142" s="265"/>
      <c r="U142" s="265"/>
      <c r="V142" s="265"/>
      <c r="W142" s="265"/>
      <c r="X142" s="265"/>
    </row>
    <row r="143" spans="1:24" customFormat="1" ht="12.75" customHeight="1" x14ac:dyDescent="0.25">
      <c r="A143" s="182" t="s">
        <v>2227</v>
      </c>
      <c r="B143" s="148" t="s">
        <v>1177</v>
      </c>
      <c r="C143" s="201" t="s">
        <v>2227</v>
      </c>
      <c r="D143" s="271">
        <v>0</v>
      </c>
      <c r="E143" s="271">
        <v>0</v>
      </c>
      <c r="F143" s="270" t="str">
        <f t="shared" si="4"/>
        <v>-</v>
      </c>
      <c r="G143" s="265"/>
      <c r="H143" s="265"/>
      <c r="I143" s="265"/>
      <c r="J143" s="265"/>
      <c r="K143" s="265"/>
      <c r="L143" s="265"/>
      <c r="M143" s="265"/>
      <c r="N143" s="265"/>
      <c r="O143" s="265"/>
      <c r="P143" s="265"/>
      <c r="Q143" s="265"/>
      <c r="R143" s="265"/>
      <c r="S143" s="265"/>
      <c r="T143" s="265"/>
      <c r="U143" s="265"/>
      <c r="V143" s="265"/>
      <c r="W143" s="265"/>
      <c r="X143" s="265"/>
    </row>
    <row r="144" spans="1:24" customFormat="1" ht="12.75" customHeight="1" x14ac:dyDescent="0.25">
      <c r="A144" s="182" t="s">
        <v>2228</v>
      </c>
      <c r="B144" s="148" t="s">
        <v>973</v>
      </c>
      <c r="C144" s="201" t="s">
        <v>2228</v>
      </c>
      <c r="D144" s="271">
        <v>0</v>
      </c>
      <c r="E144" s="271">
        <v>0</v>
      </c>
      <c r="F144" s="270" t="str">
        <f t="shared" si="4"/>
        <v>-</v>
      </c>
      <c r="G144" s="265"/>
      <c r="H144" s="265"/>
      <c r="I144" s="265"/>
      <c r="J144" s="265"/>
      <c r="K144" s="265"/>
      <c r="L144" s="265"/>
      <c r="M144" s="265"/>
      <c r="N144" s="265"/>
      <c r="O144" s="265"/>
      <c r="P144" s="265"/>
      <c r="Q144" s="265"/>
      <c r="R144" s="265"/>
      <c r="S144" s="265"/>
      <c r="T144" s="265"/>
      <c r="U144" s="265"/>
      <c r="V144" s="265"/>
      <c r="W144" s="265"/>
      <c r="X144" s="265"/>
    </row>
    <row r="145" spans="1:24" customFormat="1" ht="12.75" customHeight="1" x14ac:dyDescent="0.25">
      <c r="A145" s="182" t="s">
        <v>2229</v>
      </c>
      <c r="B145" s="148" t="s">
        <v>2230</v>
      </c>
      <c r="C145" s="201" t="s">
        <v>2229</v>
      </c>
      <c r="D145" s="271">
        <v>0</v>
      </c>
      <c r="E145" s="271">
        <v>0</v>
      </c>
      <c r="F145" s="270" t="str">
        <f t="shared" si="4"/>
        <v>-</v>
      </c>
      <c r="G145" s="265"/>
      <c r="H145" s="265"/>
      <c r="I145" s="265"/>
      <c r="J145" s="265"/>
      <c r="K145" s="265"/>
      <c r="L145" s="265"/>
      <c r="M145" s="265"/>
      <c r="N145" s="265"/>
      <c r="O145" s="265"/>
      <c r="P145" s="265"/>
      <c r="Q145" s="265"/>
      <c r="R145" s="265"/>
      <c r="S145" s="265"/>
      <c r="T145" s="265"/>
      <c r="U145" s="265"/>
      <c r="V145" s="265"/>
      <c r="W145" s="265"/>
      <c r="X145" s="265"/>
    </row>
    <row r="146" spans="1:24" customFormat="1" ht="12.75" customHeight="1" x14ac:dyDescent="0.25">
      <c r="A146" s="182" t="s">
        <v>2231</v>
      </c>
      <c r="B146" s="148" t="s">
        <v>2232</v>
      </c>
      <c r="C146" s="201" t="s">
        <v>2231</v>
      </c>
      <c r="D146" s="177">
        <f>SUM(D147:D149)+SUM(D158:D162)-D163</f>
        <v>4320.93</v>
      </c>
      <c r="E146" s="177">
        <f>SUM(E147:E149)+SUM(E158:E162)-E163</f>
        <v>4319.5499999999993</v>
      </c>
      <c r="F146" s="270">
        <f t="shared" si="4"/>
        <v>99.968062431004412</v>
      </c>
      <c r="G146" s="265"/>
      <c r="H146" s="265"/>
      <c r="I146" s="265"/>
      <c r="J146" s="265"/>
      <c r="K146" s="265"/>
      <c r="L146" s="265"/>
      <c r="M146" s="265"/>
      <c r="N146" s="265"/>
      <c r="O146" s="265"/>
      <c r="P146" s="265"/>
      <c r="Q146" s="265"/>
      <c r="R146" s="265"/>
      <c r="S146" s="265"/>
      <c r="T146" s="265"/>
      <c r="U146" s="265"/>
      <c r="V146" s="265"/>
      <c r="W146" s="265"/>
      <c r="X146" s="265"/>
    </row>
    <row r="147" spans="1:24" customFormat="1" ht="12.75" customHeight="1" x14ac:dyDescent="0.25">
      <c r="A147" s="182" t="s">
        <v>2233</v>
      </c>
      <c r="B147" s="148" t="s">
        <v>2234</v>
      </c>
      <c r="C147" s="201" t="s">
        <v>2233</v>
      </c>
      <c r="D147" s="271">
        <v>0</v>
      </c>
      <c r="E147" s="271">
        <v>0</v>
      </c>
      <c r="F147" s="270" t="str">
        <f t="shared" si="4"/>
        <v>-</v>
      </c>
      <c r="G147" s="265"/>
      <c r="H147" s="265"/>
      <c r="I147" s="265"/>
      <c r="J147" s="265"/>
      <c r="K147" s="265"/>
      <c r="L147" s="265"/>
      <c r="M147" s="265"/>
      <c r="N147" s="265"/>
      <c r="O147" s="265"/>
      <c r="P147" s="265"/>
      <c r="Q147" s="265"/>
      <c r="R147" s="265"/>
      <c r="S147" s="265"/>
      <c r="T147" s="265"/>
      <c r="U147" s="265"/>
      <c r="V147" s="265"/>
      <c r="W147" s="265"/>
      <c r="X147" s="265"/>
    </row>
    <row r="148" spans="1:24" customFormat="1" ht="12.75" customHeight="1" x14ac:dyDescent="0.25">
      <c r="A148" s="182" t="s">
        <v>2235</v>
      </c>
      <c r="B148" s="148" t="s">
        <v>2236</v>
      </c>
      <c r="C148" s="201" t="s">
        <v>2235</v>
      </c>
      <c r="D148" s="271">
        <v>0</v>
      </c>
      <c r="E148" s="271">
        <v>0</v>
      </c>
      <c r="F148" s="270" t="str">
        <f t="shared" si="4"/>
        <v>-</v>
      </c>
      <c r="G148" s="265"/>
      <c r="H148" s="265"/>
      <c r="I148" s="265"/>
      <c r="J148" s="265"/>
      <c r="K148" s="265"/>
      <c r="L148" s="265"/>
      <c r="M148" s="265"/>
      <c r="N148" s="265"/>
      <c r="O148" s="265"/>
      <c r="P148" s="265"/>
      <c r="Q148" s="265"/>
      <c r="R148" s="265"/>
      <c r="S148" s="265"/>
      <c r="T148" s="265"/>
      <c r="U148" s="265"/>
      <c r="V148" s="265"/>
      <c r="W148" s="265"/>
      <c r="X148" s="265"/>
    </row>
    <row r="149" spans="1:24" customFormat="1" ht="24" customHeight="1" x14ac:dyDescent="0.25">
      <c r="A149" s="182" t="s">
        <v>2237</v>
      </c>
      <c r="B149" s="148" t="s">
        <v>2238</v>
      </c>
      <c r="C149" s="201" t="s">
        <v>2237</v>
      </c>
      <c r="D149" s="177">
        <f>SUM(D150:D157)</f>
        <v>0</v>
      </c>
      <c r="E149" s="177">
        <f>SUM(E150:E157)</f>
        <v>0</v>
      </c>
      <c r="F149" s="270" t="str">
        <f t="shared" si="4"/>
        <v>-</v>
      </c>
      <c r="G149" s="265"/>
      <c r="H149" s="265"/>
      <c r="I149" s="265"/>
      <c r="J149" s="265"/>
      <c r="K149" s="265"/>
      <c r="L149" s="265"/>
      <c r="M149" s="265"/>
      <c r="N149" s="265"/>
      <c r="O149" s="265"/>
      <c r="P149" s="265"/>
      <c r="Q149" s="265"/>
      <c r="R149" s="265"/>
      <c r="S149" s="265"/>
      <c r="T149" s="265"/>
      <c r="U149" s="265"/>
      <c r="V149" s="265"/>
      <c r="W149" s="265"/>
      <c r="X149" s="265"/>
    </row>
    <row r="150" spans="1:24" customFormat="1" ht="12.75" customHeight="1" x14ac:dyDescent="0.25">
      <c r="A150" s="182" t="s">
        <v>2239</v>
      </c>
      <c r="B150" s="148" t="s">
        <v>2240</v>
      </c>
      <c r="C150" s="201" t="s">
        <v>2239</v>
      </c>
      <c r="D150" s="271">
        <v>0</v>
      </c>
      <c r="E150" s="271">
        <v>0</v>
      </c>
      <c r="F150" s="270" t="str">
        <f t="shared" si="4"/>
        <v>-</v>
      </c>
      <c r="G150" s="265"/>
      <c r="H150" s="265"/>
      <c r="I150" s="265"/>
      <c r="J150" s="265"/>
      <c r="K150" s="265"/>
      <c r="L150" s="265"/>
      <c r="M150" s="265"/>
      <c r="N150" s="265"/>
      <c r="O150" s="265"/>
      <c r="P150" s="265"/>
      <c r="Q150" s="265"/>
      <c r="R150" s="265"/>
      <c r="S150" s="265"/>
      <c r="T150" s="265"/>
      <c r="U150" s="265"/>
      <c r="V150" s="265"/>
      <c r="W150" s="265"/>
      <c r="X150" s="265"/>
    </row>
    <row r="151" spans="1:24" customFormat="1" ht="12.75" customHeight="1" x14ac:dyDescent="0.25">
      <c r="A151" s="182" t="s">
        <v>2241</v>
      </c>
      <c r="B151" s="148" t="s">
        <v>2242</v>
      </c>
      <c r="C151" s="201" t="s">
        <v>2241</v>
      </c>
      <c r="D151" s="271">
        <v>0</v>
      </c>
      <c r="E151" s="271">
        <v>0</v>
      </c>
      <c r="F151" s="270" t="str">
        <f t="shared" si="4"/>
        <v>-</v>
      </c>
      <c r="G151" s="265"/>
      <c r="H151" s="265"/>
      <c r="I151" s="265"/>
      <c r="J151" s="265"/>
      <c r="K151" s="265"/>
      <c r="L151" s="265"/>
      <c r="M151" s="265"/>
      <c r="N151" s="265"/>
      <c r="O151" s="265"/>
      <c r="P151" s="265"/>
      <c r="Q151" s="265"/>
      <c r="R151" s="265"/>
      <c r="S151" s="265"/>
      <c r="T151" s="265"/>
      <c r="U151" s="265"/>
      <c r="V151" s="265"/>
      <c r="W151" s="265"/>
      <c r="X151" s="265"/>
    </row>
    <row r="152" spans="1:24" customFormat="1" ht="12.75" customHeight="1" x14ac:dyDescent="0.25">
      <c r="A152" s="182" t="s">
        <v>2243</v>
      </c>
      <c r="B152" s="148" t="s">
        <v>2244</v>
      </c>
      <c r="C152" s="201" t="s">
        <v>2243</v>
      </c>
      <c r="D152" s="271">
        <v>0</v>
      </c>
      <c r="E152" s="271">
        <v>0</v>
      </c>
      <c r="F152" s="270" t="str">
        <f t="shared" si="4"/>
        <v>-</v>
      </c>
      <c r="G152" s="265"/>
      <c r="H152" s="265"/>
      <c r="I152" s="265"/>
      <c r="J152" s="265"/>
      <c r="K152" s="265"/>
      <c r="L152" s="265"/>
      <c r="M152" s="265"/>
      <c r="N152" s="265"/>
      <c r="O152" s="265"/>
      <c r="P152" s="265"/>
      <c r="Q152" s="265"/>
      <c r="R152" s="265"/>
      <c r="S152" s="265"/>
      <c r="T152" s="265"/>
      <c r="U152" s="265"/>
      <c r="V152" s="265"/>
      <c r="W152" s="265"/>
      <c r="X152" s="265"/>
    </row>
    <row r="153" spans="1:24" customFormat="1" ht="12.75" customHeight="1" x14ac:dyDescent="0.25">
      <c r="A153" s="182" t="s">
        <v>2245</v>
      </c>
      <c r="B153" s="148" t="s">
        <v>2246</v>
      </c>
      <c r="C153" s="201" t="s">
        <v>2245</v>
      </c>
      <c r="D153" s="271">
        <v>0</v>
      </c>
      <c r="E153" s="271">
        <v>0</v>
      </c>
      <c r="F153" s="270" t="str">
        <f t="shared" si="4"/>
        <v>-</v>
      </c>
      <c r="G153" s="265"/>
      <c r="H153" s="265"/>
      <c r="I153" s="265"/>
      <c r="J153" s="265"/>
      <c r="K153" s="265"/>
      <c r="L153" s="265"/>
      <c r="M153" s="265"/>
      <c r="N153" s="265"/>
      <c r="O153" s="265"/>
      <c r="P153" s="265"/>
      <c r="Q153" s="265"/>
      <c r="R153" s="265"/>
      <c r="S153" s="265"/>
      <c r="T153" s="265"/>
      <c r="U153" s="265"/>
      <c r="V153" s="265"/>
      <c r="W153" s="265"/>
      <c r="X153" s="265"/>
    </row>
    <row r="154" spans="1:24" customFormat="1" ht="12.75" customHeight="1" x14ac:dyDescent="0.25">
      <c r="A154" s="182" t="s">
        <v>2247</v>
      </c>
      <c r="B154" s="148" t="s">
        <v>2248</v>
      </c>
      <c r="C154" s="201" t="s">
        <v>2247</v>
      </c>
      <c r="D154" s="271">
        <v>0</v>
      </c>
      <c r="E154" s="271">
        <v>0</v>
      </c>
      <c r="F154" s="270" t="str">
        <f t="shared" si="4"/>
        <v>-</v>
      </c>
      <c r="G154" s="265"/>
      <c r="H154" s="265"/>
      <c r="I154" s="265"/>
      <c r="J154" s="265"/>
      <c r="K154" s="265"/>
      <c r="L154" s="265"/>
      <c r="M154" s="265"/>
      <c r="N154" s="265"/>
      <c r="O154" s="265"/>
      <c r="P154" s="265"/>
      <c r="Q154" s="265"/>
      <c r="R154" s="265"/>
      <c r="S154" s="265"/>
      <c r="T154" s="265"/>
      <c r="U154" s="265"/>
      <c r="V154" s="265"/>
      <c r="W154" s="265"/>
      <c r="X154" s="265"/>
    </row>
    <row r="155" spans="1:24" customFormat="1" ht="24" customHeight="1" x14ac:dyDescent="0.25">
      <c r="A155" s="182" t="s">
        <v>2249</v>
      </c>
      <c r="B155" s="148" t="s">
        <v>2250</v>
      </c>
      <c r="C155" s="201" t="s">
        <v>2249</v>
      </c>
      <c r="D155" s="271">
        <v>0</v>
      </c>
      <c r="E155" s="271">
        <v>0</v>
      </c>
      <c r="F155" s="270" t="str">
        <f t="shared" si="4"/>
        <v>-</v>
      </c>
      <c r="G155" s="265"/>
      <c r="H155" s="265"/>
      <c r="I155" s="265"/>
      <c r="J155" s="265"/>
      <c r="K155" s="265"/>
      <c r="L155" s="265"/>
      <c r="M155" s="265"/>
      <c r="N155" s="265"/>
      <c r="O155" s="265"/>
      <c r="P155" s="265"/>
      <c r="Q155" s="265"/>
      <c r="R155" s="265"/>
      <c r="S155" s="265"/>
      <c r="T155" s="265"/>
      <c r="U155" s="265"/>
      <c r="V155" s="265"/>
      <c r="W155" s="265"/>
      <c r="X155" s="265"/>
    </row>
    <row r="156" spans="1:24" customFormat="1" ht="24" customHeight="1" x14ac:dyDescent="0.25">
      <c r="A156" s="182" t="s">
        <v>2251</v>
      </c>
      <c r="B156" s="148" t="s">
        <v>2252</v>
      </c>
      <c r="C156" s="201" t="s">
        <v>2251</v>
      </c>
      <c r="D156" s="271">
        <v>0</v>
      </c>
      <c r="E156" s="271">
        <v>0</v>
      </c>
      <c r="F156" s="270" t="str">
        <f t="shared" si="4"/>
        <v>-</v>
      </c>
      <c r="G156" s="265"/>
      <c r="H156" s="265"/>
      <c r="I156" s="265"/>
      <c r="J156" s="265"/>
      <c r="K156" s="265"/>
      <c r="L156" s="265"/>
      <c r="M156" s="265"/>
      <c r="N156" s="265"/>
      <c r="O156" s="265"/>
      <c r="P156" s="265"/>
      <c r="Q156" s="265"/>
      <c r="R156" s="265"/>
      <c r="S156" s="265"/>
      <c r="T156" s="265"/>
      <c r="U156" s="265"/>
      <c r="V156" s="265"/>
      <c r="W156" s="265"/>
      <c r="X156" s="265"/>
    </row>
    <row r="157" spans="1:24" customFormat="1" ht="24" customHeight="1" x14ac:dyDescent="0.25">
      <c r="A157" s="182" t="s">
        <v>2253</v>
      </c>
      <c r="B157" s="148" t="s">
        <v>2254</v>
      </c>
      <c r="C157" s="201" t="s">
        <v>2253</v>
      </c>
      <c r="D157" s="271">
        <v>0</v>
      </c>
      <c r="E157" s="271">
        <v>0</v>
      </c>
      <c r="F157" s="270" t="str">
        <f t="shared" si="4"/>
        <v>-</v>
      </c>
      <c r="G157" s="265"/>
      <c r="H157" s="265"/>
      <c r="I157" s="265"/>
      <c r="J157" s="265"/>
      <c r="K157" s="265"/>
      <c r="L157" s="265"/>
      <c r="M157" s="265"/>
      <c r="N157" s="265"/>
      <c r="O157" s="265"/>
      <c r="P157" s="265"/>
      <c r="Q157" s="265"/>
      <c r="R157" s="265"/>
      <c r="S157" s="265"/>
      <c r="T157" s="265"/>
      <c r="U157" s="265"/>
      <c r="V157" s="265"/>
      <c r="W157" s="265"/>
      <c r="X157" s="265"/>
    </row>
    <row r="158" spans="1:24" customFormat="1" ht="12.75" customHeight="1" x14ac:dyDescent="0.25">
      <c r="A158" s="182" t="s">
        <v>2255</v>
      </c>
      <c r="B158" s="148" t="s">
        <v>2256</v>
      </c>
      <c r="C158" s="201" t="s">
        <v>2255</v>
      </c>
      <c r="D158" s="271">
        <v>0</v>
      </c>
      <c r="E158" s="271">
        <v>0</v>
      </c>
      <c r="F158" s="270" t="str">
        <f t="shared" si="4"/>
        <v>-</v>
      </c>
      <c r="G158" s="265"/>
      <c r="H158" s="265"/>
      <c r="I158" s="265"/>
      <c r="J158" s="265"/>
      <c r="K158" s="265"/>
      <c r="L158" s="265"/>
      <c r="M158" s="265"/>
      <c r="N158" s="265"/>
      <c r="O158" s="265"/>
      <c r="P158" s="265"/>
      <c r="Q158" s="265"/>
      <c r="R158" s="265"/>
      <c r="S158" s="265"/>
      <c r="T158" s="265"/>
      <c r="U158" s="265"/>
      <c r="V158" s="265"/>
      <c r="W158" s="265"/>
      <c r="X158" s="265"/>
    </row>
    <row r="159" spans="1:24" customFormat="1" ht="24" customHeight="1" x14ac:dyDescent="0.25">
      <c r="A159" s="182" t="s">
        <v>2257</v>
      </c>
      <c r="B159" s="149" t="s">
        <v>2258</v>
      </c>
      <c r="C159" s="201" t="s">
        <v>2257</v>
      </c>
      <c r="D159" s="271">
        <v>4538.54</v>
      </c>
      <c r="E159" s="271">
        <v>4428.32</v>
      </c>
      <c r="F159" s="270">
        <f t="shared" si="4"/>
        <v>97.57146571364359</v>
      </c>
      <c r="G159" s="265"/>
      <c r="H159" s="265"/>
      <c r="I159" s="265"/>
      <c r="J159" s="265"/>
      <c r="K159" s="265"/>
      <c r="L159" s="265"/>
      <c r="M159" s="265"/>
      <c r="N159" s="265"/>
      <c r="O159" s="265"/>
      <c r="P159" s="265"/>
      <c r="Q159" s="265"/>
      <c r="R159" s="265"/>
      <c r="S159" s="265"/>
      <c r="T159" s="265"/>
      <c r="U159" s="265"/>
      <c r="V159" s="265"/>
      <c r="W159" s="265"/>
      <c r="X159" s="265"/>
    </row>
    <row r="160" spans="1:24" customFormat="1" ht="24" customHeight="1" x14ac:dyDescent="0.25">
      <c r="A160" s="182" t="s">
        <v>2259</v>
      </c>
      <c r="B160" s="148" t="s">
        <v>2260</v>
      </c>
      <c r="C160" s="201" t="s">
        <v>2259</v>
      </c>
      <c r="D160" s="271">
        <v>0</v>
      </c>
      <c r="E160" s="271">
        <v>0</v>
      </c>
      <c r="F160" s="270" t="str">
        <f t="shared" si="4"/>
        <v>-</v>
      </c>
      <c r="G160" s="265"/>
      <c r="H160" s="265"/>
      <c r="I160" s="265"/>
      <c r="J160" s="265"/>
      <c r="K160" s="265"/>
      <c r="L160" s="265"/>
      <c r="M160" s="265"/>
      <c r="N160" s="265"/>
      <c r="O160" s="265"/>
      <c r="P160" s="265"/>
      <c r="Q160" s="265"/>
      <c r="R160" s="265"/>
      <c r="S160" s="265"/>
      <c r="T160" s="265"/>
      <c r="U160" s="265"/>
      <c r="V160" s="265"/>
      <c r="W160" s="265"/>
      <c r="X160" s="265"/>
    </row>
    <row r="161" spans="1:24" customFormat="1" ht="24" customHeight="1" x14ac:dyDescent="0.25">
      <c r="A161" s="182" t="s">
        <v>2261</v>
      </c>
      <c r="B161" s="148" t="s">
        <v>2262</v>
      </c>
      <c r="C161" s="201" t="s">
        <v>2261</v>
      </c>
      <c r="D161" s="271">
        <v>0</v>
      </c>
      <c r="E161" s="271">
        <v>0</v>
      </c>
      <c r="F161" s="270" t="str">
        <f t="shared" si="4"/>
        <v>-</v>
      </c>
      <c r="G161" s="265"/>
      <c r="H161" s="265"/>
      <c r="I161" s="265"/>
      <c r="J161" s="265"/>
      <c r="K161" s="265"/>
      <c r="L161" s="265"/>
      <c r="M161" s="265"/>
      <c r="N161" s="265"/>
      <c r="O161" s="265"/>
      <c r="P161" s="265"/>
      <c r="Q161" s="265"/>
      <c r="R161" s="265"/>
      <c r="S161" s="265"/>
      <c r="T161" s="265"/>
      <c r="U161" s="265"/>
      <c r="V161" s="265"/>
      <c r="W161" s="265"/>
      <c r="X161" s="265"/>
    </row>
    <row r="162" spans="1:24" customFormat="1" ht="12.75" customHeight="1" x14ac:dyDescent="0.25">
      <c r="A162" s="182" t="s">
        <v>2263</v>
      </c>
      <c r="B162" s="148" t="s">
        <v>2264</v>
      </c>
      <c r="C162" s="201" t="s">
        <v>2263</v>
      </c>
      <c r="D162" s="271">
        <v>0</v>
      </c>
      <c r="E162" s="271">
        <v>0</v>
      </c>
      <c r="F162" s="270" t="str">
        <f t="shared" si="4"/>
        <v>-</v>
      </c>
      <c r="G162" s="265"/>
      <c r="H162" s="265"/>
      <c r="I162" s="265"/>
      <c r="J162" s="265"/>
      <c r="K162" s="265"/>
      <c r="L162" s="265"/>
      <c r="M162" s="265"/>
      <c r="N162" s="265"/>
      <c r="O162" s="265"/>
      <c r="P162" s="265"/>
      <c r="Q162" s="265"/>
      <c r="R162" s="265"/>
      <c r="S162" s="265"/>
      <c r="T162" s="265"/>
      <c r="U162" s="265"/>
      <c r="V162" s="265"/>
      <c r="W162" s="265"/>
      <c r="X162" s="265"/>
    </row>
    <row r="163" spans="1:24" customFormat="1" ht="12.75" customHeight="1" x14ac:dyDescent="0.25">
      <c r="A163" s="182" t="s">
        <v>2265</v>
      </c>
      <c r="B163" s="148" t="s">
        <v>2266</v>
      </c>
      <c r="C163" s="201" t="s">
        <v>2265</v>
      </c>
      <c r="D163" s="271">
        <v>217.61</v>
      </c>
      <c r="E163" s="271">
        <v>108.77</v>
      </c>
      <c r="F163" s="270">
        <f t="shared" si="4"/>
        <v>49.983916180322588</v>
      </c>
      <c r="G163" s="265"/>
      <c r="H163" s="265"/>
      <c r="I163" s="265"/>
      <c r="J163" s="265"/>
      <c r="K163" s="265"/>
      <c r="L163" s="265"/>
      <c r="M163" s="265"/>
      <c r="N163" s="265"/>
      <c r="O163" s="265"/>
      <c r="P163" s="265"/>
      <c r="Q163" s="265"/>
      <c r="R163" s="265"/>
      <c r="S163" s="265"/>
      <c r="T163" s="265"/>
      <c r="U163" s="265"/>
      <c r="V163" s="265"/>
      <c r="W163" s="265"/>
      <c r="X163" s="265"/>
    </row>
    <row r="164" spans="1:24" customFormat="1" ht="12.75" customHeight="1" x14ac:dyDescent="0.25">
      <c r="A164" s="182" t="s">
        <v>2267</v>
      </c>
      <c r="B164" s="148" t="s">
        <v>2268</v>
      </c>
      <c r="C164" s="201" t="s">
        <v>2267</v>
      </c>
      <c r="D164" s="177">
        <f>SUM(D165:D168)-D169</f>
        <v>0</v>
      </c>
      <c r="E164" s="177">
        <f>SUM(E165:E168)-E169</f>
        <v>0</v>
      </c>
      <c r="F164" s="270" t="str">
        <f t="shared" si="4"/>
        <v>-</v>
      </c>
      <c r="G164" s="265"/>
      <c r="H164" s="265"/>
      <c r="I164" s="265"/>
      <c r="J164" s="265"/>
      <c r="K164" s="265"/>
      <c r="L164" s="265"/>
      <c r="M164" s="265"/>
      <c r="N164" s="265"/>
      <c r="O164" s="265"/>
      <c r="P164" s="265"/>
      <c r="Q164" s="265"/>
      <c r="R164" s="265"/>
      <c r="S164" s="265"/>
      <c r="T164" s="265"/>
      <c r="U164" s="265"/>
      <c r="V164" s="265"/>
      <c r="W164" s="265"/>
      <c r="X164" s="265"/>
    </row>
    <row r="165" spans="1:24" customFormat="1" ht="12.75" customHeight="1" x14ac:dyDescent="0.25">
      <c r="A165" s="182" t="s">
        <v>2269</v>
      </c>
      <c r="B165" s="148" t="s">
        <v>2270</v>
      </c>
      <c r="C165" s="201" t="s">
        <v>2269</v>
      </c>
      <c r="D165" s="271">
        <v>0</v>
      </c>
      <c r="E165" s="271">
        <v>0</v>
      </c>
      <c r="F165" s="270" t="str">
        <f t="shared" si="4"/>
        <v>-</v>
      </c>
      <c r="G165" s="265"/>
      <c r="H165" s="265"/>
      <c r="I165" s="265"/>
      <c r="J165" s="265"/>
      <c r="K165" s="265"/>
      <c r="L165" s="265"/>
      <c r="M165" s="265"/>
      <c r="N165" s="265"/>
      <c r="O165" s="265"/>
      <c r="P165" s="265"/>
      <c r="Q165" s="265"/>
      <c r="R165" s="265"/>
      <c r="S165" s="265"/>
      <c r="T165" s="265"/>
      <c r="U165" s="265"/>
      <c r="V165" s="265"/>
      <c r="W165" s="265"/>
      <c r="X165" s="265"/>
    </row>
    <row r="166" spans="1:24" customFormat="1" ht="12.75" customHeight="1" x14ac:dyDescent="0.25">
      <c r="A166" s="182" t="s">
        <v>2271</v>
      </c>
      <c r="B166" s="148" t="s">
        <v>2272</v>
      </c>
      <c r="C166" s="201" t="s">
        <v>2271</v>
      </c>
      <c r="D166" s="271">
        <v>0</v>
      </c>
      <c r="E166" s="271">
        <v>0</v>
      </c>
      <c r="F166" s="270" t="str">
        <f t="shared" ref="F166:F173" si="5">IF(D166&gt;0,IF(E166/D166&gt;=100,"&gt;&gt;100",E166/D166*100),"-")</f>
        <v>-</v>
      </c>
      <c r="G166" s="265"/>
      <c r="H166" s="265"/>
      <c r="I166" s="265"/>
      <c r="J166" s="265"/>
      <c r="K166" s="265"/>
      <c r="L166" s="265"/>
      <c r="M166" s="265"/>
      <c r="N166" s="265"/>
      <c r="O166" s="265"/>
      <c r="P166" s="265"/>
      <c r="Q166" s="265"/>
      <c r="R166" s="265"/>
      <c r="S166" s="265"/>
      <c r="T166" s="265"/>
      <c r="U166" s="265"/>
      <c r="V166" s="265"/>
      <c r="W166" s="265"/>
      <c r="X166" s="265"/>
    </row>
    <row r="167" spans="1:24" customFormat="1" ht="12.75" customHeight="1" x14ac:dyDescent="0.25">
      <c r="A167" s="182" t="s">
        <v>2273</v>
      </c>
      <c r="B167" s="148" t="s">
        <v>2274</v>
      </c>
      <c r="C167" s="201" t="s">
        <v>2273</v>
      </c>
      <c r="D167" s="271">
        <v>0</v>
      </c>
      <c r="E167" s="271">
        <v>0</v>
      </c>
      <c r="F167" s="270" t="str">
        <f t="shared" si="5"/>
        <v>-</v>
      </c>
      <c r="G167" s="265"/>
      <c r="H167" s="265"/>
      <c r="I167" s="265"/>
      <c r="J167" s="265"/>
      <c r="K167" s="265"/>
      <c r="L167" s="265"/>
      <c r="M167" s="265"/>
      <c r="N167" s="265"/>
      <c r="O167" s="265"/>
      <c r="P167" s="265"/>
      <c r="Q167" s="265"/>
      <c r="R167" s="265"/>
      <c r="S167" s="265"/>
      <c r="T167" s="265"/>
      <c r="U167" s="265"/>
      <c r="V167" s="265"/>
      <c r="W167" s="265"/>
      <c r="X167" s="265"/>
    </row>
    <row r="168" spans="1:24" customFormat="1" ht="12.75" customHeight="1" x14ac:dyDescent="0.25">
      <c r="A168" s="182" t="s">
        <v>2275</v>
      </c>
      <c r="B168" s="148" t="s">
        <v>2276</v>
      </c>
      <c r="C168" s="201" t="s">
        <v>2275</v>
      </c>
      <c r="D168" s="271">
        <v>0</v>
      </c>
      <c r="E168" s="271">
        <v>0</v>
      </c>
      <c r="F168" s="270" t="str">
        <f t="shared" si="5"/>
        <v>-</v>
      </c>
      <c r="G168" s="265"/>
      <c r="H168" s="265"/>
      <c r="I168" s="265"/>
      <c r="J168" s="265"/>
      <c r="K168" s="265"/>
      <c r="L168" s="265"/>
      <c r="M168" s="265"/>
      <c r="N168" s="265"/>
      <c r="O168" s="265"/>
      <c r="P168" s="265"/>
      <c r="Q168" s="265"/>
      <c r="R168" s="265"/>
      <c r="S168" s="265"/>
      <c r="T168" s="265"/>
      <c r="U168" s="265"/>
      <c r="V168" s="265"/>
      <c r="W168" s="265"/>
      <c r="X168" s="265"/>
    </row>
    <row r="169" spans="1:24" customFormat="1" ht="12.75" customHeight="1" x14ac:dyDescent="0.25">
      <c r="A169" s="182" t="s">
        <v>2277</v>
      </c>
      <c r="B169" s="148" t="s">
        <v>2278</v>
      </c>
      <c r="C169" s="201" t="s">
        <v>2277</v>
      </c>
      <c r="D169" s="271">
        <v>0</v>
      </c>
      <c r="E169" s="271">
        <v>0</v>
      </c>
      <c r="F169" s="270" t="str">
        <f t="shared" si="5"/>
        <v>-</v>
      </c>
      <c r="G169" s="265"/>
      <c r="H169" s="265"/>
      <c r="I169" s="265"/>
      <c r="J169" s="265"/>
      <c r="K169" s="265"/>
      <c r="L169" s="265"/>
      <c r="M169" s="265"/>
      <c r="N169" s="265"/>
      <c r="O169" s="265"/>
      <c r="P169" s="265"/>
      <c r="Q169" s="265"/>
      <c r="R169" s="265"/>
      <c r="S169" s="265"/>
      <c r="T169" s="265"/>
      <c r="U169" s="265"/>
      <c r="V169" s="265"/>
      <c r="W169" s="265"/>
      <c r="X169" s="265"/>
    </row>
    <row r="170" spans="1:24" customFormat="1" ht="12.75" customHeight="1" x14ac:dyDescent="0.25">
      <c r="A170" s="182" t="s">
        <v>1291</v>
      </c>
      <c r="B170" s="148" t="s">
        <v>2279</v>
      </c>
      <c r="C170" s="201" t="s">
        <v>1291</v>
      </c>
      <c r="D170" s="177">
        <f>SUM(D171:D173)</f>
        <v>19968.64</v>
      </c>
      <c r="E170" s="177">
        <f>SUM(E171:E173)</f>
        <v>25900.5</v>
      </c>
      <c r="F170" s="270">
        <f t="shared" si="5"/>
        <v>129.70587881798662</v>
      </c>
      <c r="G170" s="265"/>
      <c r="H170" s="265"/>
      <c r="I170" s="265"/>
      <c r="J170" s="265"/>
      <c r="K170" s="265"/>
      <c r="L170" s="265"/>
      <c r="M170" s="265"/>
      <c r="N170" s="265"/>
      <c r="O170" s="265"/>
      <c r="P170" s="265"/>
      <c r="Q170" s="265"/>
      <c r="R170" s="265"/>
      <c r="S170" s="265"/>
      <c r="T170" s="265"/>
      <c r="U170" s="265"/>
      <c r="V170" s="265"/>
      <c r="W170" s="265"/>
      <c r="X170" s="265"/>
    </row>
    <row r="171" spans="1:24" customFormat="1" ht="12.75" customHeight="1" x14ac:dyDescent="0.25">
      <c r="A171" s="182" t="s">
        <v>2280</v>
      </c>
      <c r="B171" s="148" t="s">
        <v>2281</v>
      </c>
      <c r="C171" s="201" t="s">
        <v>2280</v>
      </c>
      <c r="D171" s="271">
        <v>929.16</v>
      </c>
      <c r="E171" s="271">
        <v>990.22</v>
      </c>
      <c r="F171" s="270">
        <f t="shared" si="5"/>
        <v>106.57152697059711</v>
      </c>
      <c r="G171" s="265"/>
      <c r="H171" s="265"/>
      <c r="I171" s="265"/>
      <c r="J171" s="265"/>
      <c r="K171" s="265"/>
      <c r="L171" s="265"/>
      <c r="M171" s="265"/>
      <c r="N171" s="265"/>
      <c r="O171" s="265"/>
      <c r="P171" s="265"/>
      <c r="Q171" s="265"/>
      <c r="R171" s="265"/>
      <c r="S171" s="265"/>
      <c r="T171" s="265"/>
      <c r="U171" s="265"/>
      <c r="V171" s="265"/>
      <c r="W171" s="265"/>
      <c r="X171" s="265"/>
    </row>
    <row r="172" spans="1:24" customFormat="1" ht="12.75" customHeight="1" x14ac:dyDescent="0.25">
      <c r="A172" s="182" t="s">
        <v>2282</v>
      </c>
      <c r="B172" s="148" t="s">
        <v>2283</v>
      </c>
      <c r="C172" s="201" t="s">
        <v>2282</v>
      </c>
      <c r="D172" s="271">
        <v>0</v>
      </c>
      <c r="E172" s="271">
        <v>0</v>
      </c>
      <c r="F172" s="270" t="str">
        <f t="shared" si="5"/>
        <v>-</v>
      </c>
      <c r="G172" s="265"/>
      <c r="H172" s="265"/>
      <c r="I172" s="265"/>
      <c r="J172" s="265"/>
      <c r="K172" s="265"/>
      <c r="L172" s="265"/>
      <c r="M172" s="265"/>
      <c r="N172" s="265"/>
      <c r="O172" s="265"/>
      <c r="P172" s="265"/>
      <c r="Q172" s="265"/>
      <c r="R172" s="265"/>
      <c r="S172" s="265"/>
      <c r="T172" s="265"/>
      <c r="U172" s="265"/>
      <c r="V172" s="265"/>
      <c r="W172" s="265"/>
      <c r="X172" s="265"/>
    </row>
    <row r="173" spans="1:24" customFormat="1" ht="12.75" customHeight="1" x14ac:dyDescent="0.25">
      <c r="A173" s="182" t="s">
        <v>2284</v>
      </c>
      <c r="B173" s="148" t="s">
        <v>2285</v>
      </c>
      <c r="C173" s="201" t="s">
        <v>2284</v>
      </c>
      <c r="D173" s="271">
        <v>19039.48</v>
      </c>
      <c r="E173" s="271">
        <v>24910.28</v>
      </c>
      <c r="F173" s="270">
        <f t="shared" si="5"/>
        <v>130.83487574240473</v>
      </c>
      <c r="G173" s="265"/>
      <c r="H173" s="265"/>
      <c r="I173" s="265"/>
      <c r="J173" s="265"/>
      <c r="K173" s="265"/>
      <c r="L173" s="265"/>
      <c r="M173" s="265"/>
      <c r="N173" s="265"/>
      <c r="O173" s="265"/>
      <c r="P173" s="265"/>
      <c r="Q173" s="265"/>
      <c r="R173" s="265"/>
      <c r="S173" s="265"/>
      <c r="T173" s="265"/>
      <c r="U173" s="265"/>
      <c r="V173" s="265"/>
      <c r="W173" s="265"/>
      <c r="X173" s="265"/>
    </row>
    <row r="174" spans="1:24" s="2" customFormat="1" ht="20.100000000000001" customHeight="1" x14ac:dyDescent="0.25">
      <c r="A174" s="326" t="s">
        <v>2286</v>
      </c>
      <c r="B174" s="331"/>
      <c r="C174" s="138"/>
      <c r="D174" s="139"/>
      <c r="E174" s="139"/>
      <c r="F174" s="140"/>
      <c r="G174" s="9"/>
      <c r="H174" s="9"/>
      <c r="I174" s="9"/>
      <c r="J174" s="9"/>
      <c r="K174" s="9"/>
      <c r="L174" s="9"/>
      <c r="M174" s="9"/>
      <c r="N174" s="9"/>
      <c r="O174" s="9"/>
      <c r="P174" s="9"/>
      <c r="Q174" s="9"/>
      <c r="R174" s="9"/>
      <c r="S174" s="9"/>
      <c r="T174" s="9"/>
      <c r="U174" s="9"/>
      <c r="V174" s="9"/>
      <c r="W174" s="9"/>
      <c r="X174" s="9"/>
    </row>
    <row r="175" spans="1:24" customFormat="1" ht="12.75" customHeight="1" x14ac:dyDescent="0.25">
      <c r="A175" s="182"/>
      <c r="B175" s="148" t="s">
        <v>2287</v>
      </c>
      <c r="C175" s="201" t="s">
        <v>2288</v>
      </c>
      <c r="D175" s="177">
        <f>D176+D237</f>
        <v>44192.43</v>
      </c>
      <c r="E175" s="177">
        <f>E176+E237</f>
        <v>52060.539999999994</v>
      </c>
      <c r="F175" s="270">
        <f t="shared" ref="F175:F206" si="6">IF(D175&gt;0,IF(E175/D175&gt;=100,"&gt;&gt;100",E175/D175*100),"-")</f>
        <v>117.80420311804531</v>
      </c>
      <c r="G175" s="265"/>
      <c r="H175" s="265"/>
      <c r="I175" s="265"/>
      <c r="J175" s="265"/>
      <c r="K175" s="265"/>
      <c r="L175" s="265"/>
      <c r="M175" s="265"/>
      <c r="N175" s="265"/>
      <c r="O175" s="265"/>
      <c r="P175" s="265"/>
      <c r="Q175" s="265"/>
      <c r="R175" s="265"/>
      <c r="S175" s="265"/>
      <c r="T175" s="265"/>
      <c r="U175" s="265"/>
      <c r="V175" s="265"/>
      <c r="W175" s="265"/>
      <c r="X175" s="265"/>
    </row>
    <row r="176" spans="1:24" customFormat="1" ht="12.75" customHeight="1" x14ac:dyDescent="0.25">
      <c r="A176" s="182" t="s">
        <v>2289</v>
      </c>
      <c r="B176" s="148" t="s">
        <v>2290</v>
      </c>
      <c r="C176" s="201" t="s">
        <v>2289</v>
      </c>
      <c r="D176" s="177">
        <f>D177+D189+D190+D206+D234</f>
        <v>21729.02</v>
      </c>
      <c r="E176" s="177">
        <f>E177+E189+E190+E206+E234</f>
        <v>26658.359999999997</v>
      </c>
      <c r="F176" s="270">
        <f t="shared" si="6"/>
        <v>122.68551457912045</v>
      </c>
      <c r="G176" s="265"/>
      <c r="H176" s="265"/>
      <c r="I176" s="265"/>
      <c r="J176" s="265"/>
      <c r="K176" s="265"/>
      <c r="L176" s="265"/>
      <c r="M176" s="265"/>
      <c r="N176" s="265"/>
      <c r="O176" s="265"/>
      <c r="P176" s="265"/>
      <c r="Q176" s="265"/>
      <c r="R176" s="265"/>
      <c r="S176" s="265"/>
      <c r="T176" s="265"/>
      <c r="U176" s="265"/>
      <c r="V176" s="265"/>
      <c r="W176" s="265"/>
      <c r="X176" s="265"/>
    </row>
    <row r="177" spans="1:24" customFormat="1" ht="12.75" customHeight="1" x14ac:dyDescent="0.25">
      <c r="A177" s="182" t="s">
        <v>2291</v>
      </c>
      <c r="B177" s="148" t="s">
        <v>2292</v>
      </c>
      <c r="C177" s="201" t="s">
        <v>2291</v>
      </c>
      <c r="D177" s="177">
        <f>SUM(D178:D180)+SUM(D184:D188)</f>
        <v>21576.13</v>
      </c>
      <c r="E177" s="177">
        <f>SUM(E178:E180)+SUM(E184:E188)</f>
        <v>26658.359999999997</v>
      </c>
      <c r="F177" s="270">
        <f t="shared" si="6"/>
        <v>123.55487290816285</v>
      </c>
      <c r="G177" s="265"/>
      <c r="H177" s="265"/>
      <c r="I177" s="265"/>
      <c r="J177" s="265"/>
      <c r="K177" s="265"/>
      <c r="L177" s="265"/>
      <c r="M177" s="265"/>
      <c r="N177" s="265"/>
      <c r="O177" s="265"/>
      <c r="P177" s="265"/>
      <c r="Q177" s="265"/>
      <c r="R177" s="265"/>
      <c r="S177" s="265"/>
      <c r="T177" s="265"/>
      <c r="U177" s="265"/>
      <c r="V177" s="265"/>
      <c r="W177" s="265"/>
      <c r="X177" s="265"/>
    </row>
    <row r="178" spans="1:24" customFormat="1" ht="12.75" customHeight="1" x14ac:dyDescent="0.25">
      <c r="A178" s="182" t="s">
        <v>2293</v>
      </c>
      <c r="B178" s="148" t="s">
        <v>2294</v>
      </c>
      <c r="C178" s="201" t="s">
        <v>2293</v>
      </c>
      <c r="D178" s="271">
        <v>18226.759999999998</v>
      </c>
      <c r="E178" s="271">
        <v>23977.61</v>
      </c>
      <c r="F178" s="270">
        <f t="shared" si="6"/>
        <v>131.55168554367316</v>
      </c>
      <c r="G178" s="265"/>
      <c r="H178" s="265"/>
      <c r="I178" s="265"/>
      <c r="J178" s="265"/>
      <c r="K178" s="265"/>
      <c r="L178" s="265"/>
      <c r="M178" s="265"/>
      <c r="N178" s="265"/>
      <c r="O178" s="265"/>
      <c r="P178" s="265"/>
      <c r="Q178" s="265"/>
      <c r="R178" s="265"/>
      <c r="S178" s="265"/>
      <c r="T178" s="265"/>
      <c r="U178" s="265"/>
      <c r="V178" s="265"/>
      <c r="W178" s="265"/>
      <c r="X178" s="265"/>
    </row>
    <row r="179" spans="1:24" customFormat="1" ht="12.75" customHeight="1" x14ac:dyDescent="0.25">
      <c r="A179" s="182" t="s">
        <v>2295</v>
      </c>
      <c r="B179" s="148" t="s">
        <v>2296</v>
      </c>
      <c r="C179" s="201" t="s">
        <v>2295</v>
      </c>
      <c r="D179" s="271">
        <v>3243.92</v>
      </c>
      <c r="E179" s="271">
        <v>2561.7399999999998</v>
      </c>
      <c r="F179" s="270">
        <f t="shared" si="6"/>
        <v>78.970504821327268</v>
      </c>
      <c r="G179" s="265"/>
      <c r="H179" s="265"/>
      <c r="I179" s="265"/>
      <c r="J179" s="265"/>
      <c r="K179" s="265"/>
      <c r="L179" s="265"/>
      <c r="M179" s="265"/>
      <c r="N179" s="265"/>
      <c r="O179" s="265"/>
      <c r="P179" s="265"/>
      <c r="Q179" s="265"/>
      <c r="R179" s="265"/>
      <c r="S179" s="265"/>
      <c r="T179" s="265"/>
      <c r="U179" s="265"/>
      <c r="V179" s="265"/>
      <c r="W179" s="265"/>
      <c r="X179" s="265"/>
    </row>
    <row r="180" spans="1:24" customFormat="1" ht="12.75" customHeight="1" x14ac:dyDescent="0.25">
      <c r="A180" s="182" t="s">
        <v>2297</v>
      </c>
      <c r="B180" s="148" t="s">
        <v>2298</v>
      </c>
      <c r="C180" s="201" t="s">
        <v>2297</v>
      </c>
      <c r="D180" s="177">
        <f>SUM(D181:D183)</f>
        <v>105.45</v>
      </c>
      <c r="E180" s="177">
        <f>SUM(E181:E183)</f>
        <v>119.01</v>
      </c>
      <c r="F180" s="270">
        <f t="shared" si="6"/>
        <v>112.85917496443811</v>
      </c>
      <c r="G180" s="265"/>
      <c r="H180" s="265"/>
      <c r="I180" s="265"/>
      <c r="J180" s="265"/>
      <c r="K180" s="265"/>
      <c r="L180" s="265"/>
      <c r="M180" s="265"/>
      <c r="N180" s="265"/>
      <c r="O180" s="265"/>
      <c r="P180" s="265"/>
      <c r="Q180" s="265"/>
      <c r="R180" s="265"/>
      <c r="S180" s="265"/>
      <c r="T180" s="265"/>
      <c r="U180" s="265"/>
      <c r="V180" s="265"/>
      <c r="W180" s="265"/>
      <c r="X180" s="265"/>
    </row>
    <row r="181" spans="1:24" customFormat="1" ht="12.75" customHeight="1" x14ac:dyDescent="0.25">
      <c r="A181" s="182" t="s">
        <v>2299</v>
      </c>
      <c r="B181" s="148" t="s">
        <v>2300</v>
      </c>
      <c r="C181" s="201" t="s">
        <v>2299</v>
      </c>
      <c r="D181" s="271">
        <v>0</v>
      </c>
      <c r="E181" s="271">
        <v>0</v>
      </c>
      <c r="F181" s="270" t="str">
        <f t="shared" si="6"/>
        <v>-</v>
      </c>
      <c r="G181" s="265"/>
      <c r="H181" s="265"/>
      <c r="I181" s="265"/>
      <c r="J181" s="265"/>
      <c r="K181" s="265"/>
      <c r="L181" s="265"/>
      <c r="M181" s="265"/>
      <c r="N181" s="265"/>
      <c r="O181" s="265"/>
      <c r="P181" s="265"/>
      <c r="Q181" s="265"/>
      <c r="R181" s="265"/>
      <c r="S181" s="265"/>
      <c r="T181" s="265"/>
      <c r="U181" s="265"/>
      <c r="V181" s="265"/>
      <c r="W181" s="265"/>
      <c r="X181" s="265"/>
    </row>
    <row r="182" spans="1:24" customFormat="1" ht="12.75" customHeight="1" x14ac:dyDescent="0.25">
      <c r="A182" s="182" t="s">
        <v>2301</v>
      </c>
      <c r="B182" s="148" t="s">
        <v>2302</v>
      </c>
      <c r="C182" s="201" t="s">
        <v>2301</v>
      </c>
      <c r="D182" s="271">
        <v>0</v>
      </c>
      <c r="E182" s="271">
        <v>0</v>
      </c>
      <c r="F182" s="270" t="str">
        <f t="shared" si="6"/>
        <v>-</v>
      </c>
      <c r="G182" s="265"/>
      <c r="H182" s="265"/>
      <c r="I182" s="265"/>
      <c r="J182" s="265"/>
      <c r="K182" s="265"/>
      <c r="L182" s="265"/>
      <c r="M182" s="265"/>
      <c r="N182" s="265"/>
      <c r="O182" s="265"/>
      <c r="P182" s="265"/>
      <c r="Q182" s="265"/>
      <c r="R182" s="265"/>
      <c r="S182" s="265"/>
      <c r="T182" s="265"/>
      <c r="U182" s="265"/>
      <c r="V182" s="265"/>
      <c r="W182" s="265"/>
      <c r="X182" s="265"/>
    </row>
    <row r="183" spans="1:24" customFormat="1" ht="12.75" customHeight="1" x14ac:dyDescent="0.25">
      <c r="A183" s="182" t="s">
        <v>2303</v>
      </c>
      <c r="B183" s="148" t="s">
        <v>2304</v>
      </c>
      <c r="C183" s="201" t="s">
        <v>2303</v>
      </c>
      <c r="D183" s="271">
        <v>105.45</v>
      </c>
      <c r="E183" s="271">
        <v>119.01</v>
      </c>
      <c r="F183" s="270">
        <f t="shared" si="6"/>
        <v>112.85917496443811</v>
      </c>
      <c r="G183" s="265"/>
      <c r="H183" s="265"/>
      <c r="I183" s="265"/>
      <c r="J183" s="265"/>
      <c r="K183" s="265"/>
      <c r="L183" s="265"/>
      <c r="M183" s="265"/>
      <c r="N183" s="265"/>
      <c r="O183" s="265"/>
      <c r="P183" s="265"/>
      <c r="Q183" s="265"/>
      <c r="R183" s="265"/>
      <c r="S183" s="265"/>
      <c r="T183" s="265"/>
      <c r="U183" s="265"/>
      <c r="V183" s="265"/>
      <c r="W183" s="265"/>
      <c r="X183" s="265"/>
    </row>
    <row r="184" spans="1:24" customFormat="1" ht="12.75" customHeight="1" x14ac:dyDescent="0.25">
      <c r="A184" s="182" t="s">
        <v>2305</v>
      </c>
      <c r="B184" s="148" t="s">
        <v>2306</v>
      </c>
      <c r="C184" s="201" t="s">
        <v>2305</v>
      </c>
      <c r="D184" s="271">
        <v>0</v>
      </c>
      <c r="E184" s="271">
        <v>0</v>
      </c>
      <c r="F184" s="270" t="str">
        <f t="shared" si="6"/>
        <v>-</v>
      </c>
      <c r="G184" s="265"/>
      <c r="H184" s="265"/>
      <c r="I184" s="265"/>
      <c r="J184" s="265"/>
      <c r="K184" s="265"/>
      <c r="L184" s="265"/>
      <c r="M184" s="265"/>
      <c r="N184" s="265"/>
      <c r="O184" s="265"/>
      <c r="P184" s="265"/>
      <c r="Q184" s="265"/>
      <c r="R184" s="265"/>
      <c r="S184" s="265"/>
      <c r="T184" s="265"/>
      <c r="U184" s="265"/>
      <c r="V184" s="265"/>
      <c r="W184" s="265"/>
      <c r="X184" s="265"/>
    </row>
    <row r="185" spans="1:24" customFormat="1" ht="24" customHeight="1" x14ac:dyDescent="0.25">
      <c r="A185" s="182" t="s">
        <v>2307</v>
      </c>
      <c r="B185" s="148" t="s">
        <v>2308</v>
      </c>
      <c r="C185" s="201" t="s">
        <v>2307</v>
      </c>
      <c r="D185" s="271">
        <v>0</v>
      </c>
      <c r="E185" s="271">
        <v>0</v>
      </c>
      <c r="F185" s="270" t="str">
        <f t="shared" si="6"/>
        <v>-</v>
      </c>
      <c r="G185" s="265"/>
      <c r="H185" s="265"/>
      <c r="I185" s="265"/>
      <c r="J185" s="265"/>
      <c r="K185" s="265"/>
      <c r="L185" s="265"/>
      <c r="M185" s="265"/>
      <c r="N185" s="265"/>
      <c r="O185" s="265"/>
      <c r="P185" s="265"/>
      <c r="Q185" s="265"/>
      <c r="R185" s="265"/>
      <c r="S185" s="265"/>
      <c r="T185" s="265"/>
      <c r="U185" s="265"/>
      <c r="V185" s="265"/>
      <c r="W185" s="265"/>
      <c r="X185" s="265"/>
    </row>
    <row r="186" spans="1:24" customFormat="1" ht="12.75" customHeight="1" x14ac:dyDescent="0.25">
      <c r="A186" s="182" t="s">
        <v>2309</v>
      </c>
      <c r="B186" s="148" t="s">
        <v>2310</v>
      </c>
      <c r="C186" s="201" t="s">
        <v>2309</v>
      </c>
      <c r="D186" s="271">
        <v>0</v>
      </c>
      <c r="E186" s="271">
        <v>0</v>
      </c>
      <c r="F186" s="270" t="str">
        <f t="shared" si="6"/>
        <v>-</v>
      </c>
      <c r="G186" s="265"/>
      <c r="H186" s="265"/>
      <c r="I186" s="265"/>
      <c r="J186" s="265"/>
      <c r="K186" s="265"/>
      <c r="L186" s="265"/>
      <c r="M186" s="265"/>
      <c r="N186" s="265"/>
      <c r="O186" s="265"/>
      <c r="P186" s="265"/>
      <c r="Q186" s="265"/>
      <c r="R186" s="265"/>
      <c r="S186" s="265"/>
      <c r="T186" s="265"/>
      <c r="U186" s="265"/>
      <c r="V186" s="265"/>
      <c r="W186" s="265"/>
      <c r="X186" s="265"/>
    </row>
    <row r="187" spans="1:24" customFormat="1" ht="12.75" customHeight="1" x14ac:dyDescent="0.25">
      <c r="A187" s="182" t="s">
        <v>2311</v>
      </c>
      <c r="B187" s="148" t="s">
        <v>2312</v>
      </c>
      <c r="C187" s="201" t="s">
        <v>2311</v>
      </c>
      <c r="D187" s="271">
        <v>0</v>
      </c>
      <c r="E187" s="271">
        <v>0</v>
      </c>
      <c r="F187" s="270" t="str">
        <f t="shared" si="6"/>
        <v>-</v>
      </c>
      <c r="G187" s="265"/>
      <c r="H187" s="265"/>
      <c r="I187" s="265"/>
      <c r="J187" s="265"/>
      <c r="K187" s="265"/>
      <c r="L187" s="265"/>
      <c r="M187" s="265"/>
      <c r="N187" s="265"/>
      <c r="O187" s="265"/>
      <c r="P187" s="265"/>
      <c r="Q187" s="265"/>
      <c r="R187" s="265"/>
      <c r="S187" s="265"/>
      <c r="T187" s="265"/>
      <c r="U187" s="265"/>
      <c r="V187" s="265"/>
      <c r="W187" s="265"/>
      <c r="X187" s="265"/>
    </row>
    <row r="188" spans="1:24" customFormat="1" ht="12.75" customHeight="1" x14ac:dyDescent="0.25">
      <c r="A188" s="182" t="s">
        <v>2313</v>
      </c>
      <c r="B188" s="148" t="s">
        <v>2314</v>
      </c>
      <c r="C188" s="201" t="s">
        <v>2313</v>
      </c>
      <c r="D188" s="271">
        <v>0</v>
      </c>
      <c r="E188" s="271">
        <v>0</v>
      </c>
      <c r="F188" s="270" t="str">
        <f t="shared" si="6"/>
        <v>-</v>
      </c>
      <c r="G188" s="265"/>
      <c r="H188" s="265"/>
      <c r="I188" s="265"/>
      <c r="J188" s="265"/>
      <c r="K188" s="265"/>
      <c r="L188" s="265"/>
      <c r="M188" s="265"/>
      <c r="N188" s="265"/>
      <c r="O188" s="265"/>
      <c r="P188" s="265"/>
      <c r="Q188" s="265"/>
      <c r="R188" s="265"/>
      <c r="S188" s="265"/>
      <c r="T188" s="265"/>
      <c r="U188" s="265"/>
      <c r="V188" s="265"/>
      <c r="W188" s="265"/>
      <c r="X188" s="265"/>
    </row>
    <row r="189" spans="1:24" customFormat="1" ht="12.75" customHeight="1" x14ac:dyDescent="0.25">
      <c r="A189" s="182" t="s">
        <v>2315</v>
      </c>
      <c r="B189" s="148" t="s">
        <v>2316</v>
      </c>
      <c r="C189" s="201" t="s">
        <v>2315</v>
      </c>
      <c r="D189" s="271">
        <v>152.88999999999999</v>
      </c>
      <c r="E189" s="271">
        <v>0</v>
      </c>
      <c r="F189" s="270">
        <f t="shared" si="6"/>
        <v>0</v>
      </c>
      <c r="G189" s="265"/>
      <c r="H189" s="265"/>
      <c r="I189" s="265"/>
      <c r="J189" s="265"/>
      <c r="K189" s="265"/>
      <c r="L189" s="265"/>
      <c r="M189" s="265"/>
      <c r="N189" s="265"/>
      <c r="O189" s="265"/>
      <c r="P189" s="265"/>
      <c r="Q189" s="265"/>
      <c r="R189" s="265"/>
      <c r="S189" s="265"/>
      <c r="T189" s="265"/>
      <c r="U189" s="265"/>
      <c r="V189" s="265"/>
      <c r="W189" s="265"/>
      <c r="X189" s="265"/>
    </row>
    <row r="190" spans="1:24" customFormat="1" ht="12.75" customHeight="1" x14ac:dyDescent="0.25">
      <c r="A190" s="182" t="s">
        <v>2317</v>
      </c>
      <c r="B190" s="148" t="s">
        <v>2318</v>
      </c>
      <c r="C190" s="201" t="s">
        <v>2317</v>
      </c>
      <c r="D190" s="177">
        <f>D191+D198-D205</f>
        <v>0</v>
      </c>
      <c r="E190" s="177">
        <f>E191+E198-E205</f>
        <v>0</v>
      </c>
      <c r="F190" s="270" t="str">
        <f t="shared" si="6"/>
        <v>-</v>
      </c>
      <c r="G190" s="265"/>
      <c r="H190" s="265"/>
      <c r="I190" s="265"/>
      <c r="J190" s="265"/>
      <c r="K190" s="265"/>
      <c r="L190" s="265"/>
      <c r="M190" s="265"/>
      <c r="N190" s="265"/>
      <c r="O190" s="265"/>
      <c r="P190" s="265"/>
      <c r="Q190" s="265"/>
      <c r="R190" s="265"/>
      <c r="S190" s="265"/>
      <c r="T190" s="265"/>
      <c r="U190" s="265"/>
      <c r="V190" s="265"/>
      <c r="W190" s="265"/>
      <c r="X190" s="265"/>
    </row>
    <row r="191" spans="1:24" customFormat="1" ht="24" customHeight="1" x14ac:dyDescent="0.25">
      <c r="A191" s="182"/>
      <c r="B191" s="148" t="s">
        <v>2319</v>
      </c>
      <c r="C191" s="201" t="s">
        <v>2320</v>
      </c>
      <c r="D191" s="177">
        <f>SUM(D192:D197)</f>
        <v>0</v>
      </c>
      <c r="E191" s="177">
        <f>SUM(E192:E197)</f>
        <v>0</v>
      </c>
      <c r="F191" s="270" t="str">
        <f t="shared" si="6"/>
        <v>-</v>
      </c>
      <c r="G191" s="265"/>
      <c r="H191" s="265"/>
      <c r="I191" s="265"/>
      <c r="J191" s="265"/>
      <c r="K191" s="265"/>
      <c r="L191" s="265"/>
      <c r="M191" s="265"/>
      <c r="N191" s="265"/>
      <c r="O191" s="265"/>
      <c r="P191" s="265"/>
      <c r="Q191" s="265"/>
      <c r="R191" s="265"/>
      <c r="S191" s="265"/>
      <c r="T191" s="265"/>
      <c r="U191" s="265"/>
      <c r="V191" s="265"/>
      <c r="W191" s="265"/>
      <c r="X191" s="265"/>
    </row>
    <row r="192" spans="1:24" customFormat="1" ht="12.75" customHeight="1" x14ac:dyDescent="0.25">
      <c r="A192" s="182" t="s">
        <v>2321</v>
      </c>
      <c r="B192" s="148" t="s">
        <v>2322</v>
      </c>
      <c r="C192" s="201" t="s">
        <v>2321</v>
      </c>
      <c r="D192" s="271">
        <v>0</v>
      </c>
      <c r="E192" s="271">
        <v>0</v>
      </c>
      <c r="F192" s="270" t="str">
        <f t="shared" si="6"/>
        <v>-</v>
      </c>
      <c r="G192" s="265"/>
      <c r="H192" s="265"/>
      <c r="I192" s="265"/>
      <c r="J192" s="265"/>
      <c r="K192" s="265"/>
      <c r="L192" s="265"/>
      <c r="M192" s="265"/>
      <c r="N192" s="265"/>
      <c r="O192" s="265"/>
      <c r="P192" s="265"/>
      <c r="Q192" s="265"/>
      <c r="R192" s="265"/>
      <c r="S192" s="265"/>
      <c r="T192" s="265"/>
      <c r="U192" s="265"/>
      <c r="V192" s="265"/>
      <c r="W192" s="265"/>
      <c r="X192" s="265"/>
    </row>
    <row r="193" spans="1:24" customFormat="1" ht="12.75" customHeight="1" x14ac:dyDescent="0.25">
      <c r="A193" s="182" t="s">
        <v>2323</v>
      </c>
      <c r="B193" s="148" t="s">
        <v>2324</v>
      </c>
      <c r="C193" s="201" t="s">
        <v>2323</v>
      </c>
      <c r="D193" s="271">
        <v>0</v>
      </c>
      <c r="E193" s="271">
        <v>0</v>
      </c>
      <c r="F193" s="270" t="str">
        <f t="shared" si="6"/>
        <v>-</v>
      </c>
      <c r="G193" s="265"/>
      <c r="H193" s="265"/>
      <c r="I193" s="265"/>
      <c r="J193" s="265"/>
      <c r="K193" s="265"/>
      <c r="L193" s="265"/>
      <c r="M193" s="265"/>
      <c r="N193" s="265"/>
      <c r="O193" s="265"/>
      <c r="P193" s="265"/>
      <c r="Q193" s="265"/>
      <c r="R193" s="265"/>
      <c r="S193" s="265"/>
      <c r="T193" s="265"/>
      <c r="U193" s="265"/>
      <c r="V193" s="265"/>
      <c r="W193" s="265"/>
      <c r="X193" s="265"/>
    </row>
    <row r="194" spans="1:24" customFormat="1" ht="12.75" customHeight="1" x14ac:dyDescent="0.25">
      <c r="A194" s="182" t="s">
        <v>2325</v>
      </c>
      <c r="B194" s="148" t="s">
        <v>2326</v>
      </c>
      <c r="C194" s="201" t="s">
        <v>2325</v>
      </c>
      <c r="D194" s="271">
        <v>0</v>
      </c>
      <c r="E194" s="271">
        <v>0</v>
      </c>
      <c r="F194" s="270" t="str">
        <f t="shared" si="6"/>
        <v>-</v>
      </c>
      <c r="G194" s="265"/>
      <c r="H194" s="265"/>
      <c r="I194" s="265"/>
      <c r="J194" s="265"/>
      <c r="K194" s="265"/>
      <c r="L194" s="265"/>
      <c r="M194" s="265"/>
      <c r="N194" s="265"/>
      <c r="O194" s="265"/>
      <c r="P194" s="265"/>
      <c r="Q194" s="265"/>
      <c r="R194" s="265"/>
      <c r="S194" s="265"/>
      <c r="T194" s="265"/>
      <c r="U194" s="265"/>
      <c r="V194" s="265"/>
      <c r="W194" s="265"/>
      <c r="X194" s="265"/>
    </row>
    <row r="195" spans="1:24" customFormat="1" ht="12.75" customHeight="1" x14ac:dyDescent="0.25">
      <c r="A195" s="182" t="s">
        <v>2327</v>
      </c>
      <c r="B195" s="148" t="s">
        <v>2328</v>
      </c>
      <c r="C195" s="201" t="s">
        <v>2327</v>
      </c>
      <c r="D195" s="271">
        <v>0</v>
      </c>
      <c r="E195" s="271">
        <v>0</v>
      </c>
      <c r="F195" s="270" t="str">
        <f t="shared" si="6"/>
        <v>-</v>
      </c>
      <c r="G195" s="265"/>
      <c r="H195" s="265"/>
      <c r="I195" s="265"/>
      <c r="J195" s="265"/>
      <c r="K195" s="265"/>
      <c r="L195" s="265"/>
      <c r="M195" s="265"/>
      <c r="N195" s="265"/>
      <c r="O195" s="265"/>
      <c r="P195" s="265"/>
      <c r="Q195" s="265"/>
      <c r="R195" s="265"/>
      <c r="S195" s="265"/>
      <c r="T195" s="265"/>
      <c r="U195" s="265"/>
      <c r="V195" s="265"/>
      <c r="W195" s="265"/>
      <c r="X195" s="265"/>
    </row>
    <row r="196" spans="1:24" customFormat="1" ht="12.75" customHeight="1" x14ac:dyDescent="0.25">
      <c r="A196" s="182" t="s">
        <v>2329</v>
      </c>
      <c r="B196" s="148" t="s">
        <v>2330</v>
      </c>
      <c r="C196" s="201" t="s">
        <v>2329</v>
      </c>
      <c r="D196" s="271">
        <v>0</v>
      </c>
      <c r="E196" s="271">
        <v>0</v>
      </c>
      <c r="F196" s="270" t="str">
        <f t="shared" si="6"/>
        <v>-</v>
      </c>
      <c r="G196" s="265"/>
      <c r="H196" s="265"/>
      <c r="I196" s="265"/>
      <c r="J196" s="265"/>
      <c r="K196" s="265"/>
      <c r="L196" s="265"/>
      <c r="M196" s="265"/>
      <c r="N196" s="265"/>
      <c r="O196" s="265"/>
      <c r="P196" s="265"/>
      <c r="Q196" s="265"/>
      <c r="R196" s="265"/>
      <c r="S196" s="265"/>
      <c r="T196" s="265"/>
      <c r="U196" s="265"/>
      <c r="V196" s="265"/>
      <c r="W196" s="265"/>
      <c r="X196" s="265"/>
    </row>
    <row r="197" spans="1:24" customFormat="1" ht="12.75" customHeight="1" x14ac:dyDescent="0.25">
      <c r="A197" s="182" t="s">
        <v>2331</v>
      </c>
      <c r="B197" s="148" t="s">
        <v>2332</v>
      </c>
      <c r="C197" s="201" t="s">
        <v>2331</v>
      </c>
      <c r="D197" s="271">
        <v>0</v>
      </c>
      <c r="E197" s="271">
        <v>0</v>
      </c>
      <c r="F197" s="270" t="str">
        <f t="shared" si="6"/>
        <v>-</v>
      </c>
      <c r="G197" s="265"/>
      <c r="H197" s="265"/>
      <c r="I197" s="265"/>
      <c r="J197" s="265"/>
      <c r="K197" s="265"/>
      <c r="L197" s="265"/>
      <c r="M197" s="265"/>
      <c r="N197" s="265"/>
      <c r="O197" s="265"/>
      <c r="P197" s="265"/>
      <c r="Q197" s="265"/>
      <c r="R197" s="265"/>
      <c r="S197" s="265"/>
      <c r="T197" s="265"/>
      <c r="U197" s="265"/>
      <c r="V197" s="265"/>
      <c r="W197" s="265"/>
      <c r="X197" s="265"/>
    </row>
    <row r="198" spans="1:24" customFormat="1" ht="24" customHeight="1" x14ac:dyDescent="0.25">
      <c r="A198" s="182"/>
      <c r="B198" s="148" t="s">
        <v>2333</v>
      </c>
      <c r="C198" s="201" t="s">
        <v>2334</v>
      </c>
      <c r="D198" s="177">
        <f>SUM(D199:D204)</f>
        <v>0</v>
      </c>
      <c r="E198" s="177">
        <f>SUM(E199:E204)</f>
        <v>0</v>
      </c>
      <c r="F198" s="270" t="str">
        <f t="shared" si="6"/>
        <v>-</v>
      </c>
      <c r="G198" s="265"/>
      <c r="H198" s="265"/>
      <c r="I198" s="265"/>
      <c r="J198" s="265"/>
      <c r="K198" s="265"/>
      <c r="L198" s="265"/>
      <c r="M198" s="265"/>
      <c r="N198" s="265"/>
      <c r="O198" s="265"/>
      <c r="P198" s="265"/>
      <c r="Q198" s="265"/>
      <c r="R198" s="265"/>
      <c r="S198" s="265"/>
      <c r="T198" s="265"/>
      <c r="U198" s="265"/>
      <c r="V198" s="265"/>
      <c r="W198" s="265"/>
      <c r="X198" s="265"/>
    </row>
    <row r="199" spans="1:24" customFormat="1" ht="12.75" customHeight="1" x14ac:dyDescent="0.25">
      <c r="A199" s="182" t="s">
        <v>2335</v>
      </c>
      <c r="B199" s="148" t="s">
        <v>2322</v>
      </c>
      <c r="C199" s="201" t="s">
        <v>2335</v>
      </c>
      <c r="D199" s="271">
        <v>0</v>
      </c>
      <c r="E199" s="271">
        <v>0</v>
      </c>
      <c r="F199" s="270" t="str">
        <f t="shared" si="6"/>
        <v>-</v>
      </c>
      <c r="G199" s="265"/>
      <c r="H199" s="265"/>
      <c r="I199" s="265"/>
      <c r="J199" s="265"/>
      <c r="K199" s="265"/>
      <c r="L199" s="265"/>
      <c r="M199" s="265"/>
      <c r="N199" s="265"/>
      <c r="O199" s="265"/>
      <c r="P199" s="265"/>
      <c r="Q199" s="265"/>
      <c r="R199" s="265"/>
      <c r="S199" s="265"/>
      <c r="T199" s="265"/>
      <c r="U199" s="265"/>
      <c r="V199" s="265"/>
      <c r="W199" s="265"/>
      <c r="X199" s="265"/>
    </row>
    <row r="200" spans="1:24" customFormat="1" ht="12.75" customHeight="1" x14ac:dyDescent="0.25">
      <c r="A200" s="182" t="s">
        <v>2336</v>
      </c>
      <c r="B200" s="148" t="s">
        <v>2324</v>
      </c>
      <c r="C200" s="201" t="s">
        <v>2336</v>
      </c>
      <c r="D200" s="271">
        <v>0</v>
      </c>
      <c r="E200" s="271">
        <v>0</v>
      </c>
      <c r="F200" s="270" t="str">
        <f t="shared" si="6"/>
        <v>-</v>
      </c>
      <c r="G200" s="265"/>
      <c r="H200" s="265"/>
      <c r="I200" s="265"/>
      <c r="J200" s="265"/>
      <c r="K200" s="265"/>
      <c r="L200" s="265"/>
      <c r="M200" s="265"/>
      <c r="N200" s="265"/>
      <c r="O200" s="265"/>
      <c r="P200" s="265"/>
      <c r="Q200" s="265"/>
      <c r="R200" s="265"/>
      <c r="S200" s="265"/>
      <c r="T200" s="265"/>
      <c r="U200" s="265"/>
      <c r="V200" s="265"/>
      <c r="W200" s="265"/>
      <c r="X200" s="265"/>
    </row>
    <row r="201" spans="1:24" customFormat="1" ht="12.75" customHeight="1" x14ac:dyDescent="0.25">
      <c r="A201" s="182" t="s">
        <v>2337</v>
      </c>
      <c r="B201" s="148" t="s">
        <v>2326</v>
      </c>
      <c r="C201" s="201" t="s">
        <v>2337</v>
      </c>
      <c r="D201" s="271">
        <v>0</v>
      </c>
      <c r="E201" s="271">
        <v>0</v>
      </c>
      <c r="F201" s="270" t="str">
        <f t="shared" si="6"/>
        <v>-</v>
      </c>
      <c r="G201" s="265"/>
      <c r="H201" s="265"/>
      <c r="I201" s="265"/>
      <c r="J201" s="265"/>
      <c r="K201" s="265"/>
      <c r="L201" s="265"/>
      <c r="M201" s="265"/>
      <c r="N201" s="265"/>
      <c r="O201" s="265"/>
      <c r="P201" s="265"/>
      <c r="Q201" s="265"/>
      <c r="R201" s="265"/>
      <c r="S201" s="265"/>
      <c r="T201" s="265"/>
      <c r="U201" s="265"/>
      <c r="V201" s="265"/>
      <c r="W201" s="265"/>
      <c r="X201" s="265"/>
    </row>
    <row r="202" spans="1:24" customFormat="1" ht="12.75" customHeight="1" x14ac:dyDescent="0.25">
      <c r="A202" s="182" t="s">
        <v>2338</v>
      </c>
      <c r="B202" s="148" t="s">
        <v>2328</v>
      </c>
      <c r="C202" s="201" t="s">
        <v>2338</v>
      </c>
      <c r="D202" s="271">
        <v>0</v>
      </c>
      <c r="E202" s="271">
        <v>0</v>
      </c>
      <c r="F202" s="270" t="str">
        <f t="shared" si="6"/>
        <v>-</v>
      </c>
      <c r="G202" s="265"/>
      <c r="H202" s="265"/>
      <c r="I202" s="265"/>
      <c r="J202" s="265"/>
      <c r="K202" s="265"/>
      <c r="L202" s="265"/>
      <c r="M202" s="265"/>
      <c r="N202" s="265"/>
      <c r="O202" s="265"/>
      <c r="P202" s="265"/>
      <c r="Q202" s="265"/>
      <c r="R202" s="265"/>
      <c r="S202" s="265"/>
      <c r="T202" s="265"/>
      <c r="U202" s="265"/>
      <c r="V202" s="265"/>
      <c r="W202" s="265"/>
      <c r="X202" s="265"/>
    </row>
    <row r="203" spans="1:24" customFormat="1" ht="12.75" customHeight="1" x14ac:dyDescent="0.25">
      <c r="A203" s="182" t="s">
        <v>2339</v>
      </c>
      <c r="B203" s="148" t="s">
        <v>2330</v>
      </c>
      <c r="C203" s="201" t="s">
        <v>2339</v>
      </c>
      <c r="D203" s="271">
        <v>0</v>
      </c>
      <c r="E203" s="271">
        <v>0</v>
      </c>
      <c r="F203" s="270" t="str">
        <f t="shared" si="6"/>
        <v>-</v>
      </c>
      <c r="G203" s="265"/>
      <c r="H203" s="265"/>
      <c r="I203" s="265"/>
      <c r="J203" s="265"/>
      <c r="K203" s="265"/>
      <c r="L203" s="265"/>
      <c r="M203" s="265"/>
      <c r="N203" s="265"/>
      <c r="O203" s="265"/>
      <c r="P203" s="265"/>
      <c r="Q203" s="265"/>
      <c r="R203" s="265"/>
      <c r="S203" s="265"/>
      <c r="T203" s="265"/>
      <c r="U203" s="265"/>
      <c r="V203" s="265"/>
      <c r="W203" s="265"/>
      <c r="X203" s="265"/>
    </row>
    <row r="204" spans="1:24" customFormat="1" ht="12.75" customHeight="1" x14ac:dyDescent="0.25">
      <c r="A204" s="182" t="s">
        <v>2340</v>
      </c>
      <c r="B204" s="148" t="s">
        <v>2332</v>
      </c>
      <c r="C204" s="201" t="s">
        <v>2340</v>
      </c>
      <c r="D204" s="271">
        <v>0</v>
      </c>
      <c r="E204" s="271">
        <v>0</v>
      </c>
      <c r="F204" s="270" t="str">
        <f t="shared" si="6"/>
        <v>-</v>
      </c>
      <c r="G204" s="265"/>
      <c r="H204" s="265"/>
      <c r="I204" s="265"/>
      <c r="J204" s="265"/>
      <c r="K204" s="265"/>
      <c r="L204" s="265"/>
      <c r="M204" s="265"/>
      <c r="N204" s="265"/>
      <c r="O204" s="265"/>
      <c r="P204" s="265"/>
      <c r="Q204" s="265"/>
      <c r="R204" s="265"/>
      <c r="S204" s="265"/>
      <c r="T204" s="265"/>
      <c r="U204" s="265"/>
      <c r="V204" s="265"/>
      <c r="W204" s="265"/>
      <c r="X204" s="265"/>
    </row>
    <row r="205" spans="1:24" customFormat="1" ht="12.75" customHeight="1" x14ac:dyDescent="0.25">
      <c r="A205" s="182" t="s">
        <v>2341</v>
      </c>
      <c r="B205" s="148" t="s">
        <v>2342</v>
      </c>
      <c r="C205" s="201" t="s">
        <v>2341</v>
      </c>
      <c r="D205" s="271">
        <v>0</v>
      </c>
      <c r="E205" s="271">
        <v>0</v>
      </c>
      <c r="F205" s="270" t="str">
        <f t="shared" si="6"/>
        <v>-</v>
      </c>
      <c r="G205" s="265"/>
      <c r="H205" s="265"/>
      <c r="I205" s="265"/>
      <c r="J205" s="265"/>
      <c r="K205" s="265"/>
      <c r="L205" s="265"/>
      <c r="M205" s="265"/>
      <c r="N205" s="265"/>
      <c r="O205" s="265"/>
      <c r="P205" s="265"/>
      <c r="Q205" s="265"/>
      <c r="R205" s="265"/>
      <c r="S205" s="265"/>
      <c r="T205" s="265"/>
      <c r="U205" s="265"/>
      <c r="V205" s="265"/>
      <c r="W205" s="265"/>
      <c r="X205" s="265"/>
    </row>
    <row r="206" spans="1:24" customFormat="1" ht="12.75" customHeight="1" x14ac:dyDescent="0.25">
      <c r="A206" s="182" t="s">
        <v>2343</v>
      </c>
      <c r="B206" s="148" t="s">
        <v>2344</v>
      </c>
      <c r="C206" s="201" t="s">
        <v>2343</v>
      </c>
      <c r="D206" s="177">
        <f>D207+D224</f>
        <v>0</v>
      </c>
      <c r="E206" s="177">
        <f>E207+E224</f>
        <v>0</v>
      </c>
      <c r="F206" s="270" t="str">
        <f t="shared" si="6"/>
        <v>-</v>
      </c>
      <c r="G206" s="265"/>
      <c r="H206" s="265"/>
      <c r="I206" s="265"/>
      <c r="J206" s="265"/>
      <c r="K206" s="265"/>
      <c r="L206" s="265"/>
      <c r="M206" s="265"/>
      <c r="N206" s="265"/>
      <c r="O206" s="265"/>
      <c r="P206" s="265"/>
      <c r="Q206" s="265"/>
      <c r="R206" s="265"/>
      <c r="S206" s="265"/>
      <c r="T206" s="265"/>
      <c r="U206" s="265"/>
      <c r="V206" s="265"/>
      <c r="W206" s="265"/>
      <c r="X206" s="265"/>
    </row>
    <row r="207" spans="1:24" customFormat="1" ht="36" customHeight="1" x14ac:dyDescent="0.25">
      <c r="A207" s="182"/>
      <c r="B207" s="148" t="s">
        <v>2345</v>
      </c>
      <c r="C207" s="201" t="s">
        <v>2346</v>
      </c>
      <c r="D207" s="177">
        <f>SUM(D208:D223)</f>
        <v>0</v>
      </c>
      <c r="E207" s="177">
        <f>SUM(E208:E223)</f>
        <v>0</v>
      </c>
      <c r="F207" s="270" t="str">
        <f t="shared" ref="F207:F238" si="7">IF(D207&gt;0,IF(E207/D207&gt;=100,"&gt;&gt;100",E207/D207*100),"-")</f>
        <v>-</v>
      </c>
      <c r="G207" s="265"/>
      <c r="H207" s="265"/>
      <c r="I207" s="265"/>
      <c r="J207" s="265"/>
      <c r="K207" s="265"/>
      <c r="L207" s="265"/>
      <c r="M207" s="265"/>
      <c r="N207" s="265"/>
      <c r="O207" s="265"/>
      <c r="P207" s="265"/>
      <c r="Q207" s="265"/>
      <c r="R207" s="265"/>
      <c r="S207" s="265"/>
      <c r="T207" s="265"/>
      <c r="U207" s="265"/>
      <c r="V207" s="265"/>
      <c r="W207" s="265"/>
      <c r="X207" s="265"/>
    </row>
    <row r="208" spans="1:24" customFormat="1" ht="12.75" customHeight="1" x14ac:dyDescent="0.25">
      <c r="A208" s="182" t="s">
        <v>2347</v>
      </c>
      <c r="B208" s="148" t="s">
        <v>2348</v>
      </c>
      <c r="C208" s="201" t="s">
        <v>2347</v>
      </c>
      <c r="D208" s="271">
        <v>0</v>
      </c>
      <c r="E208" s="271">
        <v>0</v>
      </c>
      <c r="F208" s="270" t="str">
        <f t="shared" si="7"/>
        <v>-</v>
      </c>
      <c r="G208" s="265"/>
      <c r="H208" s="265"/>
      <c r="I208" s="265"/>
      <c r="J208" s="265"/>
      <c r="K208" s="265"/>
      <c r="L208" s="265"/>
      <c r="M208" s="265"/>
      <c r="N208" s="265"/>
      <c r="O208" s="265"/>
      <c r="P208" s="265"/>
      <c r="Q208" s="265"/>
      <c r="R208" s="265"/>
      <c r="S208" s="265"/>
      <c r="T208" s="265"/>
      <c r="U208" s="265"/>
      <c r="V208" s="265"/>
      <c r="W208" s="265"/>
      <c r="X208" s="265"/>
    </row>
    <row r="209" spans="1:24" customFormat="1" ht="12.75" customHeight="1" x14ac:dyDescent="0.25">
      <c r="A209" s="182" t="s">
        <v>2349</v>
      </c>
      <c r="B209" s="148" t="s">
        <v>2350</v>
      </c>
      <c r="C209" s="201" t="s">
        <v>2349</v>
      </c>
      <c r="D209" s="271">
        <v>0</v>
      </c>
      <c r="E209" s="271">
        <v>0</v>
      </c>
      <c r="F209" s="270" t="str">
        <f t="shared" si="7"/>
        <v>-</v>
      </c>
      <c r="G209" s="265"/>
      <c r="H209" s="265"/>
      <c r="I209" s="265"/>
      <c r="J209" s="265"/>
      <c r="K209" s="265"/>
      <c r="L209" s="265"/>
      <c r="M209" s="265"/>
      <c r="N209" s="265"/>
      <c r="O209" s="265"/>
      <c r="P209" s="265"/>
      <c r="Q209" s="265"/>
      <c r="R209" s="265"/>
      <c r="S209" s="265"/>
      <c r="T209" s="265"/>
      <c r="U209" s="265"/>
      <c r="V209" s="265"/>
      <c r="W209" s="265"/>
      <c r="X209" s="265"/>
    </row>
    <row r="210" spans="1:24" customFormat="1" ht="12.75" customHeight="1" x14ac:dyDescent="0.25">
      <c r="A210" s="182" t="s">
        <v>2351</v>
      </c>
      <c r="B210" s="148" t="s">
        <v>2352</v>
      </c>
      <c r="C210" s="201" t="s">
        <v>2351</v>
      </c>
      <c r="D210" s="271">
        <v>0</v>
      </c>
      <c r="E210" s="271">
        <v>0</v>
      </c>
      <c r="F210" s="270" t="str">
        <f t="shared" si="7"/>
        <v>-</v>
      </c>
      <c r="G210" s="265"/>
      <c r="H210" s="265"/>
      <c r="I210" s="265"/>
      <c r="J210" s="265"/>
      <c r="K210" s="265"/>
      <c r="L210" s="265"/>
      <c r="M210" s="265"/>
      <c r="N210" s="265"/>
      <c r="O210" s="265"/>
      <c r="P210" s="265"/>
      <c r="Q210" s="265"/>
      <c r="R210" s="265"/>
      <c r="S210" s="265"/>
      <c r="T210" s="265"/>
      <c r="U210" s="265"/>
      <c r="V210" s="265"/>
      <c r="W210" s="265"/>
      <c r="X210" s="265"/>
    </row>
    <row r="211" spans="1:24" customFormat="1" ht="12.75" customHeight="1" x14ac:dyDescent="0.25">
      <c r="A211" s="182" t="s">
        <v>2353</v>
      </c>
      <c r="B211" s="148" t="s">
        <v>2354</v>
      </c>
      <c r="C211" s="201" t="s">
        <v>2353</v>
      </c>
      <c r="D211" s="271">
        <v>0</v>
      </c>
      <c r="E211" s="271">
        <v>0</v>
      </c>
      <c r="F211" s="270" t="str">
        <f t="shared" si="7"/>
        <v>-</v>
      </c>
      <c r="G211" s="265"/>
      <c r="H211" s="265"/>
      <c r="I211" s="265"/>
      <c r="J211" s="265"/>
      <c r="K211" s="265"/>
      <c r="L211" s="265"/>
      <c r="M211" s="265"/>
      <c r="N211" s="265"/>
      <c r="O211" s="265"/>
      <c r="P211" s="265"/>
      <c r="Q211" s="265"/>
      <c r="R211" s="265"/>
      <c r="S211" s="265"/>
      <c r="T211" s="265"/>
      <c r="U211" s="265"/>
      <c r="V211" s="265"/>
      <c r="W211" s="265"/>
      <c r="X211" s="265"/>
    </row>
    <row r="212" spans="1:24" customFormat="1" ht="12.75" customHeight="1" x14ac:dyDescent="0.25">
      <c r="A212" s="182" t="s">
        <v>2355</v>
      </c>
      <c r="B212" s="148" t="s">
        <v>2356</v>
      </c>
      <c r="C212" s="201" t="s">
        <v>2355</v>
      </c>
      <c r="D212" s="271">
        <v>0</v>
      </c>
      <c r="E212" s="271">
        <v>0</v>
      </c>
      <c r="F212" s="270" t="str">
        <f t="shared" si="7"/>
        <v>-</v>
      </c>
      <c r="G212" s="265"/>
      <c r="H212" s="265"/>
      <c r="I212" s="265"/>
      <c r="J212" s="265"/>
      <c r="K212" s="265"/>
      <c r="L212" s="265"/>
      <c r="M212" s="265"/>
      <c r="N212" s="265"/>
      <c r="O212" s="265"/>
      <c r="P212" s="265"/>
      <c r="Q212" s="265"/>
      <c r="R212" s="265"/>
      <c r="S212" s="265"/>
      <c r="T212" s="265"/>
      <c r="U212" s="265"/>
      <c r="V212" s="265"/>
      <c r="W212" s="265"/>
      <c r="X212" s="265"/>
    </row>
    <row r="213" spans="1:24" customFormat="1" ht="12.75" customHeight="1" x14ac:dyDescent="0.25">
      <c r="A213" s="182" t="s">
        <v>2357</v>
      </c>
      <c r="B213" s="148" t="s">
        <v>2358</v>
      </c>
      <c r="C213" s="201" t="s">
        <v>2357</v>
      </c>
      <c r="D213" s="271">
        <v>0</v>
      </c>
      <c r="E213" s="271">
        <v>0</v>
      </c>
      <c r="F213" s="270" t="str">
        <f t="shared" si="7"/>
        <v>-</v>
      </c>
      <c r="G213" s="265"/>
      <c r="H213" s="265"/>
      <c r="I213" s="265"/>
      <c r="J213" s="265"/>
      <c r="K213" s="265"/>
      <c r="L213" s="265"/>
      <c r="M213" s="265"/>
      <c r="N213" s="265"/>
      <c r="O213" s="265"/>
      <c r="P213" s="265"/>
      <c r="Q213" s="265"/>
      <c r="R213" s="265"/>
      <c r="S213" s="265"/>
      <c r="T213" s="265"/>
      <c r="U213" s="265"/>
      <c r="V213" s="265"/>
      <c r="W213" s="265"/>
      <c r="X213" s="265"/>
    </row>
    <row r="214" spans="1:24" customFormat="1" ht="24" customHeight="1" x14ac:dyDescent="0.25">
      <c r="A214" s="182" t="s">
        <v>2359</v>
      </c>
      <c r="B214" s="148" t="s">
        <v>2360</v>
      </c>
      <c r="C214" s="201" t="s">
        <v>2359</v>
      </c>
      <c r="D214" s="271">
        <v>0</v>
      </c>
      <c r="E214" s="271">
        <v>0</v>
      </c>
      <c r="F214" s="270" t="str">
        <f t="shared" si="7"/>
        <v>-</v>
      </c>
      <c r="G214" s="265"/>
      <c r="H214" s="265"/>
      <c r="I214" s="265"/>
      <c r="J214" s="265"/>
      <c r="K214" s="265"/>
      <c r="L214" s="265"/>
      <c r="M214" s="265"/>
      <c r="N214" s="265"/>
      <c r="O214" s="265"/>
      <c r="P214" s="265"/>
      <c r="Q214" s="265"/>
      <c r="R214" s="265"/>
      <c r="S214" s="265"/>
      <c r="T214" s="265"/>
      <c r="U214" s="265"/>
      <c r="V214" s="265"/>
      <c r="W214" s="265"/>
      <c r="X214" s="265"/>
    </row>
    <row r="215" spans="1:24" customFormat="1" ht="12.75" customHeight="1" x14ac:dyDescent="0.25">
      <c r="A215" s="182" t="s">
        <v>2361</v>
      </c>
      <c r="B215" s="148" t="s">
        <v>2362</v>
      </c>
      <c r="C215" s="201" t="s">
        <v>2361</v>
      </c>
      <c r="D215" s="271">
        <v>0</v>
      </c>
      <c r="E215" s="271">
        <v>0</v>
      </c>
      <c r="F215" s="270" t="str">
        <f t="shared" si="7"/>
        <v>-</v>
      </c>
      <c r="G215" s="265"/>
      <c r="H215" s="265"/>
      <c r="I215" s="265"/>
      <c r="J215" s="265"/>
      <c r="K215" s="265"/>
      <c r="L215" s="265"/>
      <c r="M215" s="265"/>
      <c r="N215" s="265"/>
      <c r="O215" s="265"/>
      <c r="P215" s="265"/>
      <c r="Q215" s="265"/>
      <c r="R215" s="265"/>
      <c r="S215" s="265"/>
      <c r="T215" s="265"/>
      <c r="U215" s="265"/>
      <c r="V215" s="265"/>
      <c r="W215" s="265"/>
      <c r="X215" s="265"/>
    </row>
    <row r="216" spans="1:24" customFormat="1" ht="12.75" customHeight="1" x14ac:dyDescent="0.25">
      <c r="A216" s="182" t="s">
        <v>2363</v>
      </c>
      <c r="B216" s="148" t="s">
        <v>2364</v>
      </c>
      <c r="C216" s="201" t="s">
        <v>2363</v>
      </c>
      <c r="D216" s="271">
        <v>0</v>
      </c>
      <c r="E216" s="271">
        <v>0</v>
      </c>
      <c r="F216" s="270" t="str">
        <f t="shared" si="7"/>
        <v>-</v>
      </c>
      <c r="G216" s="265"/>
      <c r="H216" s="265"/>
      <c r="I216" s="265"/>
      <c r="J216" s="265"/>
      <c r="K216" s="265"/>
      <c r="L216" s="265"/>
      <c r="M216" s="265"/>
      <c r="N216" s="265"/>
      <c r="O216" s="265"/>
      <c r="P216" s="265"/>
      <c r="Q216" s="265"/>
      <c r="R216" s="265"/>
      <c r="S216" s="265"/>
      <c r="T216" s="265"/>
      <c r="U216" s="265"/>
      <c r="V216" s="265"/>
      <c r="W216" s="265"/>
      <c r="X216" s="265"/>
    </row>
    <row r="217" spans="1:24" customFormat="1" ht="12.75" customHeight="1" x14ac:dyDescent="0.25">
      <c r="A217" s="182" t="s">
        <v>2365</v>
      </c>
      <c r="B217" s="148" t="s">
        <v>2366</v>
      </c>
      <c r="C217" s="201" t="s">
        <v>2365</v>
      </c>
      <c r="D217" s="271">
        <v>0</v>
      </c>
      <c r="E217" s="271">
        <v>0</v>
      </c>
      <c r="F217" s="270" t="str">
        <f t="shared" si="7"/>
        <v>-</v>
      </c>
      <c r="G217" s="265"/>
      <c r="H217" s="265"/>
      <c r="I217" s="265"/>
      <c r="J217" s="265"/>
      <c r="K217" s="265"/>
      <c r="L217" s="265"/>
      <c r="M217" s="265"/>
      <c r="N217" s="265"/>
      <c r="O217" s="265"/>
      <c r="P217" s="265"/>
      <c r="Q217" s="265"/>
      <c r="R217" s="265"/>
      <c r="S217" s="265"/>
      <c r="T217" s="265"/>
      <c r="U217" s="265"/>
      <c r="V217" s="265"/>
      <c r="W217" s="265"/>
      <c r="X217" s="265"/>
    </row>
    <row r="218" spans="1:24" customFormat="1" ht="12.75" customHeight="1" x14ac:dyDescent="0.25">
      <c r="A218" s="182" t="s">
        <v>2367</v>
      </c>
      <c r="B218" s="148" t="s">
        <v>2368</v>
      </c>
      <c r="C218" s="201" t="s">
        <v>2367</v>
      </c>
      <c r="D218" s="271">
        <v>0</v>
      </c>
      <c r="E218" s="271">
        <v>0</v>
      </c>
      <c r="F218" s="270" t="str">
        <f t="shared" si="7"/>
        <v>-</v>
      </c>
      <c r="G218" s="265"/>
      <c r="H218" s="265"/>
      <c r="I218" s="265"/>
      <c r="J218" s="265"/>
      <c r="K218" s="265"/>
      <c r="L218" s="265"/>
      <c r="M218" s="265"/>
      <c r="N218" s="265"/>
      <c r="O218" s="265"/>
      <c r="P218" s="265"/>
      <c r="Q218" s="265"/>
      <c r="R218" s="265"/>
      <c r="S218" s="265"/>
      <c r="T218" s="265"/>
      <c r="U218" s="265"/>
      <c r="V218" s="265"/>
      <c r="W218" s="265"/>
      <c r="X218" s="265"/>
    </row>
    <row r="219" spans="1:24" customFormat="1" ht="12.75" customHeight="1" x14ac:dyDescent="0.25">
      <c r="A219" s="182" t="s">
        <v>2369</v>
      </c>
      <c r="B219" s="148" t="s">
        <v>2370</v>
      </c>
      <c r="C219" s="201" t="s">
        <v>2369</v>
      </c>
      <c r="D219" s="271">
        <v>0</v>
      </c>
      <c r="E219" s="271">
        <v>0</v>
      </c>
      <c r="F219" s="270" t="str">
        <f t="shared" si="7"/>
        <v>-</v>
      </c>
      <c r="G219" s="265"/>
      <c r="H219" s="265"/>
      <c r="I219" s="265"/>
      <c r="J219" s="265"/>
      <c r="K219" s="265"/>
      <c r="L219" s="265"/>
      <c r="M219" s="265"/>
      <c r="N219" s="265"/>
      <c r="O219" s="265"/>
      <c r="P219" s="265"/>
      <c r="Q219" s="265"/>
      <c r="R219" s="265"/>
      <c r="S219" s="265"/>
      <c r="T219" s="265"/>
      <c r="U219" s="265"/>
      <c r="V219" s="265"/>
      <c r="W219" s="265"/>
      <c r="X219" s="265"/>
    </row>
    <row r="220" spans="1:24" customFormat="1" ht="12.75" customHeight="1" x14ac:dyDescent="0.25">
      <c r="A220" s="182" t="s">
        <v>2371</v>
      </c>
      <c r="B220" s="148" t="s">
        <v>2372</v>
      </c>
      <c r="C220" s="201" t="s">
        <v>2371</v>
      </c>
      <c r="D220" s="271">
        <v>0</v>
      </c>
      <c r="E220" s="271">
        <v>0</v>
      </c>
      <c r="F220" s="270" t="str">
        <f t="shared" si="7"/>
        <v>-</v>
      </c>
      <c r="G220" s="265"/>
      <c r="H220" s="265"/>
      <c r="I220" s="265"/>
      <c r="J220" s="265"/>
      <c r="K220" s="265"/>
      <c r="L220" s="265"/>
      <c r="M220" s="265"/>
      <c r="N220" s="265"/>
      <c r="O220" s="265"/>
      <c r="P220" s="265"/>
      <c r="Q220" s="265"/>
      <c r="R220" s="265"/>
      <c r="S220" s="265"/>
      <c r="T220" s="265"/>
      <c r="U220" s="265"/>
      <c r="V220" s="265"/>
      <c r="W220" s="265"/>
      <c r="X220" s="265"/>
    </row>
    <row r="221" spans="1:24" customFormat="1" ht="12.75" customHeight="1" x14ac:dyDescent="0.25">
      <c r="A221" s="182" t="s">
        <v>2373</v>
      </c>
      <c r="B221" s="148" t="s">
        <v>2374</v>
      </c>
      <c r="C221" s="201" t="s">
        <v>2373</v>
      </c>
      <c r="D221" s="271">
        <v>0</v>
      </c>
      <c r="E221" s="271">
        <v>0</v>
      </c>
      <c r="F221" s="270" t="str">
        <f t="shared" si="7"/>
        <v>-</v>
      </c>
      <c r="G221" s="265"/>
      <c r="H221" s="265"/>
      <c r="I221" s="265"/>
      <c r="J221" s="265"/>
      <c r="K221" s="265"/>
      <c r="L221" s="265"/>
      <c r="M221" s="265"/>
      <c r="N221" s="265"/>
      <c r="O221" s="265"/>
      <c r="P221" s="265"/>
      <c r="Q221" s="265"/>
      <c r="R221" s="265"/>
      <c r="S221" s="265"/>
      <c r="T221" s="265"/>
      <c r="U221" s="265"/>
      <c r="V221" s="265"/>
      <c r="W221" s="265"/>
      <c r="X221" s="265"/>
    </row>
    <row r="222" spans="1:24" customFormat="1" ht="24" customHeight="1" x14ac:dyDescent="0.25">
      <c r="A222" s="182" t="s">
        <v>2375</v>
      </c>
      <c r="B222" s="148" t="s">
        <v>2376</v>
      </c>
      <c r="C222" s="201" t="s">
        <v>2375</v>
      </c>
      <c r="D222" s="271">
        <v>0</v>
      </c>
      <c r="E222" s="271">
        <v>0</v>
      </c>
      <c r="F222" s="270" t="str">
        <f t="shared" si="7"/>
        <v>-</v>
      </c>
      <c r="G222" s="265"/>
      <c r="H222" s="265"/>
      <c r="I222" s="265"/>
      <c r="J222" s="265"/>
      <c r="K222" s="265"/>
      <c r="L222" s="265"/>
      <c r="M222" s="265"/>
      <c r="N222" s="265"/>
      <c r="O222" s="265"/>
      <c r="P222" s="265"/>
      <c r="Q222" s="265"/>
      <c r="R222" s="265"/>
      <c r="S222" s="265"/>
      <c r="T222" s="265"/>
      <c r="U222" s="265"/>
      <c r="V222" s="265"/>
      <c r="W222" s="265"/>
      <c r="X222" s="265"/>
    </row>
    <row r="223" spans="1:24" customFormat="1" ht="24" customHeight="1" x14ac:dyDescent="0.25">
      <c r="A223" s="182" t="s">
        <v>2377</v>
      </c>
      <c r="B223" s="149" t="s">
        <v>2378</v>
      </c>
      <c r="C223" s="201" t="s">
        <v>2377</v>
      </c>
      <c r="D223" s="271">
        <v>0</v>
      </c>
      <c r="E223" s="271">
        <v>0</v>
      </c>
      <c r="F223" s="270" t="str">
        <f t="shared" si="7"/>
        <v>-</v>
      </c>
      <c r="G223" s="265"/>
      <c r="H223" s="265"/>
      <c r="I223" s="265"/>
      <c r="J223" s="265"/>
      <c r="K223" s="265"/>
      <c r="L223" s="265"/>
      <c r="M223" s="265"/>
      <c r="N223" s="265"/>
      <c r="O223" s="265"/>
      <c r="P223" s="265"/>
      <c r="Q223" s="265"/>
      <c r="R223" s="265"/>
      <c r="S223" s="265"/>
      <c r="T223" s="265"/>
      <c r="U223" s="265"/>
      <c r="V223" s="265"/>
      <c r="W223" s="265"/>
      <c r="X223" s="265"/>
    </row>
    <row r="224" spans="1:24" customFormat="1" ht="24" customHeight="1" x14ac:dyDescent="0.25">
      <c r="A224" s="182"/>
      <c r="B224" s="148" t="s">
        <v>2379</v>
      </c>
      <c r="C224" s="201" t="s">
        <v>2380</v>
      </c>
      <c r="D224" s="177">
        <f>SUM(D225:D233)</f>
        <v>0</v>
      </c>
      <c r="E224" s="177">
        <f>SUM(E225:E233)</f>
        <v>0</v>
      </c>
      <c r="F224" s="270" t="str">
        <f t="shared" si="7"/>
        <v>-</v>
      </c>
      <c r="G224" s="265"/>
      <c r="H224" s="265"/>
      <c r="I224" s="265"/>
      <c r="J224" s="265"/>
      <c r="K224" s="265"/>
      <c r="L224" s="265"/>
      <c r="M224" s="265"/>
      <c r="N224" s="265"/>
      <c r="O224" s="265"/>
      <c r="P224" s="265"/>
      <c r="Q224" s="265"/>
      <c r="R224" s="265"/>
      <c r="S224" s="265"/>
      <c r="T224" s="265"/>
      <c r="U224" s="265"/>
      <c r="V224" s="265"/>
      <c r="W224" s="265"/>
      <c r="X224" s="265"/>
    </row>
    <row r="225" spans="1:24" customFormat="1" ht="12.75" customHeight="1" x14ac:dyDescent="0.25">
      <c r="A225" s="182" t="s">
        <v>2381</v>
      </c>
      <c r="B225" s="148" t="s">
        <v>2382</v>
      </c>
      <c r="C225" s="201" t="s">
        <v>2381</v>
      </c>
      <c r="D225" s="271">
        <v>0</v>
      </c>
      <c r="E225" s="271">
        <v>0</v>
      </c>
      <c r="F225" s="270" t="str">
        <f t="shared" si="7"/>
        <v>-</v>
      </c>
      <c r="G225" s="265"/>
      <c r="H225" s="265"/>
      <c r="I225" s="265"/>
      <c r="J225" s="265"/>
      <c r="K225" s="265"/>
      <c r="L225" s="265"/>
      <c r="M225" s="265"/>
      <c r="N225" s="265"/>
      <c r="O225" s="265"/>
      <c r="P225" s="265"/>
      <c r="Q225" s="265"/>
      <c r="R225" s="265"/>
      <c r="S225" s="265"/>
      <c r="T225" s="265"/>
      <c r="U225" s="265"/>
      <c r="V225" s="265"/>
      <c r="W225" s="265"/>
      <c r="X225" s="265"/>
    </row>
    <row r="226" spans="1:24" customFormat="1" ht="12.75" customHeight="1" x14ac:dyDescent="0.25">
      <c r="A226" s="182" t="s">
        <v>2383</v>
      </c>
      <c r="B226" s="148" t="s">
        <v>2384</v>
      </c>
      <c r="C226" s="201" t="s">
        <v>2383</v>
      </c>
      <c r="D226" s="271">
        <v>0</v>
      </c>
      <c r="E226" s="271">
        <v>0</v>
      </c>
      <c r="F226" s="270" t="str">
        <f t="shared" si="7"/>
        <v>-</v>
      </c>
      <c r="G226" s="265"/>
      <c r="H226" s="265"/>
      <c r="I226" s="265"/>
      <c r="J226" s="265"/>
      <c r="K226" s="265"/>
      <c r="L226" s="265"/>
      <c r="M226" s="265"/>
      <c r="N226" s="265"/>
      <c r="O226" s="265"/>
      <c r="P226" s="265"/>
      <c r="Q226" s="265"/>
      <c r="R226" s="265"/>
      <c r="S226" s="265"/>
      <c r="T226" s="265"/>
      <c r="U226" s="265"/>
      <c r="V226" s="265"/>
      <c r="W226" s="265"/>
      <c r="X226" s="265"/>
    </row>
    <row r="227" spans="1:24" customFormat="1" ht="12.75" customHeight="1" x14ac:dyDescent="0.25">
      <c r="A227" s="182" t="s">
        <v>2385</v>
      </c>
      <c r="B227" s="148" t="s">
        <v>2386</v>
      </c>
      <c r="C227" s="201" t="s">
        <v>2385</v>
      </c>
      <c r="D227" s="271">
        <v>0</v>
      </c>
      <c r="E227" s="271">
        <v>0</v>
      </c>
      <c r="F227" s="270" t="str">
        <f t="shared" si="7"/>
        <v>-</v>
      </c>
      <c r="G227" s="265"/>
      <c r="H227" s="265"/>
      <c r="I227" s="265"/>
      <c r="J227" s="265"/>
      <c r="K227" s="265"/>
      <c r="L227" s="265"/>
      <c r="M227" s="265"/>
      <c r="N227" s="265"/>
      <c r="O227" s="265"/>
      <c r="P227" s="265"/>
      <c r="Q227" s="265"/>
      <c r="R227" s="265"/>
      <c r="S227" s="265"/>
      <c r="T227" s="265"/>
      <c r="U227" s="265"/>
      <c r="V227" s="265"/>
      <c r="W227" s="265"/>
      <c r="X227" s="265"/>
    </row>
    <row r="228" spans="1:24" customFormat="1" ht="12.75" customHeight="1" x14ac:dyDescent="0.25">
      <c r="A228" s="182" t="s">
        <v>2387</v>
      </c>
      <c r="B228" s="148" t="s">
        <v>2388</v>
      </c>
      <c r="C228" s="201" t="s">
        <v>2387</v>
      </c>
      <c r="D228" s="271">
        <v>0</v>
      </c>
      <c r="E228" s="271">
        <v>0</v>
      </c>
      <c r="F228" s="270" t="str">
        <f t="shared" si="7"/>
        <v>-</v>
      </c>
      <c r="G228" s="265"/>
      <c r="H228" s="265"/>
      <c r="I228" s="265"/>
      <c r="J228" s="265"/>
      <c r="K228" s="265"/>
      <c r="L228" s="265"/>
      <c r="M228" s="265"/>
      <c r="N228" s="265"/>
      <c r="O228" s="265"/>
      <c r="P228" s="265"/>
      <c r="Q228" s="265"/>
      <c r="R228" s="265"/>
      <c r="S228" s="265"/>
      <c r="T228" s="265"/>
      <c r="U228" s="265"/>
      <c r="V228" s="265"/>
      <c r="W228" s="265"/>
      <c r="X228" s="265"/>
    </row>
    <row r="229" spans="1:24" customFormat="1" ht="12.75" customHeight="1" x14ac:dyDescent="0.25">
      <c r="A229" s="182" t="s">
        <v>2389</v>
      </c>
      <c r="B229" s="148" t="s">
        <v>2390</v>
      </c>
      <c r="C229" s="201" t="s">
        <v>2389</v>
      </c>
      <c r="D229" s="271">
        <v>0</v>
      </c>
      <c r="E229" s="271">
        <v>0</v>
      </c>
      <c r="F229" s="270" t="str">
        <f t="shared" si="7"/>
        <v>-</v>
      </c>
      <c r="G229" s="265"/>
      <c r="H229" s="265"/>
      <c r="I229" s="265"/>
      <c r="J229" s="265"/>
      <c r="K229" s="265"/>
      <c r="L229" s="265"/>
      <c r="M229" s="265"/>
      <c r="N229" s="265"/>
      <c r="O229" s="265"/>
      <c r="P229" s="265"/>
      <c r="Q229" s="265"/>
      <c r="R229" s="265"/>
      <c r="S229" s="265"/>
      <c r="T229" s="265"/>
      <c r="U229" s="265"/>
      <c r="V229" s="265"/>
      <c r="W229" s="265"/>
      <c r="X229" s="265"/>
    </row>
    <row r="230" spans="1:24" customFormat="1" ht="12.75" customHeight="1" x14ac:dyDescent="0.25">
      <c r="A230" s="182" t="s">
        <v>2391</v>
      </c>
      <c r="B230" s="148" t="s">
        <v>2392</v>
      </c>
      <c r="C230" s="201" t="s">
        <v>2391</v>
      </c>
      <c r="D230" s="271">
        <v>0</v>
      </c>
      <c r="E230" s="271">
        <v>0</v>
      </c>
      <c r="F230" s="270" t="str">
        <f t="shared" si="7"/>
        <v>-</v>
      </c>
      <c r="G230" s="265"/>
      <c r="H230" s="265"/>
      <c r="I230" s="265"/>
      <c r="J230" s="265"/>
      <c r="K230" s="265"/>
      <c r="L230" s="265"/>
      <c r="M230" s="265"/>
      <c r="N230" s="265"/>
      <c r="O230" s="265"/>
      <c r="P230" s="265"/>
      <c r="Q230" s="265"/>
      <c r="R230" s="265"/>
      <c r="S230" s="265"/>
      <c r="T230" s="265"/>
      <c r="U230" s="265"/>
      <c r="V230" s="265"/>
      <c r="W230" s="265"/>
      <c r="X230" s="265"/>
    </row>
    <row r="231" spans="1:24" customFormat="1" ht="12.75" customHeight="1" x14ac:dyDescent="0.25">
      <c r="A231" s="182" t="s">
        <v>2393</v>
      </c>
      <c r="B231" s="148" t="s">
        <v>2394</v>
      </c>
      <c r="C231" s="201" t="s">
        <v>2393</v>
      </c>
      <c r="D231" s="271">
        <v>0</v>
      </c>
      <c r="E231" s="271">
        <v>0</v>
      </c>
      <c r="F231" s="270" t="str">
        <f t="shared" si="7"/>
        <v>-</v>
      </c>
      <c r="G231" s="265"/>
      <c r="H231" s="265"/>
      <c r="I231" s="265"/>
      <c r="J231" s="265"/>
      <c r="K231" s="265"/>
      <c r="L231" s="265"/>
      <c r="M231" s="265"/>
      <c r="N231" s="265"/>
      <c r="O231" s="265"/>
      <c r="P231" s="265"/>
      <c r="Q231" s="265"/>
      <c r="R231" s="265"/>
      <c r="S231" s="265"/>
      <c r="T231" s="265"/>
      <c r="U231" s="265"/>
      <c r="V231" s="265"/>
      <c r="W231" s="265"/>
      <c r="X231" s="265"/>
    </row>
    <row r="232" spans="1:24" customFormat="1" ht="12.75" customHeight="1" x14ac:dyDescent="0.25">
      <c r="A232" s="182" t="s">
        <v>2395</v>
      </c>
      <c r="B232" s="148" t="s">
        <v>2396</v>
      </c>
      <c r="C232" s="201" t="s">
        <v>2395</v>
      </c>
      <c r="D232" s="271">
        <v>0</v>
      </c>
      <c r="E232" s="271">
        <v>0</v>
      </c>
      <c r="F232" s="270" t="str">
        <f t="shared" si="7"/>
        <v>-</v>
      </c>
      <c r="G232" s="265"/>
      <c r="H232" s="265"/>
      <c r="I232" s="265"/>
      <c r="J232" s="265"/>
      <c r="K232" s="265"/>
      <c r="L232" s="265"/>
      <c r="M232" s="265"/>
      <c r="N232" s="265"/>
      <c r="O232" s="265"/>
      <c r="P232" s="265"/>
      <c r="Q232" s="265"/>
      <c r="R232" s="265"/>
      <c r="S232" s="265"/>
      <c r="T232" s="265"/>
      <c r="U232" s="265"/>
      <c r="V232" s="265"/>
      <c r="W232" s="265"/>
      <c r="X232" s="265"/>
    </row>
    <row r="233" spans="1:24" customFormat="1" ht="12.75" customHeight="1" x14ac:dyDescent="0.25">
      <c r="A233" s="182" t="s">
        <v>2397</v>
      </c>
      <c r="B233" s="148" t="s">
        <v>2398</v>
      </c>
      <c r="C233" s="201" t="s">
        <v>2397</v>
      </c>
      <c r="D233" s="271">
        <v>0</v>
      </c>
      <c r="E233" s="271">
        <v>0</v>
      </c>
      <c r="F233" s="270" t="str">
        <f t="shared" si="7"/>
        <v>-</v>
      </c>
      <c r="G233" s="265"/>
      <c r="H233" s="265"/>
      <c r="I233" s="265"/>
      <c r="J233" s="265"/>
      <c r="K233" s="265"/>
      <c r="L233" s="265"/>
      <c r="M233" s="265"/>
      <c r="N233" s="265"/>
      <c r="O233" s="265"/>
      <c r="P233" s="265"/>
      <c r="Q233" s="265"/>
      <c r="R233" s="265"/>
      <c r="S233" s="265"/>
      <c r="T233" s="265"/>
      <c r="U233" s="265"/>
      <c r="V233" s="265"/>
      <c r="W233" s="265"/>
      <c r="X233" s="265"/>
    </row>
    <row r="234" spans="1:24" customFormat="1" ht="12.75" customHeight="1" x14ac:dyDescent="0.25">
      <c r="A234" s="182" t="s">
        <v>2399</v>
      </c>
      <c r="B234" s="148" t="s">
        <v>2400</v>
      </c>
      <c r="C234" s="201" t="s">
        <v>2399</v>
      </c>
      <c r="D234" s="177">
        <f>SUM(D235:D236)</f>
        <v>0</v>
      </c>
      <c r="E234" s="177">
        <f>SUM(E235:E236)</f>
        <v>0</v>
      </c>
      <c r="F234" s="270" t="str">
        <f t="shared" si="7"/>
        <v>-</v>
      </c>
      <c r="G234" s="265"/>
      <c r="H234" s="265"/>
      <c r="I234" s="265"/>
      <c r="J234" s="265"/>
      <c r="K234" s="265"/>
      <c r="L234" s="265"/>
      <c r="M234" s="265"/>
      <c r="N234" s="265"/>
      <c r="O234" s="265"/>
      <c r="P234" s="265"/>
      <c r="Q234" s="265"/>
      <c r="R234" s="265"/>
      <c r="S234" s="265"/>
      <c r="T234" s="265"/>
      <c r="U234" s="265"/>
      <c r="V234" s="265"/>
      <c r="W234" s="265"/>
      <c r="X234" s="265"/>
    </row>
    <row r="235" spans="1:24" customFormat="1" ht="12.75" customHeight="1" x14ac:dyDescent="0.25">
      <c r="A235" s="182" t="s">
        <v>2401</v>
      </c>
      <c r="B235" s="148" t="s">
        <v>2402</v>
      </c>
      <c r="C235" s="201" t="s">
        <v>2401</v>
      </c>
      <c r="D235" s="271">
        <v>0</v>
      </c>
      <c r="E235" s="271">
        <v>0</v>
      </c>
      <c r="F235" s="270" t="str">
        <f t="shared" si="7"/>
        <v>-</v>
      </c>
      <c r="G235" s="265"/>
      <c r="H235" s="265"/>
      <c r="I235" s="265"/>
      <c r="J235" s="265"/>
      <c r="K235" s="265"/>
      <c r="L235" s="265"/>
      <c r="M235" s="265"/>
      <c r="N235" s="265"/>
      <c r="O235" s="265"/>
      <c r="P235" s="265"/>
      <c r="Q235" s="265"/>
      <c r="R235" s="265"/>
      <c r="S235" s="265"/>
      <c r="T235" s="265"/>
      <c r="U235" s="265"/>
      <c r="V235" s="265"/>
      <c r="W235" s="265"/>
      <c r="X235" s="265"/>
    </row>
    <row r="236" spans="1:24" customFormat="1" ht="12.75" customHeight="1" x14ac:dyDescent="0.25">
      <c r="A236" s="182" t="s">
        <v>2403</v>
      </c>
      <c r="B236" s="148" t="s">
        <v>2404</v>
      </c>
      <c r="C236" s="201" t="s">
        <v>2403</v>
      </c>
      <c r="D236" s="271">
        <v>0</v>
      </c>
      <c r="E236" s="271">
        <v>0</v>
      </c>
      <c r="F236" s="270" t="str">
        <f t="shared" si="7"/>
        <v>-</v>
      </c>
      <c r="G236" s="265"/>
      <c r="H236" s="265"/>
      <c r="I236" s="265"/>
      <c r="J236" s="265"/>
      <c r="K236" s="265"/>
      <c r="L236" s="265"/>
      <c r="M236" s="265"/>
      <c r="N236" s="265"/>
      <c r="O236" s="265"/>
      <c r="P236" s="265"/>
      <c r="Q236" s="265"/>
      <c r="R236" s="265"/>
      <c r="S236" s="265"/>
      <c r="T236" s="265"/>
      <c r="U236" s="265"/>
      <c r="V236" s="265"/>
      <c r="W236" s="265"/>
      <c r="X236" s="265"/>
    </row>
    <row r="237" spans="1:24" customFormat="1" ht="12.75" customHeight="1" x14ac:dyDescent="0.25">
      <c r="A237" s="182" t="s">
        <v>2405</v>
      </c>
      <c r="B237" s="148" t="s">
        <v>2406</v>
      </c>
      <c r="C237" s="201" t="s">
        <v>2405</v>
      </c>
      <c r="D237" s="177">
        <f>+D238+D245-D254+SUM(D255:D257)</f>
        <v>22463.41</v>
      </c>
      <c r="E237" s="177">
        <f>+E238+E245-E254+SUM(E255:E257)</f>
        <v>25402.18</v>
      </c>
      <c r="F237" s="270">
        <f t="shared" si="7"/>
        <v>113.0824750115855</v>
      </c>
      <c r="G237" s="265"/>
      <c r="H237" s="265"/>
      <c r="I237" s="265"/>
      <c r="J237" s="265"/>
      <c r="K237" s="265"/>
      <c r="L237" s="265"/>
      <c r="M237" s="265"/>
      <c r="N237" s="265"/>
      <c r="O237" s="265"/>
      <c r="P237" s="265"/>
      <c r="Q237" s="265"/>
      <c r="R237" s="265"/>
      <c r="S237" s="265"/>
      <c r="T237" s="265"/>
      <c r="U237" s="265"/>
      <c r="V237" s="265"/>
      <c r="W237" s="265"/>
      <c r="X237" s="265"/>
    </row>
    <row r="238" spans="1:24" customFormat="1" ht="12.75" customHeight="1" x14ac:dyDescent="0.25">
      <c r="A238" s="182" t="s">
        <v>2407</v>
      </c>
      <c r="B238" s="148" t="s">
        <v>2408</v>
      </c>
      <c r="C238" s="201" t="s">
        <v>2407</v>
      </c>
      <c r="D238" s="177">
        <f>D239-D242</f>
        <v>10592.95</v>
      </c>
      <c r="E238" s="177">
        <f>E239-E242</f>
        <v>9482.0300000000007</v>
      </c>
      <c r="F238" s="270">
        <f t="shared" si="7"/>
        <v>89.512647562765807</v>
      </c>
      <c r="G238" s="265"/>
      <c r="H238" s="265"/>
      <c r="I238" s="265"/>
      <c r="J238" s="265"/>
      <c r="K238" s="265"/>
      <c r="L238" s="265"/>
      <c r="M238" s="265"/>
      <c r="N238" s="265"/>
      <c r="O238" s="265"/>
      <c r="P238" s="265"/>
      <c r="Q238" s="265"/>
      <c r="R238" s="265"/>
      <c r="S238" s="265"/>
      <c r="T238" s="265"/>
      <c r="U238" s="265"/>
      <c r="V238" s="265"/>
      <c r="W238" s="265"/>
      <c r="X238" s="265"/>
    </row>
    <row r="239" spans="1:24" customFormat="1" ht="12.75" customHeight="1" x14ac:dyDescent="0.25">
      <c r="A239" s="182" t="s">
        <v>2409</v>
      </c>
      <c r="B239" s="148" t="s">
        <v>2410</v>
      </c>
      <c r="C239" s="201" t="s">
        <v>2409</v>
      </c>
      <c r="D239" s="177">
        <f>SUM(D240:D241)</f>
        <v>10592.95</v>
      </c>
      <c r="E239" s="177">
        <f>SUM(E240:E241)</f>
        <v>9482.0300000000007</v>
      </c>
      <c r="F239" s="270">
        <f t="shared" ref="F239:F260" si="8">IF(D239&gt;0,IF(E239/D239&gt;=100,"&gt;&gt;100",E239/D239*100),"-")</f>
        <v>89.512647562765807</v>
      </c>
      <c r="G239" s="265"/>
      <c r="H239" s="265"/>
      <c r="I239" s="265"/>
      <c r="J239" s="265"/>
      <c r="K239" s="265"/>
      <c r="L239" s="265"/>
      <c r="M239" s="265"/>
      <c r="N239" s="265"/>
      <c r="O239" s="265"/>
      <c r="P239" s="265"/>
      <c r="Q239" s="265"/>
      <c r="R239" s="265"/>
      <c r="S239" s="265"/>
      <c r="T239" s="265"/>
      <c r="U239" s="265"/>
      <c r="V239" s="265"/>
      <c r="W239" s="265"/>
      <c r="X239" s="265"/>
    </row>
    <row r="240" spans="1:24" customFormat="1" ht="12.75" customHeight="1" x14ac:dyDescent="0.25">
      <c r="A240" s="182" t="s">
        <v>2411</v>
      </c>
      <c r="B240" s="148" t="s">
        <v>2412</v>
      </c>
      <c r="C240" s="201" t="s">
        <v>2411</v>
      </c>
      <c r="D240" s="271">
        <v>10592.95</v>
      </c>
      <c r="E240" s="271">
        <v>9482.0300000000007</v>
      </c>
      <c r="F240" s="270">
        <f t="shared" si="8"/>
        <v>89.512647562765807</v>
      </c>
      <c r="G240" s="265"/>
      <c r="H240" s="265"/>
      <c r="I240" s="265"/>
      <c r="J240" s="265"/>
      <c r="K240" s="265"/>
      <c r="L240" s="265"/>
      <c r="M240" s="265"/>
      <c r="N240" s="265"/>
      <c r="O240" s="265"/>
      <c r="P240" s="265"/>
      <c r="Q240" s="265"/>
      <c r="R240" s="265"/>
      <c r="S240" s="265"/>
      <c r="T240" s="265"/>
      <c r="U240" s="265"/>
      <c r="V240" s="265"/>
      <c r="W240" s="265"/>
      <c r="X240" s="265"/>
    </row>
    <row r="241" spans="1:24" customFormat="1" ht="12.75" customHeight="1" x14ac:dyDescent="0.25">
      <c r="A241" s="182" t="s">
        <v>2413</v>
      </c>
      <c r="B241" s="148" t="s">
        <v>2414</v>
      </c>
      <c r="C241" s="201" t="s">
        <v>2413</v>
      </c>
      <c r="D241" s="271">
        <v>0</v>
      </c>
      <c r="E241" s="271">
        <v>0</v>
      </c>
      <c r="F241" s="270" t="str">
        <f t="shared" si="8"/>
        <v>-</v>
      </c>
      <c r="G241" s="265"/>
      <c r="H241" s="265"/>
      <c r="I241" s="265"/>
      <c r="J241" s="265"/>
      <c r="K241" s="265"/>
      <c r="L241" s="265"/>
      <c r="M241" s="265"/>
      <c r="N241" s="265"/>
      <c r="O241" s="265"/>
      <c r="P241" s="265"/>
      <c r="Q241" s="265"/>
      <c r="R241" s="265"/>
      <c r="S241" s="265"/>
      <c r="T241" s="265"/>
      <c r="U241" s="265"/>
      <c r="V241" s="265"/>
      <c r="W241" s="265"/>
      <c r="X241" s="265"/>
    </row>
    <row r="242" spans="1:24" customFormat="1" ht="12.75" customHeight="1" x14ac:dyDescent="0.25">
      <c r="A242" s="182" t="s">
        <v>2415</v>
      </c>
      <c r="B242" s="148" t="s">
        <v>2416</v>
      </c>
      <c r="C242" s="201" t="s">
        <v>2415</v>
      </c>
      <c r="D242" s="177">
        <f>SUM(D243:D244)</f>
        <v>0</v>
      </c>
      <c r="E242" s="177">
        <f>SUM(E243:E244)</f>
        <v>0</v>
      </c>
      <c r="F242" s="270" t="str">
        <f t="shared" si="8"/>
        <v>-</v>
      </c>
      <c r="G242" s="265"/>
      <c r="H242" s="265"/>
      <c r="I242" s="265"/>
      <c r="J242" s="265"/>
      <c r="K242" s="265"/>
      <c r="L242" s="265"/>
      <c r="M242" s="265"/>
      <c r="N242" s="265"/>
      <c r="O242" s="265"/>
      <c r="P242" s="265"/>
      <c r="Q242" s="265"/>
      <c r="R242" s="265"/>
      <c r="S242" s="265"/>
      <c r="T242" s="265"/>
      <c r="U242" s="265"/>
      <c r="V242" s="265"/>
      <c r="W242" s="265"/>
      <c r="X242" s="265"/>
    </row>
    <row r="243" spans="1:24" customFormat="1" ht="12.75" customHeight="1" x14ac:dyDescent="0.25">
      <c r="A243" s="182" t="s">
        <v>2417</v>
      </c>
      <c r="B243" s="148" t="s">
        <v>2418</v>
      </c>
      <c r="C243" s="201" t="s">
        <v>2417</v>
      </c>
      <c r="D243" s="271">
        <v>0</v>
      </c>
      <c r="E243" s="271">
        <v>0</v>
      </c>
      <c r="F243" s="270" t="str">
        <f t="shared" si="8"/>
        <v>-</v>
      </c>
      <c r="G243" s="265"/>
      <c r="H243" s="265"/>
      <c r="I243" s="265"/>
      <c r="J243" s="265"/>
      <c r="K243" s="265"/>
      <c r="L243" s="265"/>
      <c r="M243" s="265"/>
      <c r="N243" s="265"/>
      <c r="O243" s="265"/>
      <c r="P243" s="265"/>
      <c r="Q243" s="265"/>
      <c r="R243" s="265"/>
      <c r="S243" s="265"/>
      <c r="T243" s="265"/>
      <c r="U243" s="265"/>
      <c r="V243" s="265"/>
      <c r="W243" s="265"/>
      <c r="X243" s="265"/>
    </row>
    <row r="244" spans="1:24" customFormat="1" ht="12.75" customHeight="1" x14ac:dyDescent="0.25">
      <c r="A244" s="182" t="s">
        <v>2419</v>
      </c>
      <c r="B244" s="148" t="s">
        <v>2420</v>
      </c>
      <c r="C244" s="201" t="s">
        <v>2419</v>
      </c>
      <c r="D244" s="271">
        <v>0</v>
      </c>
      <c r="E244" s="271">
        <v>0</v>
      </c>
      <c r="F244" s="270" t="str">
        <f t="shared" si="8"/>
        <v>-</v>
      </c>
      <c r="G244" s="265"/>
      <c r="H244" s="265"/>
      <c r="I244" s="265"/>
      <c r="J244" s="265"/>
      <c r="K244" s="265"/>
      <c r="L244" s="265"/>
      <c r="M244" s="265"/>
      <c r="N244" s="265"/>
      <c r="O244" s="265"/>
      <c r="P244" s="265"/>
      <c r="Q244" s="265"/>
      <c r="R244" s="265"/>
      <c r="S244" s="265"/>
      <c r="T244" s="265"/>
      <c r="U244" s="265"/>
      <c r="V244" s="265"/>
      <c r="W244" s="265"/>
      <c r="X244" s="265"/>
    </row>
    <row r="245" spans="1:24" customFormat="1" ht="12.75" customHeight="1" x14ac:dyDescent="0.25">
      <c r="A245" s="182" t="s">
        <v>2421</v>
      </c>
      <c r="B245" s="148" t="s">
        <v>2422</v>
      </c>
      <c r="C245" s="201" t="s">
        <v>2421</v>
      </c>
      <c r="D245" s="177">
        <f>D246-D250</f>
        <v>7549.5299999999988</v>
      </c>
      <c r="E245" s="177">
        <f>E246-E250</f>
        <v>11600.6</v>
      </c>
      <c r="F245" s="270">
        <f t="shared" si="8"/>
        <v>153.65989670880177</v>
      </c>
      <c r="G245" s="265"/>
      <c r="H245" s="265"/>
      <c r="I245" s="265"/>
      <c r="J245" s="265"/>
      <c r="K245" s="265"/>
      <c r="L245" s="265"/>
      <c r="M245" s="265"/>
      <c r="N245" s="265"/>
      <c r="O245" s="265"/>
      <c r="P245" s="265"/>
      <c r="Q245" s="265"/>
      <c r="R245" s="265"/>
      <c r="S245" s="265"/>
      <c r="T245" s="265"/>
      <c r="U245" s="265"/>
      <c r="V245" s="265"/>
      <c r="W245" s="265"/>
      <c r="X245" s="265"/>
    </row>
    <row r="246" spans="1:24" customFormat="1" ht="12.75" customHeight="1" x14ac:dyDescent="0.25">
      <c r="A246" s="182" t="s">
        <v>2423</v>
      </c>
      <c r="B246" s="148" t="s">
        <v>2424</v>
      </c>
      <c r="C246" s="201" t="s">
        <v>2423</v>
      </c>
      <c r="D246" s="177">
        <f>SUM(D247:D249)</f>
        <v>17616.689999999999</v>
      </c>
      <c r="E246" s="177">
        <f>SUM(E247:E249)</f>
        <v>14098.26</v>
      </c>
      <c r="F246" s="270">
        <f t="shared" si="8"/>
        <v>80.027859944177948</v>
      </c>
      <c r="G246" s="265"/>
      <c r="H246" s="265"/>
      <c r="I246" s="265"/>
      <c r="J246" s="265"/>
      <c r="K246" s="265"/>
      <c r="L246" s="265"/>
      <c r="M246" s="265"/>
      <c r="N246" s="265"/>
      <c r="O246" s="265"/>
      <c r="P246" s="265"/>
      <c r="Q246" s="265"/>
      <c r="R246" s="265"/>
      <c r="S246" s="265"/>
      <c r="T246" s="265"/>
      <c r="U246" s="265"/>
      <c r="V246" s="265"/>
      <c r="W246" s="265"/>
      <c r="X246" s="265"/>
    </row>
    <row r="247" spans="1:24" customFormat="1" ht="12.75" customHeight="1" x14ac:dyDescent="0.25">
      <c r="A247" s="182" t="s">
        <v>623</v>
      </c>
      <c r="B247" s="148" t="s">
        <v>2425</v>
      </c>
      <c r="C247" s="201" t="s">
        <v>623</v>
      </c>
      <c r="D247" s="271">
        <v>17616.689999999999</v>
      </c>
      <c r="E247" s="271">
        <v>14098.26</v>
      </c>
      <c r="F247" s="270">
        <f t="shared" si="8"/>
        <v>80.027859944177948</v>
      </c>
      <c r="G247" s="265"/>
      <c r="H247" s="265"/>
      <c r="I247" s="265"/>
      <c r="J247" s="265"/>
      <c r="K247" s="265"/>
      <c r="L247" s="265"/>
      <c r="M247" s="265"/>
      <c r="N247" s="265"/>
      <c r="O247" s="265"/>
      <c r="P247" s="265"/>
      <c r="Q247" s="265"/>
      <c r="R247" s="265"/>
      <c r="S247" s="265"/>
      <c r="T247" s="265"/>
      <c r="U247" s="265"/>
      <c r="V247" s="265"/>
      <c r="W247" s="265"/>
      <c r="X247" s="265"/>
    </row>
    <row r="248" spans="1:24" customFormat="1" ht="12.75" customHeight="1" x14ac:dyDescent="0.25">
      <c r="A248" s="182" t="s">
        <v>823</v>
      </c>
      <c r="B248" s="148" t="s">
        <v>2426</v>
      </c>
      <c r="C248" s="201" t="s">
        <v>823</v>
      </c>
      <c r="D248" s="271">
        <v>0</v>
      </c>
      <c r="E248" s="271">
        <v>0</v>
      </c>
      <c r="F248" s="270" t="str">
        <f t="shared" si="8"/>
        <v>-</v>
      </c>
      <c r="G248" s="265"/>
      <c r="H248" s="265"/>
      <c r="I248" s="265"/>
      <c r="J248" s="265"/>
      <c r="K248" s="265"/>
      <c r="L248" s="265"/>
      <c r="M248" s="265"/>
      <c r="N248" s="265"/>
      <c r="O248" s="265"/>
      <c r="P248" s="265"/>
      <c r="Q248" s="265"/>
      <c r="R248" s="265"/>
      <c r="S248" s="265"/>
      <c r="T248" s="265"/>
      <c r="U248" s="265"/>
      <c r="V248" s="265"/>
      <c r="W248" s="265"/>
      <c r="X248" s="265"/>
    </row>
    <row r="249" spans="1:24" customFormat="1" ht="12.75" customHeight="1" x14ac:dyDescent="0.25">
      <c r="A249" s="182" t="s">
        <v>1271</v>
      </c>
      <c r="B249" s="148" t="s">
        <v>2427</v>
      </c>
      <c r="C249" s="201" t="s">
        <v>1271</v>
      </c>
      <c r="D249" s="271">
        <v>0</v>
      </c>
      <c r="E249" s="271">
        <v>0</v>
      </c>
      <c r="F249" s="270" t="str">
        <f t="shared" si="8"/>
        <v>-</v>
      </c>
      <c r="G249" s="265"/>
      <c r="H249" s="265"/>
      <c r="I249" s="265"/>
      <c r="J249" s="265"/>
      <c r="K249" s="265"/>
      <c r="L249" s="265"/>
      <c r="M249" s="265"/>
      <c r="N249" s="265"/>
      <c r="O249" s="265"/>
      <c r="P249" s="265"/>
      <c r="Q249" s="265"/>
      <c r="R249" s="265"/>
      <c r="S249" s="265"/>
      <c r="T249" s="265"/>
      <c r="U249" s="265"/>
      <c r="V249" s="265"/>
      <c r="W249" s="265"/>
      <c r="X249" s="265"/>
    </row>
    <row r="250" spans="1:24" customFormat="1" ht="12.75" customHeight="1" x14ac:dyDescent="0.25">
      <c r="A250" s="182" t="s">
        <v>2428</v>
      </c>
      <c r="B250" s="148" t="s">
        <v>2429</v>
      </c>
      <c r="C250" s="201" t="s">
        <v>2428</v>
      </c>
      <c r="D250" s="177">
        <f>SUM(D251:D253)</f>
        <v>10067.16</v>
      </c>
      <c r="E250" s="177">
        <f>SUM(E251:E253)</f>
        <v>2497.66</v>
      </c>
      <c r="F250" s="270">
        <f t="shared" si="8"/>
        <v>24.809976199841859</v>
      </c>
      <c r="G250" s="265"/>
      <c r="H250" s="265"/>
      <c r="I250" s="265"/>
      <c r="J250" s="265"/>
      <c r="K250" s="265"/>
      <c r="L250" s="265"/>
      <c r="M250" s="265"/>
      <c r="N250" s="265"/>
      <c r="O250" s="265"/>
      <c r="P250" s="265"/>
      <c r="Q250" s="265"/>
      <c r="R250" s="265"/>
      <c r="S250" s="265"/>
      <c r="T250" s="265"/>
      <c r="U250" s="265"/>
      <c r="V250" s="265"/>
      <c r="W250" s="265"/>
      <c r="X250" s="265"/>
    </row>
    <row r="251" spans="1:24" customFormat="1" ht="12.75" customHeight="1" x14ac:dyDescent="0.25">
      <c r="A251" s="182" t="s">
        <v>625</v>
      </c>
      <c r="B251" s="148" t="s">
        <v>2430</v>
      </c>
      <c r="C251" s="201" t="s">
        <v>625</v>
      </c>
      <c r="D251" s="271">
        <v>0</v>
      </c>
      <c r="E251" s="271">
        <v>0</v>
      </c>
      <c r="F251" s="270" t="str">
        <f t="shared" si="8"/>
        <v>-</v>
      </c>
      <c r="G251" s="265"/>
      <c r="H251" s="265"/>
      <c r="I251" s="265"/>
      <c r="J251" s="265"/>
      <c r="K251" s="265"/>
      <c r="L251" s="265"/>
      <c r="M251" s="265"/>
      <c r="N251" s="265"/>
      <c r="O251" s="265"/>
      <c r="P251" s="265"/>
      <c r="Q251" s="265"/>
      <c r="R251" s="265"/>
      <c r="S251" s="265"/>
      <c r="T251" s="265"/>
      <c r="U251" s="265"/>
      <c r="V251" s="265"/>
      <c r="W251" s="265"/>
      <c r="X251" s="265"/>
    </row>
    <row r="252" spans="1:24" customFormat="1" ht="12.75" customHeight="1" x14ac:dyDescent="0.25">
      <c r="A252" s="182" t="s">
        <v>825</v>
      </c>
      <c r="B252" s="148" t="s">
        <v>2431</v>
      </c>
      <c r="C252" s="201" t="s">
        <v>825</v>
      </c>
      <c r="D252" s="271">
        <v>10067.16</v>
      </c>
      <c r="E252" s="271">
        <v>2497.66</v>
      </c>
      <c r="F252" s="270">
        <f t="shared" si="8"/>
        <v>24.809976199841859</v>
      </c>
      <c r="G252" s="265"/>
      <c r="H252" s="265"/>
      <c r="I252" s="265"/>
      <c r="J252" s="265"/>
      <c r="K252" s="265"/>
      <c r="L252" s="265"/>
      <c r="M252" s="265"/>
      <c r="N252" s="265"/>
      <c r="O252" s="265"/>
      <c r="P252" s="265"/>
      <c r="Q252" s="265"/>
      <c r="R252" s="265"/>
      <c r="S252" s="265"/>
      <c r="T252" s="265"/>
      <c r="U252" s="265"/>
      <c r="V252" s="265"/>
      <c r="W252" s="265"/>
      <c r="X252" s="265"/>
    </row>
    <row r="253" spans="1:24" customFormat="1" ht="12.75" customHeight="1" x14ac:dyDescent="0.25">
      <c r="A253" s="182" t="s">
        <v>1273</v>
      </c>
      <c r="B253" s="148" t="s">
        <v>2432</v>
      </c>
      <c r="C253" s="201" t="s">
        <v>1273</v>
      </c>
      <c r="D253" s="271">
        <v>0</v>
      </c>
      <c r="E253" s="271">
        <v>0</v>
      </c>
      <c r="F253" s="270" t="str">
        <f t="shared" si="8"/>
        <v>-</v>
      </c>
      <c r="G253" s="265"/>
      <c r="H253" s="265"/>
      <c r="I253" s="265"/>
      <c r="J253" s="265"/>
      <c r="K253" s="265"/>
      <c r="L253" s="265"/>
      <c r="M253" s="265"/>
      <c r="N253" s="265"/>
      <c r="O253" s="265"/>
      <c r="P253" s="265"/>
      <c r="Q253" s="265"/>
      <c r="R253" s="265"/>
      <c r="S253" s="265"/>
      <c r="T253" s="265"/>
      <c r="U253" s="265"/>
      <c r="V253" s="265"/>
      <c r="W253" s="265"/>
      <c r="X253" s="265"/>
    </row>
    <row r="254" spans="1:24" customFormat="1" ht="12.75" customHeight="1" x14ac:dyDescent="0.25">
      <c r="A254" s="182" t="s">
        <v>2433</v>
      </c>
      <c r="B254" s="148" t="s">
        <v>2434</v>
      </c>
      <c r="C254" s="201" t="s">
        <v>2433</v>
      </c>
      <c r="D254" s="271">
        <v>0</v>
      </c>
      <c r="E254" s="271">
        <v>0</v>
      </c>
      <c r="F254" s="270" t="str">
        <f t="shared" si="8"/>
        <v>-</v>
      </c>
      <c r="G254" s="265"/>
      <c r="H254" s="265"/>
      <c r="I254" s="265"/>
      <c r="J254" s="265"/>
      <c r="K254" s="265"/>
      <c r="L254" s="265"/>
      <c r="M254" s="265"/>
      <c r="N254" s="265"/>
      <c r="O254" s="265"/>
      <c r="P254" s="265"/>
      <c r="Q254" s="265"/>
      <c r="R254" s="265"/>
      <c r="S254" s="265"/>
      <c r="T254" s="265"/>
      <c r="U254" s="265"/>
      <c r="V254" s="265"/>
      <c r="W254" s="265"/>
      <c r="X254" s="265"/>
    </row>
    <row r="255" spans="1:24" customFormat="1" ht="12.75" customHeight="1" x14ac:dyDescent="0.25">
      <c r="A255" s="182" t="s">
        <v>627</v>
      </c>
      <c r="B255" s="148" t="s">
        <v>2435</v>
      </c>
      <c r="C255" s="201" t="s">
        <v>627</v>
      </c>
      <c r="D255" s="271">
        <v>4320.93</v>
      </c>
      <c r="E255" s="271">
        <v>4319.55</v>
      </c>
      <c r="F255" s="270">
        <f t="shared" si="8"/>
        <v>99.968062431004441</v>
      </c>
      <c r="G255" s="265"/>
      <c r="H255" s="265"/>
      <c r="I255" s="265"/>
      <c r="J255" s="265"/>
      <c r="K255" s="265"/>
      <c r="L255" s="265"/>
      <c r="M255" s="265"/>
      <c r="N255" s="265"/>
      <c r="O255" s="265"/>
      <c r="P255" s="265"/>
      <c r="Q255" s="265"/>
      <c r="R255" s="265"/>
      <c r="S255" s="265"/>
      <c r="T255" s="265"/>
      <c r="U255" s="265"/>
      <c r="V255" s="265"/>
      <c r="W255" s="265"/>
      <c r="X255" s="265"/>
    </row>
    <row r="256" spans="1:24" customFormat="1" ht="12.75" customHeight="1" x14ac:dyDescent="0.25">
      <c r="A256" s="182" t="s">
        <v>827</v>
      </c>
      <c r="B256" s="148" t="s">
        <v>2436</v>
      </c>
      <c r="C256" s="201" t="s">
        <v>827</v>
      </c>
      <c r="D256" s="271">
        <v>0</v>
      </c>
      <c r="E256" s="271">
        <v>0</v>
      </c>
      <c r="F256" s="270" t="str">
        <f t="shared" si="8"/>
        <v>-</v>
      </c>
      <c r="G256" s="265"/>
      <c r="H256" s="265"/>
      <c r="I256" s="265"/>
      <c r="J256" s="265"/>
      <c r="K256" s="265"/>
      <c r="L256" s="265"/>
      <c r="M256" s="265"/>
      <c r="N256" s="265"/>
      <c r="O256" s="265"/>
      <c r="P256" s="265"/>
      <c r="Q256" s="265"/>
      <c r="R256" s="265"/>
      <c r="S256" s="265"/>
      <c r="T256" s="265"/>
      <c r="U256" s="265"/>
      <c r="V256" s="265"/>
      <c r="W256" s="265"/>
      <c r="X256" s="265"/>
    </row>
    <row r="257" spans="1:24" customFormat="1" ht="12.75" customHeight="1" x14ac:dyDescent="0.25">
      <c r="A257" s="182" t="s">
        <v>2437</v>
      </c>
      <c r="B257" s="148" t="s">
        <v>2438</v>
      </c>
      <c r="C257" s="201" t="s">
        <v>2437</v>
      </c>
      <c r="D257" s="271">
        <v>0</v>
      </c>
      <c r="E257" s="271">
        <v>0</v>
      </c>
      <c r="F257" s="270" t="str">
        <f t="shared" si="8"/>
        <v>-</v>
      </c>
      <c r="G257" s="265"/>
      <c r="H257" s="265"/>
      <c r="I257" s="265"/>
      <c r="J257" s="265"/>
      <c r="K257" s="265"/>
      <c r="L257" s="265"/>
      <c r="M257" s="265"/>
      <c r="N257" s="265"/>
      <c r="O257" s="265"/>
      <c r="P257" s="265"/>
      <c r="Q257" s="265"/>
      <c r="R257" s="265"/>
      <c r="S257" s="265"/>
      <c r="T257" s="265"/>
      <c r="U257" s="265"/>
      <c r="V257" s="265"/>
      <c r="W257" s="265"/>
      <c r="X257" s="265"/>
    </row>
    <row r="258" spans="1:24" customFormat="1" ht="12.75" customHeight="1" x14ac:dyDescent="0.25">
      <c r="A258" s="182" t="s">
        <v>2439</v>
      </c>
      <c r="B258" s="148" t="s">
        <v>2440</v>
      </c>
      <c r="C258" s="201" t="s">
        <v>2439</v>
      </c>
      <c r="D258" s="177">
        <v>0</v>
      </c>
      <c r="E258" s="177">
        <v>0</v>
      </c>
      <c r="F258" s="270" t="str">
        <f t="shared" si="8"/>
        <v>-</v>
      </c>
      <c r="G258" s="265"/>
      <c r="H258" s="265"/>
      <c r="I258" s="265"/>
      <c r="J258" s="265"/>
      <c r="K258" s="265"/>
      <c r="L258" s="265"/>
      <c r="M258" s="265"/>
      <c r="N258" s="265"/>
      <c r="O258" s="265"/>
      <c r="P258" s="265"/>
      <c r="Q258" s="265"/>
      <c r="R258" s="265"/>
      <c r="S258" s="265"/>
      <c r="T258" s="265"/>
      <c r="U258" s="265"/>
      <c r="V258" s="265"/>
      <c r="W258" s="265"/>
      <c r="X258" s="265"/>
    </row>
    <row r="259" spans="1:24" customFormat="1" ht="12.75" customHeight="1" x14ac:dyDescent="0.25">
      <c r="A259" s="182" t="s">
        <v>2441</v>
      </c>
      <c r="B259" s="148" t="s">
        <v>2442</v>
      </c>
      <c r="C259" s="201" t="s">
        <v>2441</v>
      </c>
      <c r="D259" s="177">
        <f>D260</f>
        <v>305000</v>
      </c>
      <c r="E259" s="177">
        <f>E260</f>
        <v>305000</v>
      </c>
      <c r="F259" s="270">
        <f t="shared" si="8"/>
        <v>100</v>
      </c>
      <c r="G259" s="265"/>
      <c r="H259" s="265"/>
      <c r="I259" s="265"/>
      <c r="J259" s="265"/>
      <c r="K259" s="265"/>
      <c r="L259" s="265"/>
      <c r="M259" s="265"/>
      <c r="N259" s="265"/>
      <c r="O259" s="265"/>
      <c r="P259" s="265"/>
      <c r="Q259" s="265"/>
      <c r="R259" s="265"/>
      <c r="S259" s="265"/>
      <c r="T259" s="265"/>
      <c r="U259" s="265"/>
      <c r="V259" s="265"/>
      <c r="W259" s="265"/>
      <c r="X259" s="265"/>
    </row>
    <row r="260" spans="1:24" customFormat="1" ht="12.75" customHeight="1" x14ac:dyDescent="0.25">
      <c r="A260" s="273" t="s">
        <v>2443</v>
      </c>
      <c r="B260" s="274" t="s">
        <v>2444</v>
      </c>
      <c r="C260" s="201" t="s">
        <v>2443</v>
      </c>
      <c r="D260" s="275">
        <v>305000</v>
      </c>
      <c r="E260" s="275">
        <v>305000</v>
      </c>
      <c r="F260" s="276">
        <f t="shared" si="8"/>
        <v>100</v>
      </c>
      <c r="G260" s="265"/>
      <c r="H260" s="265"/>
      <c r="I260" s="265"/>
      <c r="J260" s="265"/>
      <c r="K260" s="265"/>
      <c r="L260" s="265"/>
      <c r="M260" s="265"/>
      <c r="N260" s="265"/>
      <c r="O260" s="265"/>
      <c r="P260" s="265"/>
      <c r="Q260" s="265"/>
      <c r="R260" s="265"/>
      <c r="S260" s="265"/>
      <c r="T260" s="265"/>
      <c r="U260" s="265"/>
      <c r="V260" s="265"/>
      <c r="W260" s="265"/>
      <c r="X260" s="265"/>
    </row>
    <row r="261" spans="1:24" customFormat="1" ht="20.100000000000001" customHeight="1" x14ac:dyDescent="0.25">
      <c r="A261" s="330" t="s">
        <v>1293</v>
      </c>
      <c r="B261" s="331"/>
      <c r="C261" s="277"/>
      <c r="D261" s="278"/>
      <c r="E261" s="279"/>
      <c r="F261" s="280"/>
      <c r="G261" s="265"/>
      <c r="H261" s="265"/>
      <c r="I261" s="265"/>
      <c r="J261" s="265"/>
      <c r="K261" s="265"/>
      <c r="L261" s="265"/>
      <c r="M261" s="265"/>
      <c r="N261" s="265"/>
      <c r="O261" s="265"/>
      <c r="P261" s="265"/>
      <c r="Q261" s="265"/>
      <c r="R261" s="265"/>
      <c r="S261" s="265"/>
      <c r="T261" s="265"/>
      <c r="U261" s="265"/>
      <c r="V261" s="265"/>
      <c r="W261" s="265"/>
      <c r="X261" s="265"/>
    </row>
    <row r="262" spans="1:24" customFormat="1" ht="12.75" customHeight="1" x14ac:dyDescent="0.25">
      <c r="A262" s="182" t="s">
        <v>2445</v>
      </c>
      <c r="B262" s="148" t="s">
        <v>2446</v>
      </c>
      <c r="C262" s="201" t="s">
        <v>2447</v>
      </c>
      <c r="D262" s="271">
        <v>0</v>
      </c>
      <c r="E262" s="271">
        <v>0</v>
      </c>
      <c r="F262" s="270" t="str">
        <f t="shared" ref="F262:F293" si="9">IF(D262&gt;0,IF(E262/D262&gt;=100,"&gt;&gt;100",E262/D262*100),"-")</f>
        <v>-</v>
      </c>
      <c r="G262" s="265"/>
      <c r="H262" s="265"/>
      <c r="I262" s="265"/>
      <c r="J262" s="265"/>
      <c r="K262" s="265"/>
      <c r="L262" s="265"/>
      <c r="M262" s="265"/>
      <c r="N262" s="265"/>
      <c r="O262" s="265"/>
      <c r="P262" s="265"/>
      <c r="Q262" s="265"/>
      <c r="R262" s="265"/>
      <c r="S262" s="265"/>
      <c r="T262" s="265"/>
      <c r="U262" s="265"/>
      <c r="V262" s="265"/>
      <c r="W262" s="265"/>
      <c r="X262" s="265"/>
    </row>
    <row r="263" spans="1:24" customFormat="1" ht="12.75" customHeight="1" x14ac:dyDescent="0.25">
      <c r="A263" s="182" t="s">
        <v>2445</v>
      </c>
      <c r="B263" s="148" t="s">
        <v>2448</v>
      </c>
      <c r="C263" s="201" t="s">
        <v>2449</v>
      </c>
      <c r="D263" s="271">
        <v>0</v>
      </c>
      <c r="E263" s="271">
        <v>0</v>
      </c>
      <c r="F263" s="270" t="str">
        <f t="shared" si="9"/>
        <v>-</v>
      </c>
      <c r="G263" s="265"/>
      <c r="H263" s="265"/>
      <c r="I263" s="265"/>
      <c r="J263" s="265"/>
      <c r="K263" s="265"/>
      <c r="L263" s="265"/>
      <c r="M263" s="265"/>
      <c r="N263" s="265"/>
      <c r="O263" s="265"/>
      <c r="P263" s="265"/>
      <c r="Q263" s="265"/>
      <c r="R263" s="265"/>
      <c r="S263" s="265"/>
      <c r="T263" s="265"/>
      <c r="U263" s="265"/>
      <c r="V263" s="265"/>
      <c r="W263" s="265"/>
      <c r="X263" s="265"/>
    </row>
    <row r="264" spans="1:24" customFormat="1" ht="12.75" customHeight="1" x14ac:dyDescent="0.25">
      <c r="A264" s="182" t="s">
        <v>2450</v>
      </c>
      <c r="B264" s="148" t="s">
        <v>2451</v>
      </c>
      <c r="C264" s="201" t="s">
        <v>2452</v>
      </c>
      <c r="D264" s="271">
        <v>822.83</v>
      </c>
      <c r="E264" s="271">
        <v>928.97</v>
      </c>
      <c r="F264" s="270">
        <f t="shared" si="9"/>
        <v>112.89938383384175</v>
      </c>
      <c r="G264" s="265"/>
      <c r="H264" s="265"/>
      <c r="I264" s="265"/>
      <c r="J264" s="265"/>
      <c r="K264" s="265"/>
      <c r="L264" s="265"/>
      <c r="M264" s="265"/>
      <c r="N264" s="265"/>
      <c r="O264" s="265"/>
      <c r="P264" s="265"/>
      <c r="Q264" s="265"/>
      <c r="R264" s="265"/>
      <c r="S264" s="265"/>
      <c r="T264" s="265"/>
      <c r="U264" s="265"/>
      <c r="V264" s="265"/>
      <c r="W264" s="265"/>
      <c r="X264" s="265"/>
    </row>
    <row r="265" spans="1:24" customFormat="1" ht="12.75" customHeight="1" x14ac:dyDescent="0.25">
      <c r="A265" s="182" t="s">
        <v>2450</v>
      </c>
      <c r="B265" s="148" t="s">
        <v>2453</v>
      </c>
      <c r="C265" s="201" t="s">
        <v>2454</v>
      </c>
      <c r="D265" s="271">
        <v>3715.71</v>
      </c>
      <c r="E265" s="271">
        <v>3499.35</v>
      </c>
      <c r="F265" s="270">
        <f t="shared" si="9"/>
        <v>94.177155913674639</v>
      </c>
      <c r="G265" s="265"/>
      <c r="H265" s="265"/>
      <c r="I265" s="265"/>
      <c r="J265" s="265"/>
      <c r="K265" s="265"/>
      <c r="L265" s="265"/>
      <c r="M265" s="265"/>
      <c r="N265" s="265"/>
      <c r="O265" s="265"/>
      <c r="P265" s="265"/>
      <c r="Q265" s="265"/>
      <c r="R265" s="265"/>
      <c r="S265" s="265"/>
      <c r="T265" s="265"/>
      <c r="U265" s="265"/>
      <c r="V265" s="265"/>
      <c r="W265" s="265"/>
      <c r="X265" s="265"/>
    </row>
    <row r="266" spans="1:24" customFormat="1" ht="12.75" customHeight="1" x14ac:dyDescent="0.25">
      <c r="A266" s="182" t="s">
        <v>2455</v>
      </c>
      <c r="B266" s="148" t="s">
        <v>2456</v>
      </c>
      <c r="C266" s="201" t="s">
        <v>2457</v>
      </c>
      <c r="D266" s="271">
        <v>0</v>
      </c>
      <c r="E266" s="271">
        <v>0</v>
      </c>
      <c r="F266" s="270" t="str">
        <f t="shared" si="9"/>
        <v>-</v>
      </c>
      <c r="G266" s="265"/>
      <c r="H266" s="265"/>
      <c r="I266" s="265"/>
      <c r="J266" s="265"/>
      <c r="K266" s="265"/>
      <c r="L266" s="265"/>
      <c r="M266" s="265"/>
      <c r="N266" s="265"/>
      <c r="O266" s="265"/>
      <c r="P266" s="265"/>
      <c r="Q266" s="265"/>
      <c r="R266" s="265"/>
      <c r="S266" s="265"/>
      <c r="T266" s="265"/>
      <c r="U266" s="265"/>
      <c r="V266" s="265"/>
      <c r="W266" s="265"/>
      <c r="X266" s="265"/>
    </row>
    <row r="267" spans="1:24" customFormat="1" ht="12.75" customHeight="1" x14ac:dyDescent="0.25">
      <c r="A267" s="182" t="s">
        <v>2455</v>
      </c>
      <c r="B267" s="148" t="s">
        <v>2458</v>
      </c>
      <c r="C267" s="201" t="s">
        <v>2459</v>
      </c>
      <c r="D267" s="271">
        <v>0</v>
      </c>
      <c r="E267" s="271">
        <v>0</v>
      </c>
      <c r="F267" s="270" t="str">
        <f t="shared" si="9"/>
        <v>-</v>
      </c>
      <c r="G267" s="265"/>
      <c r="H267" s="265"/>
      <c r="I267" s="265"/>
      <c r="J267" s="265"/>
      <c r="K267" s="265"/>
      <c r="L267" s="265"/>
      <c r="M267" s="265"/>
      <c r="N267" s="265"/>
      <c r="O267" s="265"/>
      <c r="P267" s="265"/>
      <c r="Q267" s="265"/>
      <c r="R267" s="265"/>
      <c r="S267" s="265"/>
      <c r="T267" s="265"/>
      <c r="U267" s="265"/>
      <c r="V267" s="265"/>
      <c r="W267" s="265"/>
      <c r="X267" s="265"/>
    </row>
    <row r="268" spans="1:24" customFormat="1" ht="12.75" customHeight="1" x14ac:dyDescent="0.25">
      <c r="A268" s="182" t="s">
        <v>2460</v>
      </c>
      <c r="B268" s="148" t="s">
        <v>2461</v>
      </c>
      <c r="C268" s="201" t="s">
        <v>2460</v>
      </c>
      <c r="D268" s="271">
        <v>2329.1799999999998</v>
      </c>
      <c r="E268" s="271">
        <v>1188.8900000000001</v>
      </c>
      <c r="F268" s="270">
        <f t="shared" si="9"/>
        <v>51.043285619831877</v>
      </c>
      <c r="G268" s="265"/>
      <c r="H268" s="265"/>
      <c r="I268" s="265"/>
      <c r="J268" s="265"/>
      <c r="K268" s="265"/>
      <c r="L268" s="265"/>
      <c r="M268" s="265"/>
      <c r="N268" s="265"/>
      <c r="O268" s="265"/>
      <c r="P268" s="265"/>
      <c r="Q268" s="265"/>
      <c r="R268" s="265"/>
      <c r="S268" s="265"/>
      <c r="T268" s="265"/>
      <c r="U268" s="265"/>
      <c r="V268" s="265"/>
      <c r="W268" s="265"/>
      <c r="X268" s="265"/>
    </row>
    <row r="269" spans="1:24" customFormat="1" ht="12.75" customHeight="1" x14ac:dyDescent="0.25">
      <c r="A269" s="182" t="s">
        <v>2462</v>
      </c>
      <c r="B269" s="148" t="s">
        <v>2463</v>
      </c>
      <c r="C269" s="201" t="s">
        <v>2462</v>
      </c>
      <c r="D269" s="271">
        <v>0</v>
      </c>
      <c r="E269" s="271">
        <v>0</v>
      </c>
      <c r="F269" s="270" t="str">
        <f t="shared" si="9"/>
        <v>-</v>
      </c>
      <c r="G269" s="265"/>
      <c r="H269" s="265"/>
      <c r="I269" s="265"/>
      <c r="J269" s="265"/>
      <c r="K269" s="265"/>
      <c r="L269" s="265"/>
      <c r="M269" s="265"/>
      <c r="N269" s="265"/>
      <c r="O269" s="265"/>
      <c r="P269" s="265"/>
      <c r="Q269" s="265"/>
      <c r="R269" s="265"/>
      <c r="S269" s="265"/>
      <c r="T269" s="265"/>
      <c r="U269" s="265"/>
      <c r="V269" s="265"/>
      <c r="W269" s="265"/>
      <c r="X269" s="265"/>
    </row>
    <row r="270" spans="1:24" customFormat="1" ht="12.75" customHeight="1" x14ac:dyDescent="0.25">
      <c r="A270" s="182" t="s">
        <v>2464</v>
      </c>
      <c r="B270" s="148" t="s">
        <v>2465</v>
      </c>
      <c r="C270" s="201" t="s">
        <v>2464</v>
      </c>
      <c r="D270" s="271">
        <v>0</v>
      </c>
      <c r="E270" s="271">
        <v>0</v>
      </c>
      <c r="F270" s="270" t="str">
        <f t="shared" si="9"/>
        <v>-</v>
      </c>
      <c r="G270" s="265"/>
      <c r="H270" s="265"/>
      <c r="I270" s="265"/>
      <c r="J270" s="265"/>
      <c r="K270" s="265"/>
      <c r="L270" s="265"/>
      <c r="M270" s="265"/>
      <c r="N270" s="265"/>
      <c r="O270" s="265"/>
      <c r="P270" s="265"/>
      <c r="Q270" s="265"/>
      <c r="R270" s="265"/>
      <c r="S270" s="265"/>
      <c r="T270" s="265"/>
      <c r="U270" s="265"/>
      <c r="V270" s="265"/>
      <c r="W270" s="265"/>
      <c r="X270" s="265"/>
    </row>
    <row r="271" spans="1:24" customFormat="1" ht="12.75" customHeight="1" x14ac:dyDescent="0.25">
      <c r="A271" s="182" t="s">
        <v>2466</v>
      </c>
      <c r="B271" s="148" t="s">
        <v>2467</v>
      </c>
      <c r="C271" s="201" t="s">
        <v>2466</v>
      </c>
      <c r="D271" s="271">
        <v>54.75</v>
      </c>
      <c r="E271" s="271">
        <v>0</v>
      </c>
      <c r="F271" s="270">
        <f t="shared" si="9"/>
        <v>0</v>
      </c>
      <c r="G271" s="265"/>
      <c r="H271" s="265"/>
      <c r="I271" s="265"/>
      <c r="J271" s="265"/>
      <c r="K271" s="265"/>
      <c r="L271" s="265"/>
      <c r="M271" s="265"/>
      <c r="N271" s="265"/>
      <c r="O271" s="265"/>
      <c r="P271" s="265"/>
      <c r="Q271" s="265"/>
      <c r="R271" s="265"/>
      <c r="S271" s="265"/>
      <c r="T271" s="265"/>
      <c r="U271" s="265"/>
      <c r="V271" s="265"/>
      <c r="W271" s="265"/>
      <c r="X271" s="265"/>
    </row>
    <row r="272" spans="1:24" customFormat="1" ht="12.75" customHeight="1" x14ac:dyDescent="0.25">
      <c r="A272" s="182" t="s">
        <v>2468</v>
      </c>
      <c r="B272" s="148" t="s">
        <v>2469</v>
      </c>
      <c r="C272" s="201" t="s">
        <v>2468</v>
      </c>
      <c r="D272" s="271">
        <v>0</v>
      </c>
      <c r="E272" s="271">
        <v>0</v>
      </c>
      <c r="F272" s="270" t="str">
        <f t="shared" si="9"/>
        <v>-</v>
      </c>
      <c r="G272" s="265"/>
      <c r="H272" s="265"/>
      <c r="I272" s="265"/>
      <c r="J272" s="265"/>
      <c r="K272" s="265"/>
      <c r="L272" s="265"/>
      <c r="M272" s="265"/>
      <c r="N272" s="265"/>
      <c r="O272" s="265"/>
      <c r="P272" s="265"/>
      <c r="Q272" s="265"/>
      <c r="R272" s="265"/>
      <c r="S272" s="265"/>
      <c r="T272" s="265"/>
      <c r="U272" s="265"/>
      <c r="V272" s="265"/>
      <c r="W272" s="265"/>
      <c r="X272" s="265"/>
    </row>
    <row r="273" spans="1:24" customFormat="1" ht="24" customHeight="1" x14ac:dyDescent="0.25">
      <c r="A273" s="182" t="s">
        <v>2470</v>
      </c>
      <c r="B273" s="148" t="s">
        <v>2471</v>
      </c>
      <c r="C273" s="201" t="s">
        <v>2470</v>
      </c>
      <c r="D273" s="271">
        <v>0</v>
      </c>
      <c r="E273" s="271">
        <v>0</v>
      </c>
      <c r="F273" s="270" t="str">
        <f t="shared" si="9"/>
        <v>-</v>
      </c>
      <c r="G273" s="265"/>
      <c r="H273" s="265"/>
      <c r="I273" s="265"/>
      <c r="J273" s="265"/>
      <c r="K273" s="265"/>
      <c r="L273" s="265"/>
      <c r="M273" s="265"/>
      <c r="N273" s="265"/>
      <c r="O273" s="265"/>
      <c r="P273" s="265"/>
      <c r="Q273" s="265"/>
      <c r="R273" s="265"/>
      <c r="S273" s="265"/>
      <c r="T273" s="265"/>
      <c r="U273" s="265"/>
      <c r="V273" s="265"/>
      <c r="W273" s="265"/>
      <c r="X273" s="265"/>
    </row>
    <row r="274" spans="1:24" customFormat="1" ht="24" customHeight="1" x14ac:dyDescent="0.25">
      <c r="A274" s="182" t="s">
        <v>2472</v>
      </c>
      <c r="B274" s="148" t="s">
        <v>2473</v>
      </c>
      <c r="C274" s="201" t="s">
        <v>2472</v>
      </c>
      <c r="D274" s="271">
        <v>0</v>
      </c>
      <c r="E274" s="271">
        <v>0</v>
      </c>
      <c r="F274" s="270" t="str">
        <f t="shared" si="9"/>
        <v>-</v>
      </c>
      <c r="G274" s="265"/>
      <c r="H274" s="265"/>
      <c r="I274" s="265"/>
      <c r="J274" s="265"/>
      <c r="K274" s="265"/>
      <c r="L274" s="265"/>
      <c r="M274" s="265"/>
      <c r="N274" s="265"/>
      <c r="O274" s="265"/>
      <c r="P274" s="265"/>
      <c r="Q274" s="265"/>
      <c r="R274" s="265"/>
      <c r="S274" s="265"/>
      <c r="T274" s="265"/>
      <c r="U274" s="265"/>
      <c r="V274" s="265"/>
      <c r="W274" s="265"/>
      <c r="X274" s="265"/>
    </row>
    <row r="275" spans="1:24" customFormat="1" ht="24" customHeight="1" x14ac:dyDescent="0.25">
      <c r="A275" s="182" t="s">
        <v>2474</v>
      </c>
      <c r="B275" s="148" t="s">
        <v>2475</v>
      </c>
      <c r="C275" s="201" t="s">
        <v>2474</v>
      </c>
      <c r="D275" s="271">
        <v>0</v>
      </c>
      <c r="E275" s="271">
        <v>0</v>
      </c>
      <c r="F275" s="270" t="str">
        <f t="shared" si="9"/>
        <v>-</v>
      </c>
      <c r="G275" s="265"/>
      <c r="H275" s="265"/>
      <c r="I275" s="265"/>
      <c r="J275" s="265"/>
      <c r="K275" s="265"/>
      <c r="L275" s="265"/>
      <c r="M275" s="265"/>
      <c r="N275" s="265"/>
      <c r="O275" s="265"/>
      <c r="P275" s="265"/>
      <c r="Q275" s="265"/>
      <c r="R275" s="265"/>
      <c r="S275" s="265"/>
      <c r="T275" s="265"/>
      <c r="U275" s="265"/>
      <c r="V275" s="265"/>
      <c r="W275" s="265"/>
      <c r="X275" s="265"/>
    </row>
    <row r="276" spans="1:24" customFormat="1" ht="24" customHeight="1" x14ac:dyDescent="0.25">
      <c r="A276" s="182" t="s">
        <v>2476</v>
      </c>
      <c r="B276" s="148" t="s">
        <v>2477</v>
      </c>
      <c r="C276" s="201" t="s">
        <v>2476</v>
      </c>
      <c r="D276" s="271">
        <v>0</v>
      </c>
      <c r="E276" s="271">
        <v>0</v>
      </c>
      <c r="F276" s="270" t="str">
        <f t="shared" si="9"/>
        <v>-</v>
      </c>
      <c r="G276" s="265"/>
      <c r="H276" s="265"/>
      <c r="I276" s="265"/>
      <c r="J276" s="265"/>
      <c r="K276" s="265"/>
      <c r="L276" s="265"/>
      <c r="M276" s="265"/>
      <c r="N276" s="265"/>
      <c r="O276" s="265"/>
      <c r="P276" s="265"/>
      <c r="Q276" s="265"/>
      <c r="R276" s="265"/>
      <c r="S276" s="265"/>
      <c r="T276" s="265"/>
      <c r="U276" s="265"/>
      <c r="V276" s="265"/>
      <c r="W276" s="265"/>
      <c r="X276" s="265"/>
    </row>
    <row r="277" spans="1:24" customFormat="1" ht="24" customHeight="1" x14ac:dyDescent="0.25">
      <c r="A277" s="182" t="s">
        <v>2478</v>
      </c>
      <c r="B277" s="148" t="s">
        <v>2479</v>
      </c>
      <c r="C277" s="201" t="s">
        <v>2478</v>
      </c>
      <c r="D277" s="271">
        <v>0</v>
      </c>
      <c r="E277" s="271">
        <v>0</v>
      </c>
      <c r="F277" s="270" t="str">
        <f t="shared" si="9"/>
        <v>-</v>
      </c>
      <c r="G277" s="265"/>
      <c r="H277" s="265"/>
      <c r="I277" s="265"/>
      <c r="J277" s="265"/>
      <c r="K277" s="265"/>
      <c r="L277" s="265"/>
      <c r="M277" s="265"/>
      <c r="N277" s="265"/>
      <c r="O277" s="265"/>
      <c r="P277" s="265"/>
      <c r="Q277" s="265"/>
      <c r="R277" s="265"/>
      <c r="S277" s="265"/>
      <c r="T277" s="265"/>
      <c r="U277" s="265"/>
      <c r="V277" s="265"/>
      <c r="W277" s="265"/>
      <c r="X277" s="265"/>
    </row>
    <row r="278" spans="1:24" customFormat="1" ht="24" customHeight="1" x14ac:dyDescent="0.25">
      <c r="A278" s="182" t="s">
        <v>2480</v>
      </c>
      <c r="B278" s="148" t="s">
        <v>2481</v>
      </c>
      <c r="C278" s="201" t="s">
        <v>2480</v>
      </c>
      <c r="D278" s="271">
        <v>0</v>
      </c>
      <c r="E278" s="271">
        <v>0</v>
      </c>
      <c r="F278" s="270" t="str">
        <f t="shared" si="9"/>
        <v>-</v>
      </c>
      <c r="G278" s="265"/>
      <c r="H278" s="265"/>
      <c r="I278" s="265"/>
      <c r="J278" s="265"/>
      <c r="K278" s="265"/>
      <c r="L278" s="265"/>
      <c r="M278" s="265"/>
      <c r="N278" s="265"/>
      <c r="O278" s="265"/>
      <c r="P278" s="265"/>
      <c r="Q278" s="265"/>
      <c r="R278" s="265"/>
      <c r="S278" s="265"/>
      <c r="T278" s="265"/>
      <c r="U278" s="265"/>
      <c r="V278" s="265"/>
      <c r="W278" s="265"/>
      <c r="X278" s="265"/>
    </row>
    <row r="279" spans="1:24" customFormat="1" ht="24" customHeight="1" x14ac:dyDescent="0.25">
      <c r="A279" s="182" t="s">
        <v>2482</v>
      </c>
      <c r="B279" s="148" t="s">
        <v>2483</v>
      </c>
      <c r="C279" s="201" t="s">
        <v>2482</v>
      </c>
      <c r="D279" s="271">
        <v>0</v>
      </c>
      <c r="E279" s="271">
        <v>0</v>
      </c>
      <c r="F279" s="270" t="str">
        <f t="shared" si="9"/>
        <v>-</v>
      </c>
      <c r="G279" s="265"/>
      <c r="H279" s="265"/>
      <c r="I279" s="265"/>
      <c r="J279" s="265"/>
      <c r="K279" s="265"/>
      <c r="L279" s="265"/>
      <c r="M279" s="265"/>
      <c r="N279" s="265"/>
      <c r="O279" s="265"/>
      <c r="P279" s="265"/>
      <c r="Q279" s="265"/>
      <c r="R279" s="265"/>
      <c r="S279" s="265"/>
      <c r="T279" s="265"/>
      <c r="U279" s="265"/>
      <c r="V279" s="265"/>
      <c r="W279" s="265"/>
      <c r="X279" s="265"/>
    </row>
    <row r="280" spans="1:24" customFormat="1" ht="24" customHeight="1" x14ac:dyDescent="0.25">
      <c r="A280" s="182" t="s">
        <v>2484</v>
      </c>
      <c r="B280" s="148" t="s">
        <v>2485</v>
      </c>
      <c r="C280" s="201" t="s">
        <v>2484</v>
      </c>
      <c r="D280" s="271">
        <v>0</v>
      </c>
      <c r="E280" s="271">
        <v>0</v>
      </c>
      <c r="F280" s="270" t="str">
        <f t="shared" si="9"/>
        <v>-</v>
      </c>
      <c r="G280" s="265"/>
      <c r="H280" s="265"/>
      <c r="I280" s="265"/>
      <c r="J280" s="265"/>
      <c r="K280" s="265"/>
      <c r="L280" s="265"/>
      <c r="M280" s="265"/>
      <c r="N280" s="265"/>
      <c r="O280" s="265"/>
      <c r="P280" s="265"/>
      <c r="Q280" s="265"/>
      <c r="R280" s="265"/>
      <c r="S280" s="265"/>
      <c r="T280" s="265"/>
      <c r="U280" s="265"/>
      <c r="V280" s="265"/>
      <c r="W280" s="265"/>
      <c r="X280" s="265"/>
    </row>
    <row r="281" spans="1:24" customFormat="1" ht="24" customHeight="1" x14ac:dyDescent="0.25">
      <c r="A281" s="182" t="s">
        <v>2486</v>
      </c>
      <c r="B281" s="148" t="s">
        <v>2487</v>
      </c>
      <c r="C281" s="201" t="s">
        <v>2486</v>
      </c>
      <c r="D281" s="271">
        <v>0</v>
      </c>
      <c r="E281" s="271">
        <v>0</v>
      </c>
      <c r="F281" s="270" t="str">
        <f t="shared" si="9"/>
        <v>-</v>
      </c>
      <c r="G281" s="265"/>
      <c r="H281" s="265"/>
      <c r="I281" s="265"/>
      <c r="J281" s="265"/>
      <c r="K281" s="265"/>
      <c r="L281" s="265"/>
      <c r="M281" s="265"/>
      <c r="N281" s="265"/>
      <c r="O281" s="265"/>
      <c r="P281" s="265"/>
      <c r="Q281" s="265"/>
      <c r="R281" s="265"/>
      <c r="S281" s="265"/>
      <c r="T281" s="265"/>
      <c r="U281" s="265"/>
      <c r="V281" s="265"/>
      <c r="W281" s="265"/>
      <c r="X281" s="265"/>
    </row>
    <row r="282" spans="1:24" customFormat="1" ht="24" customHeight="1" x14ac:dyDescent="0.25">
      <c r="A282" s="182" t="s">
        <v>2488</v>
      </c>
      <c r="B282" s="148" t="s">
        <v>2489</v>
      </c>
      <c r="C282" s="201" t="s">
        <v>2488</v>
      </c>
      <c r="D282" s="271">
        <v>0</v>
      </c>
      <c r="E282" s="271">
        <v>0</v>
      </c>
      <c r="F282" s="270" t="str">
        <f t="shared" si="9"/>
        <v>-</v>
      </c>
      <c r="G282" s="265"/>
      <c r="H282" s="265"/>
      <c r="I282" s="265"/>
      <c r="J282" s="265"/>
      <c r="K282" s="265"/>
      <c r="L282" s="265"/>
      <c r="M282" s="265"/>
      <c r="N282" s="265"/>
      <c r="O282" s="265"/>
      <c r="P282" s="265"/>
      <c r="Q282" s="265"/>
      <c r="R282" s="265"/>
      <c r="S282" s="265"/>
      <c r="T282" s="265"/>
      <c r="U282" s="265"/>
      <c r="V282" s="265"/>
      <c r="W282" s="265"/>
      <c r="X282" s="265"/>
    </row>
    <row r="283" spans="1:24" customFormat="1" ht="24" customHeight="1" x14ac:dyDescent="0.25">
      <c r="A283" s="182" t="s">
        <v>2490</v>
      </c>
      <c r="B283" s="148" t="s">
        <v>2491</v>
      </c>
      <c r="C283" s="201" t="s">
        <v>2490</v>
      </c>
      <c r="D283" s="271">
        <v>0</v>
      </c>
      <c r="E283" s="271">
        <v>0</v>
      </c>
      <c r="F283" s="270" t="str">
        <f t="shared" si="9"/>
        <v>-</v>
      </c>
      <c r="G283" s="265"/>
      <c r="H283" s="265"/>
      <c r="I283" s="265"/>
      <c r="J283" s="265"/>
      <c r="K283" s="265"/>
      <c r="L283" s="265"/>
      <c r="M283" s="265"/>
      <c r="N283" s="265"/>
      <c r="O283" s="265"/>
      <c r="P283" s="265"/>
      <c r="Q283" s="265"/>
      <c r="R283" s="265"/>
      <c r="S283" s="265"/>
      <c r="T283" s="265"/>
      <c r="U283" s="265"/>
      <c r="V283" s="265"/>
      <c r="W283" s="265"/>
      <c r="X283" s="265"/>
    </row>
    <row r="284" spans="1:24" customFormat="1" ht="24" customHeight="1" x14ac:dyDescent="0.25">
      <c r="A284" s="182" t="s">
        <v>2492</v>
      </c>
      <c r="B284" s="148" t="s">
        <v>2493</v>
      </c>
      <c r="C284" s="201" t="s">
        <v>2492</v>
      </c>
      <c r="D284" s="271">
        <v>0</v>
      </c>
      <c r="E284" s="271">
        <v>0</v>
      </c>
      <c r="F284" s="270" t="str">
        <f t="shared" si="9"/>
        <v>-</v>
      </c>
      <c r="G284" s="265"/>
      <c r="H284" s="265"/>
      <c r="I284" s="265"/>
      <c r="J284" s="265"/>
      <c r="K284" s="265"/>
      <c r="L284" s="265"/>
      <c r="M284" s="265"/>
      <c r="N284" s="265"/>
      <c r="O284" s="265"/>
      <c r="P284" s="265"/>
      <c r="Q284" s="265"/>
      <c r="R284" s="265"/>
      <c r="S284" s="265"/>
      <c r="T284" s="265"/>
      <c r="U284" s="265"/>
      <c r="V284" s="265"/>
      <c r="W284" s="265"/>
      <c r="X284" s="265"/>
    </row>
    <row r="285" spans="1:24" customFormat="1" ht="24" customHeight="1" x14ac:dyDescent="0.25">
      <c r="A285" s="182" t="s">
        <v>2494</v>
      </c>
      <c r="B285" s="148" t="s">
        <v>2495</v>
      </c>
      <c r="C285" s="201" t="s">
        <v>2494</v>
      </c>
      <c r="D285" s="271">
        <v>0</v>
      </c>
      <c r="E285" s="271">
        <v>0</v>
      </c>
      <c r="F285" s="270" t="str">
        <f t="shared" si="9"/>
        <v>-</v>
      </c>
      <c r="G285" s="265"/>
      <c r="H285" s="265"/>
      <c r="I285" s="265"/>
      <c r="J285" s="265"/>
      <c r="K285" s="265"/>
      <c r="L285" s="265"/>
      <c r="M285" s="265"/>
      <c r="N285" s="265"/>
      <c r="O285" s="265"/>
      <c r="P285" s="265"/>
      <c r="Q285" s="265"/>
      <c r="R285" s="265"/>
      <c r="S285" s="265"/>
      <c r="T285" s="265"/>
      <c r="U285" s="265"/>
      <c r="V285" s="265"/>
      <c r="W285" s="265"/>
      <c r="X285" s="265"/>
    </row>
    <row r="286" spans="1:24" customFormat="1" ht="24" customHeight="1" x14ac:dyDescent="0.25">
      <c r="A286" s="182" t="s">
        <v>2496</v>
      </c>
      <c r="B286" s="148" t="s">
        <v>2497</v>
      </c>
      <c r="C286" s="201" t="s">
        <v>2496</v>
      </c>
      <c r="D286" s="271">
        <v>0</v>
      </c>
      <c r="E286" s="271">
        <v>0</v>
      </c>
      <c r="F286" s="270" t="str">
        <f t="shared" si="9"/>
        <v>-</v>
      </c>
      <c r="G286" s="265"/>
      <c r="H286" s="265"/>
      <c r="I286" s="265"/>
      <c r="J286" s="265"/>
      <c r="K286" s="265"/>
      <c r="L286" s="265"/>
      <c r="M286" s="265"/>
      <c r="N286" s="265"/>
      <c r="O286" s="265"/>
      <c r="P286" s="265"/>
      <c r="Q286" s="265"/>
      <c r="R286" s="265"/>
      <c r="S286" s="265"/>
      <c r="T286" s="265"/>
      <c r="U286" s="265"/>
      <c r="V286" s="265"/>
      <c r="W286" s="265"/>
      <c r="X286" s="265"/>
    </row>
    <row r="287" spans="1:24" customFormat="1" ht="12.75" customHeight="1" x14ac:dyDescent="0.25">
      <c r="A287" s="182" t="s">
        <v>2498</v>
      </c>
      <c r="B287" s="148" t="s">
        <v>2499</v>
      </c>
      <c r="C287" s="201" t="s">
        <v>2500</v>
      </c>
      <c r="D287" s="271">
        <v>0</v>
      </c>
      <c r="E287" s="271">
        <v>0</v>
      </c>
      <c r="F287" s="270" t="str">
        <f t="shared" si="9"/>
        <v>-</v>
      </c>
      <c r="G287" s="265"/>
      <c r="H287" s="265"/>
      <c r="I287" s="265"/>
      <c r="J287" s="265"/>
      <c r="K287" s="265"/>
      <c r="L287" s="265"/>
      <c r="M287" s="265"/>
      <c r="N287" s="265"/>
      <c r="O287" s="265"/>
      <c r="P287" s="265"/>
      <c r="Q287" s="265"/>
      <c r="R287" s="265"/>
      <c r="S287" s="265"/>
      <c r="T287" s="265"/>
      <c r="U287" s="265"/>
      <c r="V287" s="265"/>
      <c r="W287" s="265"/>
      <c r="X287" s="265"/>
    </row>
    <row r="288" spans="1:24" customFormat="1" ht="12.75" customHeight="1" x14ac:dyDescent="0.25">
      <c r="A288" s="182" t="s">
        <v>2498</v>
      </c>
      <c r="B288" s="148" t="s">
        <v>2501</v>
      </c>
      <c r="C288" s="201" t="s">
        <v>2502</v>
      </c>
      <c r="D288" s="271">
        <v>21576.13</v>
      </c>
      <c r="E288" s="271">
        <v>26658.36</v>
      </c>
      <c r="F288" s="270">
        <f t="shared" si="9"/>
        <v>123.55487290816285</v>
      </c>
      <c r="G288" s="265"/>
      <c r="H288" s="265"/>
      <c r="I288" s="265"/>
      <c r="J288" s="265"/>
      <c r="K288" s="265"/>
      <c r="L288" s="265"/>
      <c r="M288" s="265"/>
      <c r="N288" s="265"/>
      <c r="O288" s="265"/>
      <c r="P288" s="265"/>
      <c r="Q288" s="265"/>
      <c r="R288" s="265"/>
      <c r="S288" s="265"/>
      <c r="T288" s="265"/>
      <c r="U288" s="265"/>
      <c r="V288" s="265"/>
      <c r="W288" s="265"/>
      <c r="X288" s="265"/>
    </row>
    <row r="289" spans="1:24" customFormat="1" ht="12.75" customHeight="1" x14ac:dyDescent="0.25">
      <c r="A289" s="182" t="s">
        <v>2503</v>
      </c>
      <c r="B289" s="148" t="s">
        <v>2504</v>
      </c>
      <c r="C289" s="201" t="s">
        <v>2505</v>
      </c>
      <c r="D289" s="271">
        <v>0</v>
      </c>
      <c r="E289" s="271">
        <v>0</v>
      </c>
      <c r="F289" s="270" t="str">
        <f t="shared" si="9"/>
        <v>-</v>
      </c>
      <c r="G289" s="265"/>
      <c r="H289" s="265"/>
      <c r="I289" s="265"/>
      <c r="J289" s="265"/>
      <c r="K289" s="265"/>
      <c r="L289" s="265"/>
      <c r="M289" s="265"/>
      <c r="N289" s="265"/>
      <c r="O289" s="265"/>
      <c r="P289" s="265"/>
      <c r="Q289" s="265"/>
      <c r="R289" s="265"/>
      <c r="S289" s="265"/>
      <c r="T289" s="265"/>
      <c r="U289" s="265"/>
      <c r="V289" s="265"/>
      <c r="W289" s="265"/>
      <c r="X289" s="265"/>
    </row>
    <row r="290" spans="1:24" customFormat="1" ht="12.75" customHeight="1" x14ac:dyDescent="0.25">
      <c r="A290" s="182" t="s">
        <v>2503</v>
      </c>
      <c r="B290" s="148" t="s">
        <v>2506</v>
      </c>
      <c r="C290" s="201" t="s">
        <v>2507</v>
      </c>
      <c r="D290" s="271">
        <v>152.88999999999999</v>
      </c>
      <c r="E290" s="271">
        <v>0</v>
      </c>
      <c r="F290" s="270">
        <f t="shared" si="9"/>
        <v>0</v>
      </c>
      <c r="G290" s="265"/>
      <c r="H290" s="265"/>
      <c r="I290" s="265"/>
      <c r="J290" s="265"/>
      <c r="K290" s="265"/>
      <c r="L290" s="265"/>
      <c r="M290" s="265"/>
      <c r="N290" s="265"/>
      <c r="O290" s="265"/>
      <c r="P290" s="265"/>
      <c r="Q290" s="265"/>
      <c r="R290" s="265"/>
      <c r="S290" s="265"/>
      <c r="T290" s="265"/>
      <c r="U290" s="265"/>
      <c r="V290" s="265"/>
      <c r="W290" s="265"/>
      <c r="X290" s="265"/>
    </row>
    <row r="291" spans="1:24" customFormat="1" ht="12.75" customHeight="1" x14ac:dyDescent="0.25">
      <c r="A291" s="182" t="s">
        <v>2508</v>
      </c>
      <c r="B291" s="148" t="s">
        <v>2509</v>
      </c>
      <c r="C291" s="201" t="s">
        <v>2510</v>
      </c>
      <c r="D291" s="271">
        <v>0</v>
      </c>
      <c r="E291" s="271">
        <v>0</v>
      </c>
      <c r="F291" s="270" t="str">
        <f t="shared" si="9"/>
        <v>-</v>
      </c>
      <c r="G291" s="265"/>
      <c r="H291" s="265"/>
      <c r="I291" s="265"/>
      <c r="J291" s="265"/>
      <c r="K291" s="265"/>
      <c r="L291" s="265"/>
      <c r="M291" s="265"/>
      <c r="N291" s="265"/>
      <c r="O291" s="265"/>
      <c r="P291" s="265"/>
      <c r="Q291" s="265"/>
      <c r="R291" s="265"/>
      <c r="S291" s="265"/>
      <c r="T291" s="265"/>
      <c r="U291" s="265"/>
      <c r="V291" s="265"/>
      <c r="W291" s="265"/>
      <c r="X291" s="265"/>
    </row>
    <row r="292" spans="1:24" customFormat="1" ht="12.75" customHeight="1" x14ac:dyDescent="0.25">
      <c r="A292" s="182" t="s">
        <v>2508</v>
      </c>
      <c r="B292" s="148" t="s">
        <v>2511</v>
      </c>
      <c r="C292" s="201" t="s">
        <v>2512</v>
      </c>
      <c r="D292" s="271">
        <v>0</v>
      </c>
      <c r="E292" s="271">
        <v>0</v>
      </c>
      <c r="F292" s="270" t="str">
        <f t="shared" si="9"/>
        <v>-</v>
      </c>
      <c r="G292" s="265"/>
      <c r="H292" s="265"/>
      <c r="I292" s="265"/>
      <c r="J292" s="265"/>
      <c r="K292" s="265"/>
      <c r="L292" s="265"/>
      <c r="M292" s="265"/>
      <c r="N292" s="265"/>
      <c r="O292" s="265"/>
      <c r="P292" s="265"/>
      <c r="Q292" s="265"/>
      <c r="R292" s="265"/>
      <c r="S292" s="265"/>
      <c r="T292" s="265"/>
      <c r="U292" s="265"/>
      <c r="V292" s="265"/>
      <c r="W292" s="265"/>
      <c r="X292" s="265"/>
    </row>
    <row r="293" spans="1:24" customFormat="1" ht="12.75" customHeight="1" x14ac:dyDescent="0.25">
      <c r="A293" s="182" t="s">
        <v>2513</v>
      </c>
      <c r="B293" s="148" t="s">
        <v>2514</v>
      </c>
      <c r="C293" s="201" t="s">
        <v>2515</v>
      </c>
      <c r="D293" s="271">
        <v>0</v>
      </c>
      <c r="E293" s="271">
        <v>0</v>
      </c>
      <c r="F293" s="270" t="str">
        <f t="shared" si="9"/>
        <v>-</v>
      </c>
      <c r="G293" s="265"/>
      <c r="H293" s="265"/>
      <c r="I293" s="265"/>
      <c r="J293" s="265"/>
      <c r="K293" s="265"/>
      <c r="L293" s="265"/>
      <c r="M293" s="265"/>
      <c r="N293" s="265"/>
      <c r="O293" s="265"/>
      <c r="P293" s="265"/>
      <c r="Q293" s="265"/>
      <c r="R293" s="265"/>
      <c r="S293" s="265"/>
      <c r="T293" s="265"/>
      <c r="U293" s="265"/>
      <c r="V293" s="265"/>
      <c r="W293" s="265"/>
      <c r="X293" s="265"/>
    </row>
    <row r="294" spans="1:24" customFormat="1" ht="12.75" customHeight="1" x14ac:dyDescent="0.25">
      <c r="A294" s="182" t="s">
        <v>2513</v>
      </c>
      <c r="B294" s="148" t="s">
        <v>2516</v>
      </c>
      <c r="C294" s="201" t="s">
        <v>2517</v>
      </c>
      <c r="D294" s="271">
        <v>0</v>
      </c>
      <c r="E294" s="271">
        <v>0</v>
      </c>
      <c r="F294" s="270" t="str">
        <f t="shared" ref="F294:F322" si="10">IF(D294&gt;0,IF(E294/D294&gt;=100,"&gt;&gt;100",E294/D294*100),"-")</f>
        <v>-</v>
      </c>
      <c r="G294" s="265"/>
      <c r="H294" s="265"/>
      <c r="I294" s="265"/>
      <c r="J294" s="265"/>
      <c r="K294" s="265"/>
      <c r="L294" s="265"/>
      <c r="M294" s="265"/>
      <c r="N294" s="265"/>
      <c r="O294" s="265"/>
      <c r="P294" s="265"/>
      <c r="Q294" s="265"/>
      <c r="R294" s="265"/>
      <c r="S294" s="265"/>
      <c r="T294" s="265"/>
      <c r="U294" s="265"/>
      <c r="V294" s="265"/>
      <c r="W294" s="265"/>
      <c r="X294" s="265"/>
    </row>
    <row r="295" spans="1:24" customFormat="1" ht="12.75" customHeight="1" x14ac:dyDescent="0.25">
      <c r="A295" s="182" t="s">
        <v>2518</v>
      </c>
      <c r="B295" s="149" t="s">
        <v>2519</v>
      </c>
      <c r="C295" s="201" t="s">
        <v>2518</v>
      </c>
      <c r="D295" s="271">
        <v>0</v>
      </c>
      <c r="E295" s="271">
        <v>0</v>
      </c>
      <c r="F295" s="270" t="str">
        <f t="shared" si="10"/>
        <v>-</v>
      </c>
      <c r="G295" s="265"/>
      <c r="H295" s="265"/>
      <c r="I295" s="265"/>
      <c r="J295" s="265"/>
      <c r="K295" s="265"/>
      <c r="L295" s="265"/>
      <c r="M295" s="265"/>
      <c r="N295" s="265"/>
      <c r="O295" s="265"/>
      <c r="P295" s="265"/>
      <c r="Q295" s="265"/>
      <c r="R295" s="265"/>
      <c r="S295" s="265"/>
      <c r="T295" s="265"/>
      <c r="U295" s="265"/>
      <c r="V295" s="265"/>
      <c r="W295" s="265"/>
      <c r="X295" s="265"/>
    </row>
    <row r="296" spans="1:24" customFormat="1" ht="12.75" customHeight="1" x14ac:dyDescent="0.25">
      <c r="A296" s="182" t="s">
        <v>2520</v>
      </c>
      <c r="B296" s="149" t="s">
        <v>2521</v>
      </c>
      <c r="C296" s="201" t="s">
        <v>2520</v>
      </c>
      <c r="D296" s="271">
        <v>0</v>
      </c>
      <c r="E296" s="271">
        <v>0</v>
      </c>
      <c r="F296" s="270" t="str">
        <f t="shared" si="10"/>
        <v>-</v>
      </c>
      <c r="G296" s="265"/>
      <c r="H296" s="265"/>
      <c r="I296" s="265"/>
      <c r="J296" s="265"/>
      <c r="K296" s="265"/>
      <c r="L296" s="265"/>
      <c r="M296" s="265"/>
      <c r="N296" s="265"/>
      <c r="O296" s="265"/>
      <c r="P296" s="265"/>
      <c r="Q296" s="265"/>
      <c r="R296" s="265"/>
      <c r="S296" s="265"/>
      <c r="T296" s="265"/>
      <c r="U296" s="265"/>
      <c r="V296" s="265"/>
      <c r="W296" s="265"/>
      <c r="X296" s="265"/>
    </row>
    <row r="297" spans="1:24" customFormat="1" ht="12.75" customHeight="1" x14ac:dyDescent="0.25">
      <c r="A297" s="182" t="s">
        <v>2522</v>
      </c>
      <c r="B297" s="149" t="s">
        <v>2523</v>
      </c>
      <c r="C297" s="201" t="s">
        <v>2522</v>
      </c>
      <c r="D297" s="271">
        <v>0</v>
      </c>
      <c r="E297" s="271">
        <v>0</v>
      </c>
      <c r="F297" s="270" t="str">
        <f t="shared" si="10"/>
        <v>-</v>
      </c>
      <c r="G297" s="265"/>
      <c r="H297" s="265"/>
      <c r="I297" s="265"/>
      <c r="J297" s="265"/>
      <c r="K297" s="265"/>
      <c r="L297" s="265"/>
      <c r="M297" s="265"/>
      <c r="N297" s="265"/>
      <c r="O297" s="265"/>
      <c r="P297" s="265"/>
      <c r="Q297" s="265"/>
      <c r="R297" s="265"/>
      <c r="S297" s="265"/>
      <c r="T297" s="265"/>
      <c r="U297" s="265"/>
      <c r="V297" s="265"/>
      <c r="W297" s="265"/>
      <c r="X297" s="265"/>
    </row>
    <row r="298" spans="1:24" customFormat="1" ht="12.75" customHeight="1" x14ac:dyDescent="0.25">
      <c r="A298" s="182" t="s">
        <v>2524</v>
      </c>
      <c r="B298" s="149" t="s">
        <v>2525</v>
      </c>
      <c r="C298" s="201" t="s">
        <v>2524</v>
      </c>
      <c r="D298" s="271">
        <v>0</v>
      </c>
      <c r="E298" s="271">
        <v>0</v>
      </c>
      <c r="F298" s="270" t="str">
        <f t="shared" si="10"/>
        <v>-</v>
      </c>
      <c r="G298" s="265"/>
      <c r="H298" s="265"/>
      <c r="I298" s="265"/>
      <c r="J298" s="265"/>
      <c r="K298" s="265"/>
      <c r="L298" s="265"/>
      <c r="M298" s="265"/>
      <c r="N298" s="265"/>
      <c r="O298" s="265"/>
      <c r="P298" s="265"/>
      <c r="Q298" s="265"/>
      <c r="R298" s="265"/>
      <c r="S298" s="265"/>
      <c r="T298" s="265"/>
      <c r="U298" s="265"/>
      <c r="V298" s="265"/>
      <c r="W298" s="265"/>
      <c r="X298" s="265"/>
    </row>
    <row r="299" spans="1:24" customFormat="1" ht="12.75" customHeight="1" x14ac:dyDescent="0.25">
      <c r="A299" s="182" t="s">
        <v>2526</v>
      </c>
      <c r="B299" s="149" t="s">
        <v>2527</v>
      </c>
      <c r="C299" s="201" t="s">
        <v>2526</v>
      </c>
      <c r="D299" s="271">
        <v>0</v>
      </c>
      <c r="E299" s="271">
        <v>0</v>
      </c>
      <c r="F299" s="270" t="str">
        <f t="shared" si="10"/>
        <v>-</v>
      </c>
      <c r="G299" s="265"/>
      <c r="H299" s="265"/>
      <c r="I299" s="265"/>
      <c r="J299" s="265"/>
      <c r="K299" s="265"/>
      <c r="L299" s="265"/>
      <c r="M299" s="265"/>
      <c r="N299" s="265"/>
      <c r="O299" s="265"/>
      <c r="P299" s="265"/>
      <c r="Q299" s="265"/>
      <c r="R299" s="265"/>
      <c r="S299" s="265"/>
      <c r="T299" s="265"/>
      <c r="U299" s="265"/>
      <c r="V299" s="265"/>
      <c r="W299" s="265"/>
      <c r="X299" s="265"/>
    </row>
    <row r="300" spans="1:24" customFormat="1" ht="12.75" customHeight="1" x14ac:dyDescent="0.25">
      <c r="A300" s="182" t="s">
        <v>2528</v>
      </c>
      <c r="B300" s="149" t="s">
        <v>2529</v>
      </c>
      <c r="C300" s="201" t="s">
        <v>2528</v>
      </c>
      <c r="D300" s="271">
        <v>0</v>
      </c>
      <c r="E300" s="271">
        <v>0</v>
      </c>
      <c r="F300" s="270" t="str">
        <f t="shared" si="10"/>
        <v>-</v>
      </c>
      <c r="G300" s="265"/>
      <c r="H300" s="265"/>
      <c r="I300" s="265"/>
      <c r="J300" s="265"/>
      <c r="K300" s="265"/>
      <c r="L300" s="265"/>
      <c r="M300" s="265"/>
      <c r="N300" s="265"/>
      <c r="O300" s="265"/>
      <c r="P300" s="265"/>
      <c r="Q300" s="265"/>
      <c r="R300" s="265"/>
      <c r="S300" s="265"/>
      <c r="T300" s="265"/>
      <c r="U300" s="265"/>
      <c r="V300" s="265"/>
      <c r="W300" s="265"/>
      <c r="X300" s="265"/>
    </row>
    <row r="301" spans="1:24" customFormat="1" ht="12.75" customHeight="1" x14ac:dyDescent="0.25">
      <c r="A301" s="182" t="s">
        <v>2530</v>
      </c>
      <c r="B301" s="149" t="s">
        <v>2531</v>
      </c>
      <c r="C301" s="201" t="s">
        <v>2530</v>
      </c>
      <c r="D301" s="271">
        <v>0</v>
      </c>
      <c r="E301" s="271">
        <v>0</v>
      </c>
      <c r="F301" s="270" t="str">
        <f t="shared" si="10"/>
        <v>-</v>
      </c>
      <c r="G301" s="265"/>
      <c r="H301" s="265"/>
      <c r="I301" s="265"/>
      <c r="J301" s="265"/>
      <c r="K301" s="265"/>
      <c r="L301" s="265"/>
      <c r="M301" s="265"/>
      <c r="N301" s="265"/>
      <c r="O301" s="265"/>
      <c r="P301" s="265"/>
      <c r="Q301" s="265"/>
      <c r="R301" s="265"/>
      <c r="S301" s="265"/>
      <c r="T301" s="265"/>
      <c r="U301" s="265"/>
      <c r="V301" s="265"/>
      <c r="W301" s="265"/>
      <c r="X301" s="265"/>
    </row>
    <row r="302" spans="1:24" customFormat="1" ht="12.75" customHeight="1" x14ac:dyDescent="0.25">
      <c r="A302" s="182" t="s">
        <v>2532</v>
      </c>
      <c r="B302" s="149" t="s">
        <v>2533</v>
      </c>
      <c r="C302" s="201" t="s">
        <v>2532</v>
      </c>
      <c r="D302" s="271">
        <v>0</v>
      </c>
      <c r="E302" s="271">
        <v>0</v>
      </c>
      <c r="F302" s="270" t="str">
        <f t="shared" si="10"/>
        <v>-</v>
      </c>
      <c r="G302" s="265"/>
      <c r="H302" s="265"/>
      <c r="I302" s="265"/>
      <c r="J302" s="265"/>
      <c r="K302" s="265"/>
      <c r="L302" s="265"/>
      <c r="M302" s="265"/>
      <c r="N302" s="265"/>
      <c r="O302" s="265"/>
      <c r="P302" s="265"/>
      <c r="Q302" s="265"/>
      <c r="R302" s="265"/>
      <c r="S302" s="265"/>
      <c r="T302" s="265"/>
      <c r="U302" s="265"/>
      <c r="V302" s="265"/>
      <c r="W302" s="265"/>
      <c r="X302" s="265"/>
    </row>
    <row r="303" spans="1:24" customFormat="1" ht="12.75" customHeight="1" x14ac:dyDescent="0.25">
      <c r="A303" s="182" t="s">
        <v>2534</v>
      </c>
      <c r="B303" s="149" t="s">
        <v>2535</v>
      </c>
      <c r="C303" s="201" t="s">
        <v>2534</v>
      </c>
      <c r="D303" s="271">
        <v>0</v>
      </c>
      <c r="E303" s="271">
        <v>0</v>
      </c>
      <c r="F303" s="270" t="str">
        <f t="shared" si="10"/>
        <v>-</v>
      </c>
      <c r="G303" s="265"/>
      <c r="H303" s="265"/>
      <c r="I303" s="265"/>
      <c r="J303" s="265"/>
      <c r="K303" s="265"/>
      <c r="L303" s="265"/>
      <c r="M303" s="265"/>
      <c r="N303" s="265"/>
      <c r="O303" s="265"/>
      <c r="P303" s="265"/>
      <c r="Q303" s="265"/>
      <c r="R303" s="265"/>
      <c r="S303" s="265"/>
      <c r="T303" s="265"/>
      <c r="U303" s="265"/>
      <c r="V303" s="265"/>
      <c r="W303" s="265"/>
      <c r="X303" s="265"/>
    </row>
    <row r="304" spans="1:24" customFormat="1" ht="12.75" customHeight="1" x14ac:dyDescent="0.25">
      <c r="A304" s="182" t="s">
        <v>2536</v>
      </c>
      <c r="B304" s="149" t="s">
        <v>2537</v>
      </c>
      <c r="C304" s="201" t="s">
        <v>2536</v>
      </c>
      <c r="D304" s="271">
        <v>0</v>
      </c>
      <c r="E304" s="271">
        <v>0</v>
      </c>
      <c r="F304" s="270" t="str">
        <f t="shared" si="10"/>
        <v>-</v>
      </c>
      <c r="G304" s="265"/>
      <c r="H304" s="265"/>
      <c r="I304" s="265"/>
      <c r="J304" s="265"/>
      <c r="K304" s="265"/>
      <c r="L304" s="265"/>
      <c r="M304" s="265"/>
      <c r="N304" s="265"/>
      <c r="O304" s="265"/>
      <c r="P304" s="265"/>
      <c r="Q304" s="265"/>
      <c r="R304" s="265"/>
      <c r="S304" s="265"/>
      <c r="T304" s="265"/>
      <c r="U304" s="265"/>
      <c r="V304" s="265"/>
      <c r="W304" s="265"/>
      <c r="X304" s="265"/>
    </row>
    <row r="305" spans="1:24" customFormat="1" ht="24" customHeight="1" x14ac:dyDescent="0.25">
      <c r="A305" s="182" t="s">
        <v>2538</v>
      </c>
      <c r="B305" s="149" t="s">
        <v>2539</v>
      </c>
      <c r="C305" s="201" t="s">
        <v>2538</v>
      </c>
      <c r="D305" s="271">
        <v>0</v>
      </c>
      <c r="E305" s="271">
        <v>0</v>
      </c>
      <c r="F305" s="270" t="str">
        <f t="shared" si="10"/>
        <v>-</v>
      </c>
      <c r="G305" s="265"/>
      <c r="H305" s="265"/>
      <c r="I305" s="265"/>
      <c r="J305" s="265"/>
      <c r="K305" s="265"/>
      <c r="L305" s="265"/>
      <c r="M305" s="265"/>
      <c r="N305" s="265"/>
      <c r="O305" s="265"/>
      <c r="P305" s="265"/>
      <c r="Q305" s="265"/>
      <c r="R305" s="265"/>
      <c r="S305" s="265"/>
      <c r="T305" s="265"/>
      <c r="U305" s="265"/>
      <c r="V305" s="265"/>
      <c r="W305" s="265"/>
      <c r="X305" s="265"/>
    </row>
    <row r="306" spans="1:24" customFormat="1" ht="24" customHeight="1" x14ac:dyDescent="0.25">
      <c r="A306" s="182" t="s">
        <v>1970</v>
      </c>
      <c r="B306" s="149" t="s">
        <v>1971</v>
      </c>
      <c r="C306" s="201" t="s">
        <v>1970</v>
      </c>
      <c r="D306" s="271">
        <v>0</v>
      </c>
      <c r="E306" s="271">
        <v>0</v>
      </c>
      <c r="F306" s="270" t="str">
        <f t="shared" si="10"/>
        <v>-</v>
      </c>
      <c r="G306" s="265"/>
      <c r="H306" s="265"/>
      <c r="I306" s="265"/>
      <c r="J306" s="265"/>
      <c r="K306" s="265"/>
      <c r="L306" s="265"/>
      <c r="M306" s="265"/>
      <c r="N306" s="265"/>
      <c r="O306" s="265"/>
      <c r="P306" s="265"/>
      <c r="Q306" s="265"/>
      <c r="R306" s="265"/>
      <c r="S306" s="265"/>
      <c r="T306" s="265"/>
      <c r="U306" s="265"/>
      <c r="V306" s="265"/>
      <c r="W306" s="265"/>
      <c r="X306" s="265"/>
    </row>
    <row r="307" spans="1:24" customFormat="1" ht="24" customHeight="1" x14ac:dyDescent="0.25">
      <c r="A307" s="182" t="s">
        <v>2540</v>
      </c>
      <c r="B307" s="149" t="s">
        <v>2541</v>
      </c>
      <c r="C307" s="201" t="s">
        <v>2540</v>
      </c>
      <c r="D307" s="271">
        <v>0</v>
      </c>
      <c r="E307" s="271">
        <v>0</v>
      </c>
      <c r="F307" s="270" t="str">
        <f t="shared" si="10"/>
        <v>-</v>
      </c>
      <c r="G307" s="265"/>
      <c r="H307" s="265"/>
      <c r="I307" s="265"/>
      <c r="J307" s="265"/>
      <c r="K307" s="265"/>
      <c r="L307" s="265"/>
      <c r="M307" s="265"/>
      <c r="N307" s="265"/>
      <c r="O307" s="265"/>
      <c r="P307" s="265"/>
      <c r="Q307" s="265"/>
      <c r="R307" s="265"/>
      <c r="S307" s="265"/>
      <c r="T307" s="265"/>
      <c r="U307" s="265"/>
      <c r="V307" s="265"/>
      <c r="W307" s="265"/>
      <c r="X307" s="265"/>
    </row>
    <row r="308" spans="1:24" customFormat="1" ht="12.75" customHeight="1" x14ac:dyDescent="0.25">
      <c r="A308" s="182" t="s">
        <v>2542</v>
      </c>
      <c r="B308" s="149" t="s">
        <v>2543</v>
      </c>
      <c r="C308" s="201" t="s">
        <v>2542</v>
      </c>
      <c r="D308" s="271">
        <v>0</v>
      </c>
      <c r="E308" s="271">
        <v>0</v>
      </c>
      <c r="F308" s="270" t="str">
        <f t="shared" si="10"/>
        <v>-</v>
      </c>
      <c r="G308" s="265"/>
      <c r="H308" s="265"/>
      <c r="I308" s="265"/>
      <c r="J308" s="265"/>
      <c r="K308" s="265"/>
      <c r="L308" s="265"/>
      <c r="M308" s="265"/>
      <c r="N308" s="265"/>
      <c r="O308" s="265"/>
      <c r="P308" s="265"/>
      <c r="Q308" s="265"/>
      <c r="R308" s="265"/>
      <c r="S308" s="265"/>
      <c r="T308" s="265"/>
      <c r="U308" s="265"/>
      <c r="V308" s="265"/>
      <c r="W308" s="265"/>
      <c r="X308" s="265"/>
    </row>
    <row r="309" spans="1:24" customFormat="1" ht="24" customHeight="1" x14ac:dyDescent="0.25">
      <c r="A309" s="182" t="s">
        <v>2544</v>
      </c>
      <c r="B309" s="149" t="s">
        <v>2545</v>
      </c>
      <c r="C309" s="201" t="s">
        <v>2544</v>
      </c>
      <c r="D309" s="271">
        <v>0</v>
      </c>
      <c r="E309" s="271">
        <v>0</v>
      </c>
      <c r="F309" s="270" t="str">
        <f t="shared" si="10"/>
        <v>-</v>
      </c>
      <c r="G309" s="265"/>
      <c r="H309" s="265"/>
      <c r="I309" s="265"/>
      <c r="J309" s="265"/>
      <c r="K309" s="265"/>
      <c r="L309" s="265"/>
      <c r="M309" s="265"/>
      <c r="N309" s="265"/>
      <c r="O309" s="265"/>
      <c r="P309" s="265"/>
      <c r="Q309" s="265"/>
      <c r="R309" s="265"/>
      <c r="S309" s="265"/>
      <c r="T309" s="265"/>
      <c r="U309" s="265"/>
      <c r="V309" s="265"/>
      <c r="W309" s="265"/>
      <c r="X309" s="265"/>
    </row>
    <row r="310" spans="1:24" customFormat="1" ht="24" customHeight="1" x14ac:dyDescent="0.25">
      <c r="A310" s="182" t="s">
        <v>2546</v>
      </c>
      <c r="B310" s="149" t="s">
        <v>2547</v>
      </c>
      <c r="C310" s="201" t="s">
        <v>2546</v>
      </c>
      <c r="D310" s="271">
        <v>0</v>
      </c>
      <c r="E310" s="271">
        <v>0</v>
      </c>
      <c r="F310" s="270" t="str">
        <f t="shared" si="10"/>
        <v>-</v>
      </c>
      <c r="G310" s="265"/>
      <c r="H310" s="265"/>
      <c r="I310" s="265"/>
      <c r="J310" s="265"/>
      <c r="K310" s="265"/>
      <c r="L310" s="265"/>
      <c r="M310" s="265"/>
      <c r="N310" s="265"/>
      <c r="O310" s="265"/>
      <c r="P310" s="265"/>
      <c r="Q310" s="265"/>
      <c r="R310" s="265"/>
      <c r="S310" s="265"/>
      <c r="T310" s="265"/>
      <c r="U310" s="265"/>
      <c r="V310" s="265"/>
      <c r="W310" s="265"/>
      <c r="X310" s="265"/>
    </row>
    <row r="311" spans="1:24" customFormat="1" ht="24" customHeight="1" x14ac:dyDescent="0.25">
      <c r="A311" s="182" t="s">
        <v>2548</v>
      </c>
      <c r="B311" s="149" t="s">
        <v>2549</v>
      </c>
      <c r="C311" s="201" t="s">
        <v>2548</v>
      </c>
      <c r="D311" s="271">
        <v>0</v>
      </c>
      <c r="E311" s="271">
        <v>0</v>
      </c>
      <c r="F311" s="270" t="str">
        <f t="shared" si="10"/>
        <v>-</v>
      </c>
      <c r="G311" s="265"/>
      <c r="H311" s="265"/>
      <c r="I311" s="265"/>
      <c r="J311" s="265"/>
      <c r="K311" s="265"/>
      <c r="L311" s="265"/>
      <c r="M311" s="265"/>
      <c r="N311" s="265"/>
      <c r="O311" s="265"/>
      <c r="P311" s="265"/>
      <c r="Q311" s="265"/>
      <c r="R311" s="265"/>
      <c r="S311" s="265"/>
      <c r="T311" s="265"/>
      <c r="U311" s="265"/>
      <c r="V311" s="265"/>
      <c r="W311" s="265"/>
      <c r="X311" s="265"/>
    </row>
    <row r="312" spans="1:24" customFormat="1" ht="24" customHeight="1" x14ac:dyDescent="0.25">
      <c r="A312" s="182" t="s">
        <v>1972</v>
      </c>
      <c r="B312" s="149" t="s">
        <v>1973</v>
      </c>
      <c r="C312" s="201" t="s">
        <v>1972</v>
      </c>
      <c r="D312" s="271">
        <v>0</v>
      </c>
      <c r="E312" s="271">
        <v>0</v>
      </c>
      <c r="F312" s="270" t="str">
        <f t="shared" si="10"/>
        <v>-</v>
      </c>
      <c r="G312" s="265"/>
      <c r="H312" s="265"/>
      <c r="I312" s="265"/>
      <c r="J312" s="265"/>
      <c r="K312" s="265"/>
      <c r="L312" s="265"/>
      <c r="M312" s="265"/>
      <c r="N312" s="265"/>
      <c r="O312" s="265"/>
      <c r="P312" s="265"/>
      <c r="Q312" s="265"/>
      <c r="R312" s="265"/>
      <c r="S312" s="265"/>
      <c r="T312" s="265"/>
      <c r="U312" s="265"/>
      <c r="V312" s="265"/>
      <c r="W312" s="265"/>
      <c r="X312" s="265"/>
    </row>
    <row r="313" spans="1:24" customFormat="1" ht="24" customHeight="1" x14ac:dyDescent="0.25">
      <c r="A313" s="182" t="s">
        <v>1974</v>
      </c>
      <c r="B313" s="149" t="s">
        <v>1975</v>
      </c>
      <c r="C313" s="201" t="s">
        <v>1974</v>
      </c>
      <c r="D313" s="271">
        <v>0</v>
      </c>
      <c r="E313" s="271">
        <v>0</v>
      </c>
      <c r="F313" s="270" t="str">
        <f t="shared" si="10"/>
        <v>-</v>
      </c>
      <c r="G313" s="265"/>
      <c r="H313" s="265"/>
      <c r="I313" s="265"/>
      <c r="J313" s="265"/>
      <c r="K313" s="265"/>
      <c r="L313" s="265"/>
      <c r="M313" s="265"/>
      <c r="N313" s="265"/>
      <c r="O313" s="265"/>
      <c r="P313" s="265"/>
      <c r="Q313" s="265"/>
      <c r="R313" s="265"/>
      <c r="S313" s="265"/>
      <c r="T313" s="265"/>
      <c r="U313" s="265"/>
      <c r="V313" s="265"/>
      <c r="W313" s="265"/>
      <c r="X313" s="265"/>
    </row>
    <row r="314" spans="1:24" customFormat="1" ht="12.75" customHeight="1" x14ac:dyDescent="0.25">
      <c r="A314" s="182" t="s">
        <v>1976</v>
      </c>
      <c r="B314" s="149" t="s">
        <v>1977</v>
      </c>
      <c r="C314" s="201" t="s">
        <v>1976</v>
      </c>
      <c r="D314" s="271">
        <v>0</v>
      </c>
      <c r="E314" s="271">
        <v>0</v>
      </c>
      <c r="F314" s="270" t="str">
        <f t="shared" si="10"/>
        <v>-</v>
      </c>
      <c r="G314" s="265"/>
      <c r="H314" s="265"/>
      <c r="I314" s="265"/>
      <c r="J314" s="265"/>
      <c r="K314" s="265"/>
      <c r="L314" s="265"/>
      <c r="M314" s="265"/>
      <c r="N314" s="265"/>
      <c r="O314" s="265"/>
      <c r="P314" s="265"/>
      <c r="Q314" s="265"/>
      <c r="R314" s="265"/>
      <c r="S314" s="265"/>
      <c r="T314" s="265"/>
      <c r="U314" s="265"/>
      <c r="V314" s="265"/>
      <c r="W314" s="265"/>
      <c r="X314" s="265"/>
    </row>
    <row r="315" spans="1:24" customFormat="1" ht="12.75" customHeight="1" x14ac:dyDescent="0.25">
      <c r="A315" s="182" t="s">
        <v>2550</v>
      </c>
      <c r="B315" s="149" t="s">
        <v>2551</v>
      </c>
      <c r="C315" s="201" t="s">
        <v>2550</v>
      </c>
      <c r="D315" s="271">
        <v>0</v>
      </c>
      <c r="E315" s="271">
        <v>0</v>
      </c>
      <c r="F315" s="270" t="str">
        <f t="shared" si="10"/>
        <v>-</v>
      </c>
      <c r="G315" s="265"/>
      <c r="H315" s="265"/>
      <c r="I315" s="265"/>
      <c r="J315" s="265"/>
      <c r="K315" s="265"/>
      <c r="L315" s="265"/>
      <c r="M315" s="265"/>
      <c r="N315" s="265"/>
      <c r="O315" s="265"/>
      <c r="P315" s="265"/>
      <c r="Q315" s="265"/>
      <c r="R315" s="265"/>
      <c r="S315" s="265"/>
      <c r="T315" s="265"/>
      <c r="U315" s="265"/>
      <c r="V315" s="265"/>
      <c r="W315" s="265"/>
      <c r="X315" s="265"/>
    </row>
    <row r="316" spans="1:24" customFormat="1" ht="12.75" customHeight="1" x14ac:dyDescent="0.25">
      <c r="A316" s="182" t="s">
        <v>2552</v>
      </c>
      <c r="B316" s="149" t="s">
        <v>2553</v>
      </c>
      <c r="C316" s="201" t="s">
        <v>2552</v>
      </c>
      <c r="D316" s="271">
        <v>0</v>
      </c>
      <c r="E316" s="271">
        <v>0</v>
      </c>
      <c r="F316" s="270" t="str">
        <f t="shared" si="10"/>
        <v>-</v>
      </c>
      <c r="G316" s="265"/>
      <c r="H316" s="265"/>
      <c r="I316" s="265"/>
      <c r="J316" s="265"/>
      <c r="K316" s="265"/>
      <c r="L316" s="265"/>
      <c r="M316" s="265"/>
      <c r="N316" s="265"/>
      <c r="O316" s="265"/>
      <c r="P316" s="265"/>
      <c r="Q316" s="265"/>
      <c r="R316" s="265"/>
      <c r="S316" s="265"/>
      <c r="T316" s="265"/>
      <c r="U316" s="265"/>
      <c r="V316" s="265"/>
      <c r="W316" s="265"/>
      <c r="X316" s="265"/>
    </row>
    <row r="317" spans="1:24" customFormat="1" ht="12.75" customHeight="1" x14ac:dyDescent="0.25">
      <c r="A317" s="182" t="s">
        <v>1981</v>
      </c>
      <c r="B317" s="149" t="s">
        <v>1982</v>
      </c>
      <c r="C317" s="201" t="s">
        <v>1981</v>
      </c>
      <c r="D317" s="271">
        <v>0</v>
      </c>
      <c r="E317" s="271">
        <v>0</v>
      </c>
      <c r="F317" s="270" t="str">
        <f t="shared" si="10"/>
        <v>-</v>
      </c>
      <c r="G317" s="265"/>
      <c r="H317" s="265"/>
      <c r="I317" s="265"/>
      <c r="J317" s="265"/>
      <c r="K317" s="265"/>
      <c r="L317" s="265"/>
      <c r="M317" s="265"/>
      <c r="N317" s="265"/>
      <c r="O317" s="265"/>
      <c r="P317" s="265"/>
      <c r="Q317" s="265"/>
      <c r="R317" s="265"/>
      <c r="S317" s="265"/>
      <c r="T317" s="265"/>
      <c r="U317" s="265"/>
      <c r="V317" s="265"/>
      <c r="W317" s="265"/>
      <c r="X317" s="265"/>
    </row>
    <row r="318" spans="1:24" customFormat="1" ht="12.75" customHeight="1" x14ac:dyDescent="0.25">
      <c r="A318" s="182" t="s">
        <v>2554</v>
      </c>
      <c r="B318" s="149" t="s">
        <v>2555</v>
      </c>
      <c r="C318" s="201" t="s">
        <v>2554</v>
      </c>
      <c r="D318" s="271">
        <v>0</v>
      </c>
      <c r="E318" s="271">
        <v>0</v>
      </c>
      <c r="F318" s="270" t="str">
        <f t="shared" si="10"/>
        <v>-</v>
      </c>
      <c r="G318" s="265"/>
      <c r="H318" s="265"/>
      <c r="I318" s="265"/>
      <c r="J318" s="265"/>
      <c r="K318" s="265"/>
      <c r="L318" s="265"/>
      <c r="M318" s="265"/>
      <c r="N318" s="265"/>
      <c r="O318" s="265"/>
      <c r="P318" s="265"/>
      <c r="Q318" s="265"/>
      <c r="R318" s="265"/>
      <c r="S318" s="265"/>
      <c r="T318" s="265"/>
      <c r="U318" s="265"/>
      <c r="V318" s="265"/>
      <c r="W318" s="265"/>
      <c r="X318" s="265"/>
    </row>
    <row r="319" spans="1:24" customFormat="1" ht="24" customHeight="1" x14ac:dyDescent="0.25">
      <c r="A319" s="182" t="s">
        <v>1983</v>
      </c>
      <c r="B319" s="149" t="s">
        <v>1984</v>
      </c>
      <c r="C319" s="201" t="s">
        <v>1983</v>
      </c>
      <c r="D319" s="271">
        <v>0</v>
      </c>
      <c r="E319" s="271">
        <v>0</v>
      </c>
      <c r="F319" s="270" t="str">
        <f t="shared" si="10"/>
        <v>-</v>
      </c>
      <c r="G319" s="265"/>
      <c r="H319" s="265"/>
      <c r="I319" s="265"/>
      <c r="J319" s="265"/>
      <c r="K319" s="265"/>
      <c r="L319" s="265"/>
      <c r="M319" s="265"/>
      <c r="N319" s="265"/>
      <c r="O319" s="265"/>
      <c r="P319" s="265"/>
      <c r="Q319" s="265"/>
      <c r="R319" s="265"/>
      <c r="S319" s="265"/>
      <c r="T319" s="265"/>
      <c r="U319" s="265"/>
      <c r="V319" s="265"/>
      <c r="W319" s="265"/>
      <c r="X319" s="265"/>
    </row>
    <row r="320" spans="1:24" customFormat="1" ht="12.75" customHeight="1" x14ac:dyDescent="0.25">
      <c r="A320" s="182" t="s">
        <v>2556</v>
      </c>
      <c r="B320" s="149" t="s">
        <v>2557</v>
      </c>
      <c r="C320" s="201" t="s">
        <v>2556</v>
      </c>
      <c r="D320" s="271">
        <v>0</v>
      </c>
      <c r="E320" s="271">
        <v>0</v>
      </c>
      <c r="F320" s="270" t="str">
        <f t="shared" si="10"/>
        <v>-</v>
      </c>
      <c r="G320" s="265"/>
      <c r="H320" s="265"/>
      <c r="I320" s="265"/>
      <c r="J320" s="265"/>
      <c r="K320" s="265"/>
      <c r="L320" s="265"/>
      <c r="M320" s="265"/>
      <c r="N320" s="265"/>
      <c r="O320" s="265"/>
      <c r="P320" s="265"/>
      <c r="Q320" s="265"/>
      <c r="R320" s="265"/>
      <c r="S320" s="265"/>
      <c r="T320" s="265"/>
      <c r="U320" s="265"/>
      <c r="V320" s="265"/>
      <c r="W320" s="265"/>
      <c r="X320" s="265"/>
    </row>
    <row r="321" spans="1:24" customFormat="1" ht="12.75" customHeight="1" x14ac:dyDescent="0.25">
      <c r="A321" s="182" t="s">
        <v>2558</v>
      </c>
      <c r="B321" s="149" t="s">
        <v>2559</v>
      </c>
      <c r="C321" s="201" t="s">
        <v>2558</v>
      </c>
      <c r="D321" s="271">
        <v>0</v>
      </c>
      <c r="E321" s="271">
        <v>0</v>
      </c>
      <c r="F321" s="270" t="str">
        <f t="shared" si="10"/>
        <v>-</v>
      </c>
      <c r="G321" s="265"/>
      <c r="H321" s="265"/>
      <c r="I321" s="265"/>
      <c r="J321" s="265"/>
      <c r="K321" s="265"/>
      <c r="L321" s="265"/>
      <c r="M321" s="265"/>
      <c r="N321" s="265"/>
      <c r="O321" s="265"/>
      <c r="P321" s="265"/>
      <c r="Q321" s="265"/>
      <c r="R321" s="265"/>
      <c r="S321" s="265"/>
      <c r="T321" s="265"/>
      <c r="U321" s="265"/>
      <c r="V321" s="265"/>
      <c r="W321" s="265"/>
      <c r="X321" s="265"/>
    </row>
    <row r="322" spans="1:24" customFormat="1" ht="12.75" customHeight="1" x14ac:dyDescent="0.25">
      <c r="A322" s="273" t="s">
        <v>2560</v>
      </c>
      <c r="B322" s="281" t="s">
        <v>2561</v>
      </c>
      <c r="C322" s="205" t="s">
        <v>2560</v>
      </c>
      <c r="D322" s="275">
        <v>0</v>
      </c>
      <c r="E322" s="275">
        <v>0</v>
      </c>
      <c r="F322" s="276" t="str">
        <f t="shared" si="10"/>
        <v>-</v>
      </c>
      <c r="G322" s="265"/>
      <c r="H322" s="265"/>
      <c r="I322" s="265"/>
      <c r="J322" s="265"/>
      <c r="K322" s="265"/>
      <c r="L322" s="265"/>
      <c r="M322" s="265"/>
      <c r="N322" s="265"/>
      <c r="O322" s="265"/>
      <c r="P322" s="265"/>
      <c r="Q322" s="265"/>
      <c r="R322" s="265"/>
      <c r="S322" s="265"/>
      <c r="T322" s="265"/>
      <c r="U322" s="265"/>
      <c r="V322" s="265"/>
      <c r="W322" s="265"/>
      <c r="X322" s="265"/>
    </row>
    <row r="323" spans="1:24" customFormat="1" ht="15" customHeight="1" x14ac:dyDescent="0.25">
      <c r="A323" s="282"/>
      <c r="B323" s="33"/>
      <c r="C323" s="283"/>
      <c r="D323" s="284"/>
      <c r="E323" s="284"/>
      <c r="F323" s="285"/>
      <c r="G323" s="265"/>
      <c r="H323" s="265"/>
      <c r="I323" s="265"/>
      <c r="J323" s="265"/>
      <c r="K323" s="265"/>
      <c r="L323" s="265"/>
      <c r="M323" s="265"/>
      <c r="N323" s="265"/>
      <c r="O323" s="265"/>
      <c r="P323" s="265"/>
      <c r="Q323" s="265"/>
      <c r="R323" s="265"/>
      <c r="S323" s="265"/>
      <c r="T323" s="265"/>
      <c r="U323" s="265"/>
      <c r="V323" s="265"/>
      <c r="W323" s="265"/>
      <c r="X323" s="265"/>
    </row>
    <row r="324" spans="1:24" customFormat="1" ht="15" customHeight="1" x14ac:dyDescent="0.25">
      <c r="A324" s="282"/>
      <c r="B324" s="33"/>
      <c r="C324" s="283"/>
      <c r="D324" s="285"/>
      <c r="E324" s="285"/>
      <c r="F324" s="285"/>
      <c r="G324" s="265"/>
      <c r="H324" s="265"/>
      <c r="I324" s="265"/>
      <c r="J324" s="265"/>
      <c r="K324" s="265"/>
      <c r="L324" s="265"/>
      <c r="M324" s="265"/>
      <c r="N324" s="265"/>
      <c r="O324" s="265"/>
      <c r="P324" s="265"/>
      <c r="Q324" s="265"/>
      <c r="R324" s="265"/>
      <c r="S324" s="265"/>
      <c r="T324" s="265"/>
      <c r="U324" s="265"/>
      <c r="V324" s="265"/>
      <c r="W324" s="265"/>
      <c r="X324" s="265"/>
    </row>
    <row r="325" spans="1:24" customFormat="1" ht="15" customHeight="1" x14ac:dyDescent="0.25">
      <c r="A325" s="282"/>
      <c r="B325" s="33"/>
      <c r="C325" s="283"/>
      <c r="D325" s="285"/>
      <c r="E325" s="285"/>
      <c r="F325" s="285"/>
      <c r="G325" s="265"/>
      <c r="H325" s="265"/>
      <c r="I325" s="265"/>
      <c r="J325" s="265"/>
      <c r="K325" s="265"/>
      <c r="L325" s="265"/>
      <c r="M325" s="265"/>
      <c r="N325" s="265"/>
      <c r="O325" s="265"/>
      <c r="P325" s="265"/>
      <c r="Q325" s="265"/>
      <c r="R325" s="265"/>
      <c r="S325" s="265"/>
      <c r="T325" s="265"/>
      <c r="U325" s="265"/>
      <c r="V325" s="265"/>
      <c r="W325" s="265"/>
      <c r="X325" s="265"/>
    </row>
    <row r="326" spans="1:24" customFormat="1" ht="15" customHeight="1" x14ac:dyDescent="0.25">
      <c r="A326" s="282"/>
      <c r="B326" s="33"/>
      <c r="C326" s="283"/>
      <c r="D326" s="285"/>
      <c r="E326" s="285"/>
      <c r="F326" s="285"/>
      <c r="G326" s="265"/>
      <c r="H326" s="265"/>
      <c r="I326" s="265"/>
      <c r="J326" s="265"/>
      <c r="K326" s="265"/>
      <c r="L326" s="265"/>
      <c r="M326" s="265"/>
      <c r="N326" s="265"/>
      <c r="O326" s="265"/>
      <c r="P326" s="265"/>
      <c r="Q326" s="265"/>
      <c r="R326" s="265"/>
      <c r="S326" s="265"/>
      <c r="T326" s="265"/>
      <c r="U326" s="265"/>
      <c r="V326" s="265"/>
      <c r="W326" s="265"/>
      <c r="X326" s="265"/>
    </row>
    <row r="327" spans="1:24" customFormat="1" ht="15" customHeight="1" x14ac:dyDescent="0.25">
      <c r="A327" s="282"/>
      <c r="B327" s="33"/>
      <c r="C327" s="283"/>
      <c r="D327" s="285"/>
      <c r="E327" s="285"/>
      <c r="F327" s="285"/>
      <c r="G327" s="265"/>
      <c r="H327" s="265"/>
      <c r="I327" s="265"/>
      <c r="J327" s="265"/>
      <c r="K327" s="265"/>
      <c r="L327" s="265"/>
      <c r="M327" s="265"/>
      <c r="N327" s="265"/>
      <c r="O327" s="265"/>
      <c r="P327" s="265"/>
      <c r="Q327" s="265"/>
      <c r="R327" s="265"/>
      <c r="S327" s="265"/>
      <c r="T327" s="265"/>
      <c r="U327" s="265"/>
      <c r="V327" s="265"/>
      <c r="W327" s="265"/>
      <c r="X327" s="265"/>
    </row>
    <row r="328" spans="1:24" customFormat="1" ht="15" customHeight="1" x14ac:dyDescent="0.25">
      <c r="A328" s="282"/>
      <c r="B328" s="33"/>
      <c r="C328" s="283"/>
      <c r="D328" s="285"/>
      <c r="E328" s="285"/>
      <c r="F328" s="285"/>
      <c r="G328" s="265"/>
      <c r="H328" s="265"/>
      <c r="I328" s="265"/>
      <c r="J328" s="265"/>
      <c r="K328" s="265"/>
      <c r="L328" s="265"/>
      <c r="M328" s="265"/>
      <c r="N328" s="265"/>
      <c r="O328" s="265"/>
      <c r="P328" s="265"/>
      <c r="Q328" s="265"/>
      <c r="R328" s="265"/>
      <c r="S328" s="265"/>
      <c r="T328" s="265"/>
      <c r="U328" s="265"/>
      <c r="V328" s="265"/>
      <c r="W328" s="265"/>
      <c r="X328" s="265"/>
    </row>
    <row r="329" spans="1:24" customFormat="1" ht="15" customHeight="1" x14ac:dyDescent="0.25">
      <c r="A329" s="282"/>
      <c r="B329" s="33"/>
      <c r="C329" s="283"/>
      <c r="D329" s="285"/>
      <c r="E329" s="285"/>
      <c r="F329" s="285"/>
      <c r="G329" s="265"/>
      <c r="H329" s="265"/>
      <c r="I329" s="265"/>
      <c r="J329" s="265"/>
      <c r="K329" s="265"/>
      <c r="L329" s="265"/>
      <c r="M329" s="265"/>
      <c r="N329" s="265"/>
      <c r="O329" s="265"/>
      <c r="P329" s="265"/>
      <c r="Q329" s="265"/>
      <c r="R329" s="265"/>
      <c r="S329" s="265"/>
      <c r="T329" s="265"/>
      <c r="U329" s="265"/>
      <c r="V329" s="265"/>
      <c r="W329" s="265"/>
      <c r="X329" s="265"/>
    </row>
    <row r="330" spans="1:24" customFormat="1" ht="15" customHeight="1" x14ac:dyDescent="0.25">
      <c r="A330" s="282"/>
      <c r="B330" s="33"/>
      <c r="C330" s="283"/>
      <c r="D330" s="285"/>
      <c r="E330" s="285"/>
      <c r="F330" s="285"/>
      <c r="G330" s="265"/>
      <c r="H330" s="265"/>
      <c r="I330" s="265"/>
      <c r="J330" s="265"/>
      <c r="K330" s="265"/>
      <c r="L330" s="265"/>
      <c r="M330" s="265"/>
      <c r="N330" s="265"/>
      <c r="O330" s="265"/>
      <c r="P330" s="265"/>
      <c r="Q330" s="265"/>
      <c r="R330" s="265"/>
      <c r="S330" s="265"/>
      <c r="T330" s="265"/>
      <c r="U330" s="265"/>
      <c r="V330" s="265"/>
      <c r="W330" s="265"/>
      <c r="X330" s="265"/>
    </row>
    <row r="331" spans="1:24" customFormat="1" ht="15" customHeight="1" x14ac:dyDescent="0.25">
      <c r="A331" s="282"/>
      <c r="B331" s="33"/>
      <c r="C331" s="283"/>
      <c r="D331" s="285"/>
      <c r="E331" s="285"/>
      <c r="F331" s="285"/>
      <c r="G331" s="265"/>
      <c r="H331" s="265"/>
      <c r="I331" s="265"/>
      <c r="J331" s="265"/>
      <c r="K331" s="265"/>
      <c r="L331" s="265"/>
      <c r="M331" s="265"/>
      <c r="N331" s="265"/>
      <c r="O331" s="265"/>
      <c r="P331" s="265"/>
      <c r="Q331" s="265"/>
      <c r="R331" s="265"/>
      <c r="S331" s="265"/>
      <c r="T331" s="265"/>
      <c r="U331" s="265"/>
      <c r="V331" s="265"/>
      <c r="W331" s="265"/>
      <c r="X331" s="265"/>
    </row>
    <row r="332" spans="1:24" customFormat="1" ht="15" customHeight="1" x14ac:dyDescent="0.25">
      <c r="A332" s="282"/>
      <c r="B332" s="33"/>
      <c r="C332" s="283"/>
      <c r="D332" s="285"/>
      <c r="E332" s="285"/>
      <c r="F332" s="285"/>
      <c r="G332" s="265"/>
      <c r="H332" s="265"/>
      <c r="I332" s="265"/>
      <c r="J332" s="265"/>
      <c r="K332" s="265"/>
      <c r="L332" s="265"/>
      <c r="M332" s="265"/>
      <c r="N332" s="265"/>
      <c r="O332" s="265"/>
      <c r="P332" s="265"/>
      <c r="Q332" s="265"/>
      <c r="R332" s="265"/>
      <c r="S332" s="265"/>
      <c r="T332" s="265"/>
      <c r="U332" s="265"/>
      <c r="V332" s="265"/>
      <c r="W332" s="265"/>
      <c r="X332" s="265"/>
    </row>
    <row r="333" spans="1:24" customFormat="1" ht="15" customHeight="1" x14ac:dyDescent="0.25">
      <c r="A333" s="282"/>
      <c r="B333" s="33"/>
      <c r="C333" s="283"/>
      <c r="D333" s="285"/>
      <c r="E333" s="285"/>
      <c r="F333" s="285"/>
      <c r="G333" s="265"/>
      <c r="H333" s="265"/>
      <c r="I333" s="265"/>
      <c r="J333" s="265"/>
      <c r="K333" s="265"/>
      <c r="L333" s="265"/>
      <c r="M333" s="265"/>
      <c r="N333" s="265"/>
      <c r="O333" s="265"/>
      <c r="P333" s="265"/>
      <c r="Q333" s="265"/>
      <c r="R333" s="265"/>
      <c r="S333" s="265"/>
      <c r="T333" s="265"/>
      <c r="U333" s="265"/>
      <c r="V333" s="265"/>
      <c r="W333" s="265"/>
      <c r="X333" s="265"/>
    </row>
    <row r="334" spans="1:24" customFormat="1" ht="15" customHeight="1" x14ac:dyDescent="0.25">
      <c r="A334" s="282"/>
      <c r="B334" s="33"/>
      <c r="C334" s="283"/>
      <c r="D334" s="285"/>
      <c r="E334" s="285"/>
      <c r="F334" s="285"/>
      <c r="G334" s="265"/>
      <c r="H334" s="265"/>
      <c r="I334" s="265"/>
      <c r="J334" s="265"/>
      <c r="K334" s="265"/>
      <c r="L334" s="265"/>
      <c r="M334" s="265"/>
      <c r="N334" s="265"/>
      <c r="O334" s="265"/>
      <c r="P334" s="265"/>
      <c r="Q334" s="265"/>
      <c r="R334" s="265"/>
      <c r="S334" s="265"/>
      <c r="T334" s="265"/>
      <c r="U334" s="265"/>
      <c r="V334" s="265"/>
      <c r="W334" s="265"/>
      <c r="X334" s="265"/>
    </row>
    <row r="335" spans="1:24" customFormat="1" ht="15" customHeight="1" x14ac:dyDescent="0.25">
      <c r="A335" s="282"/>
      <c r="B335" s="33"/>
      <c r="C335" s="283"/>
      <c r="D335" s="285"/>
      <c r="E335" s="285"/>
      <c r="F335" s="285"/>
      <c r="G335" s="265"/>
      <c r="H335" s="265"/>
      <c r="I335" s="265"/>
      <c r="J335" s="265"/>
      <c r="K335" s="265"/>
      <c r="L335" s="265"/>
      <c r="M335" s="265"/>
      <c r="N335" s="265"/>
      <c r="O335" s="265"/>
      <c r="P335" s="265"/>
      <c r="Q335" s="265"/>
      <c r="R335" s="265"/>
      <c r="S335" s="265"/>
      <c r="T335" s="265"/>
      <c r="U335" s="265"/>
      <c r="V335" s="265"/>
      <c r="W335" s="265"/>
      <c r="X335" s="265"/>
    </row>
    <row r="336" spans="1:24" customFormat="1" ht="15" customHeight="1" x14ac:dyDescent="0.25">
      <c r="A336" s="282"/>
      <c r="B336" s="33"/>
      <c r="C336" s="283"/>
      <c r="D336" s="285"/>
      <c r="E336" s="285"/>
      <c r="F336" s="285"/>
      <c r="G336" s="265"/>
      <c r="H336" s="265"/>
      <c r="I336" s="265"/>
      <c r="J336" s="265"/>
      <c r="K336" s="265"/>
      <c r="L336" s="265"/>
      <c r="M336" s="265"/>
      <c r="N336" s="265"/>
      <c r="O336" s="265"/>
      <c r="P336" s="265"/>
      <c r="Q336" s="265"/>
      <c r="R336" s="265"/>
      <c r="S336" s="265"/>
      <c r="T336" s="265"/>
      <c r="U336" s="265"/>
      <c r="V336" s="265"/>
      <c r="W336" s="265"/>
      <c r="X336" s="265"/>
    </row>
    <row r="337" spans="1:24" customFormat="1" ht="15" customHeight="1" x14ac:dyDescent="0.25">
      <c r="A337" s="282"/>
      <c r="B337" s="33"/>
      <c r="C337" s="283"/>
      <c r="D337" s="285"/>
      <c r="E337" s="285"/>
      <c r="F337" s="285"/>
      <c r="G337" s="265"/>
      <c r="H337" s="265"/>
      <c r="I337" s="265"/>
      <c r="J337" s="265"/>
      <c r="K337" s="265"/>
      <c r="L337" s="265"/>
      <c r="M337" s="265"/>
      <c r="N337" s="265"/>
      <c r="O337" s="265"/>
      <c r="P337" s="265"/>
      <c r="Q337" s="265"/>
      <c r="R337" s="265"/>
      <c r="S337" s="265"/>
      <c r="T337" s="265"/>
      <c r="U337" s="265"/>
      <c r="V337" s="265"/>
      <c r="W337" s="265"/>
      <c r="X337" s="265"/>
    </row>
    <row r="338" spans="1:24" customFormat="1" ht="15" customHeight="1" x14ac:dyDescent="0.25">
      <c r="A338" s="282"/>
      <c r="B338" s="33"/>
      <c r="C338" s="283"/>
      <c r="D338" s="285"/>
      <c r="E338" s="285"/>
      <c r="F338" s="285"/>
      <c r="G338" s="265"/>
      <c r="H338" s="265"/>
      <c r="I338" s="265"/>
      <c r="J338" s="265"/>
      <c r="K338" s="265"/>
      <c r="L338" s="265"/>
      <c r="M338" s="265"/>
      <c r="N338" s="265"/>
      <c r="O338" s="265"/>
      <c r="P338" s="265"/>
      <c r="Q338" s="265"/>
      <c r="R338" s="265"/>
      <c r="S338" s="265"/>
      <c r="T338" s="265"/>
      <c r="U338" s="265"/>
      <c r="V338" s="265"/>
      <c r="W338" s="265"/>
      <c r="X338" s="265"/>
    </row>
    <row r="339" spans="1:24" customFormat="1" ht="15" customHeight="1" x14ac:dyDescent="0.25">
      <c r="A339" s="282"/>
      <c r="B339" s="33"/>
      <c r="C339" s="283"/>
      <c r="D339" s="285"/>
      <c r="E339" s="285"/>
      <c r="F339" s="285"/>
      <c r="G339" s="265"/>
      <c r="H339" s="265"/>
      <c r="I339" s="265"/>
      <c r="J339" s="265"/>
      <c r="K339" s="265"/>
      <c r="L339" s="265"/>
      <c r="M339" s="265"/>
      <c r="N339" s="265"/>
      <c r="O339" s="265"/>
      <c r="P339" s="265"/>
      <c r="Q339" s="265"/>
      <c r="R339" s="265"/>
      <c r="S339" s="265"/>
      <c r="T339" s="265"/>
      <c r="U339" s="265"/>
      <c r="V339" s="265"/>
      <c r="W339" s="265"/>
      <c r="X339" s="265"/>
    </row>
    <row r="340" spans="1:24" customFormat="1" ht="15" customHeight="1" x14ac:dyDescent="0.25">
      <c r="A340" s="282"/>
      <c r="B340" s="33"/>
      <c r="C340" s="283"/>
      <c r="D340" s="285"/>
      <c r="E340" s="285"/>
      <c r="F340" s="285"/>
      <c r="G340" s="265"/>
      <c r="H340" s="265"/>
      <c r="I340" s="265"/>
      <c r="J340" s="265"/>
      <c r="K340" s="265"/>
      <c r="L340" s="265"/>
      <c r="M340" s="265"/>
      <c r="N340" s="265"/>
      <c r="O340" s="265"/>
      <c r="P340" s="265"/>
      <c r="Q340" s="265"/>
      <c r="R340" s="265"/>
      <c r="S340" s="265"/>
      <c r="T340" s="265"/>
      <c r="U340" s="265"/>
      <c r="V340" s="265"/>
      <c r="W340" s="265"/>
      <c r="X340" s="265"/>
    </row>
    <row r="341" spans="1:24" customFormat="1" ht="15" customHeight="1" x14ac:dyDescent="0.25">
      <c r="A341" s="282"/>
      <c r="B341" s="33"/>
      <c r="C341" s="283"/>
      <c r="D341" s="285"/>
      <c r="E341" s="285"/>
      <c r="F341" s="285"/>
      <c r="G341" s="265"/>
      <c r="H341" s="265"/>
      <c r="I341" s="265"/>
      <c r="J341" s="265"/>
      <c r="K341" s="265"/>
      <c r="L341" s="265"/>
      <c r="M341" s="265"/>
      <c r="N341" s="265"/>
      <c r="O341" s="265"/>
      <c r="P341" s="265"/>
      <c r="Q341" s="265"/>
      <c r="R341" s="265"/>
      <c r="S341" s="265"/>
      <c r="T341" s="265"/>
      <c r="U341" s="265"/>
      <c r="V341" s="265"/>
      <c r="W341" s="265"/>
      <c r="X341" s="265"/>
    </row>
    <row r="342" spans="1:24" customFormat="1" ht="15" customHeight="1" x14ac:dyDescent="0.25">
      <c r="A342" s="282"/>
      <c r="B342" s="33"/>
      <c r="C342" s="283"/>
      <c r="D342" s="285"/>
      <c r="E342" s="285"/>
      <c r="F342" s="285"/>
      <c r="G342" s="265"/>
      <c r="H342" s="265"/>
      <c r="I342" s="265"/>
      <c r="J342" s="265"/>
      <c r="K342" s="265"/>
      <c r="L342" s="265"/>
      <c r="M342" s="265"/>
      <c r="N342" s="265"/>
      <c r="O342" s="265"/>
      <c r="P342" s="265"/>
      <c r="Q342" s="265"/>
      <c r="R342" s="265"/>
      <c r="S342" s="265"/>
      <c r="T342" s="265"/>
      <c r="U342" s="265"/>
      <c r="V342" s="265"/>
      <c r="W342" s="265"/>
      <c r="X342" s="265"/>
    </row>
    <row r="343" spans="1:24" customFormat="1" ht="15" customHeight="1" x14ac:dyDescent="0.25">
      <c r="A343" s="282"/>
      <c r="B343" s="33"/>
      <c r="C343" s="283"/>
      <c r="D343" s="285"/>
      <c r="E343" s="285"/>
      <c r="F343" s="285"/>
      <c r="G343" s="265"/>
      <c r="H343" s="265"/>
      <c r="I343" s="265"/>
      <c r="J343" s="265"/>
      <c r="K343" s="265"/>
      <c r="L343" s="265"/>
      <c r="M343" s="265"/>
      <c r="N343" s="265"/>
      <c r="O343" s="265"/>
      <c r="P343" s="265"/>
      <c r="Q343" s="265"/>
      <c r="R343" s="265"/>
      <c r="S343" s="265"/>
      <c r="T343" s="265"/>
      <c r="U343" s="265"/>
      <c r="V343" s="265"/>
      <c r="W343" s="265"/>
      <c r="X343" s="265"/>
    </row>
    <row r="344" spans="1:24" customFormat="1" ht="15" customHeight="1" x14ac:dyDescent="0.25">
      <c r="A344" s="282"/>
      <c r="B344" s="33"/>
      <c r="C344" s="283"/>
      <c r="D344" s="285"/>
      <c r="E344" s="285"/>
      <c r="F344" s="285"/>
      <c r="G344" s="265"/>
      <c r="H344" s="265"/>
      <c r="I344" s="265"/>
      <c r="J344" s="265"/>
      <c r="K344" s="265"/>
      <c r="L344" s="265"/>
      <c r="M344" s="265"/>
      <c r="N344" s="265"/>
      <c r="O344" s="265"/>
      <c r="P344" s="265"/>
      <c r="Q344" s="265"/>
      <c r="R344" s="265"/>
      <c r="S344" s="265"/>
      <c r="T344" s="265"/>
      <c r="U344" s="265"/>
      <c r="V344" s="265"/>
      <c r="W344" s="265"/>
      <c r="X344" s="265"/>
    </row>
    <row r="345" spans="1:24" customFormat="1" ht="15" customHeight="1" x14ac:dyDescent="0.25">
      <c r="A345" s="282"/>
      <c r="B345" s="33"/>
      <c r="C345" s="283"/>
      <c r="D345" s="285"/>
      <c r="E345" s="285"/>
      <c r="F345" s="285"/>
      <c r="G345" s="265"/>
      <c r="H345" s="265"/>
      <c r="I345" s="265"/>
      <c r="J345" s="265"/>
      <c r="K345" s="265"/>
      <c r="L345" s="265"/>
      <c r="M345" s="265"/>
      <c r="N345" s="265"/>
      <c r="O345" s="265"/>
      <c r="P345" s="265"/>
      <c r="Q345" s="265"/>
      <c r="R345" s="265"/>
      <c r="S345" s="265"/>
      <c r="T345" s="265"/>
      <c r="U345" s="265"/>
      <c r="V345" s="265"/>
      <c r="W345" s="265"/>
      <c r="X345" s="265"/>
    </row>
    <row r="346" spans="1:24" customFormat="1" ht="15" customHeight="1" x14ac:dyDescent="0.25">
      <c r="A346" s="282"/>
      <c r="B346" s="33"/>
      <c r="C346" s="283"/>
      <c r="D346" s="285"/>
      <c r="E346" s="285"/>
      <c r="F346" s="285"/>
      <c r="G346" s="265"/>
      <c r="H346" s="265"/>
      <c r="I346" s="265"/>
      <c r="J346" s="265"/>
      <c r="K346" s="265"/>
      <c r="L346" s="265"/>
      <c r="M346" s="265"/>
      <c r="N346" s="265"/>
      <c r="O346" s="265"/>
      <c r="P346" s="265"/>
      <c r="Q346" s="265"/>
      <c r="R346" s="265"/>
      <c r="S346" s="265"/>
      <c r="T346" s="265"/>
      <c r="U346" s="265"/>
      <c r="V346" s="265"/>
      <c r="W346" s="265"/>
      <c r="X346" s="265"/>
    </row>
    <row r="347" spans="1:24" customFormat="1" ht="15" customHeight="1" x14ac:dyDescent="0.25">
      <c r="A347" s="282"/>
      <c r="B347" s="33"/>
      <c r="C347" s="283"/>
      <c r="D347" s="285"/>
      <c r="E347" s="285"/>
      <c r="F347" s="285"/>
      <c r="G347" s="265"/>
      <c r="H347" s="265"/>
      <c r="I347" s="265"/>
      <c r="J347" s="265"/>
      <c r="K347" s="265"/>
      <c r="L347" s="265"/>
      <c r="M347" s="265"/>
      <c r="N347" s="265"/>
      <c r="O347" s="265"/>
      <c r="P347" s="265"/>
      <c r="Q347" s="265"/>
      <c r="R347" s="265"/>
      <c r="S347" s="265"/>
      <c r="T347" s="265"/>
      <c r="U347" s="265"/>
      <c r="V347" s="265"/>
      <c r="W347" s="265"/>
      <c r="X347" s="265"/>
    </row>
    <row r="348" spans="1:24" customFormat="1" ht="15" customHeight="1" x14ac:dyDescent="0.25">
      <c r="A348" s="282"/>
      <c r="B348" s="33"/>
      <c r="C348" s="283"/>
      <c r="D348" s="285"/>
      <c r="E348" s="285"/>
      <c r="F348" s="285"/>
      <c r="G348" s="265"/>
      <c r="H348" s="265"/>
      <c r="I348" s="265"/>
      <c r="J348" s="265"/>
      <c r="K348" s="265"/>
      <c r="L348" s="265"/>
      <c r="M348" s="265"/>
      <c r="N348" s="265"/>
      <c r="O348" s="265"/>
      <c r="P348" s="265"/>
      <c r="Q348" s="265"/>
      <c r="R348" s="265"/>
      <c r="S348" s="265"/>
      <c r="T348" s="265"/>
      <c r="U348" s="265"/>
      <c r="V348" s="265"/>
      <c r="W348" s="265"/>
      <c r="X348" s="265"/>
    </row>
    <row r="349" spans="1:24" customFormat="1" ht="15" customHeight="1" x14ac:dyDescent="0.25">
      <c r="A349" s="282"/>
      <c r="B349" s="33"/>
      <c r="C349" s="283"/>
      <c r="D349" s="285"/>
      <c r="E349" s="285"/>
      <c r="F349" s="285"/>
      <c r="G349" s="265"/>
      <c r="H349" s="265"/>
      <c r="I349" s="265"/>
      <c r="J349" s="265"/>
      <c r="K349" s="265"/>
      <c r="L349" s="265"/>
      <c r="M349" s="265"/>
      <c r="N349" s="265"/>
      <c r="O349" s="265"/>
      <c r="P349" s="265"/>
      <c r="Q349" s="265"/>
      <c r="R349" s="265"/>
      <c r="S349" s="265"/>
      <c r="T349" s="265"/>
      <c r="U349" s="265"/>
      <c r="V349" s="265"/>
      <c r="W349" s="265"/>
      <c r="X349" s="265"/>
    </row>
    <row r="350" spans="1:24" customFormat="1" ht="15" customHeight="1" x14ac:dyDescent="0.25">
      <c r="A350" s="282"/>
      <c r="B350" s="33"/>
      <c r="C350" s="283"/>
      <c r="D350" s="285"/>
      <c r="E350" s="285"/>
      <c r="F350" s="285"/>
      <c r="G350" s="265"/>
      <c r="H350" s="265"/>
      <c r="I350" s="265"/>
      <c r="J350" s="265"/>
      <c r="K350" s="265"/>
      <c r="L350" s="265"/>
      <c r="M350" s="265"/>
      <c r="N350" s="265"/>
      <c r="O350" s="265"/>
      <c r="P350" s="265"/>
      <c r="Q350" s="265"/>
      <c r="R350" s="265"/>
      <c r="S350" s="265"/>
      <c r="T350" s="265"/>
      <c r="U350" s="265"/>
      <c r="V350" s="265"/>
      <c r="W350" s="265"/>
      <c r="X350" s="265"/>
    </row>
    <row r="351" spans="1:24" customFormat="1" ht="15" customHeight="1" x14ac:dyDescent="0.25">
      <c r="A351" s="282"/>
      <c r="B351" s="33"/>
      <c r="C351" s="283"/>
      <c r="D351" s="285"/>
      <c r="E351" s="285"/>
      <c r="F351" s="285"/>
      <c r="G351" s="265"/>
      <c r="H351" s="265"/>
      <c r="I351" s="265"/>
      <c r="J351" s="265"/>
      <c r="K351" s="265"/>
      <c r="L351" s="265"/>
      <c r="M351" s="265"/>
      <c r="N351" s="265"/>
      <c r="O351" s="265"/>
      <c r="P351" s="265"/>
      <c r="Q351" s="265"/>
      <c r="R351" s="265"/>
      <c r="S351" s="265"/>
      <c r="T351" s="265"/>
      <c r="U351" s="265"/>
      <c r="V351" s="265"/>
      <c r="W351" s="265"/>
      <c r="X351" s="265"/>
    </row>
    <row r="352" spans="1:24" customFormat="1" ht="15" customHeight="1" x14ac:dyDescent="0.25">
      <c r="A352" s="282"/>
      <c r="B352" s="33"/>
      <c r="C352" s="283"/>
      <c r="D352" s="285"/>
      <c r="E352" s="285"/>
      <c r="F352" s="285"/>
      <c r="G352" s="265"/>
      <c r="H352" s="265"/>
      <c r="I352" s="265"/>
      <c r="J352" s="265"/>
      <c r="K352" s="265"/>
      <c r="L352" s="265"/>
      <c r="M352" s="265"/>
      <c r="N352" s="265"/>
      <c r="O352" s="265"/>
      <c r="P352" s="265"/>
      <c r="Q352" s="265"/>
      <c r="R352" s="265"/>
      <c r="S352" s="265"/>
      <c r="T352" s="265"/>
      <c r="U352" s="265"/>
      <c r="V352" s="265"/>
      <c r="W352" s="265"/>
      <c r="X352" s="265"/>
    </row>
    <row r="353" spans="1:24" customFormat="1" ht="15" customHeight="1" x14ac:dyDescent="0.25">
      <c r="A353" s="282"/>
      <c r="B353" s="33"/>
      <c r="C353" s="283"/>
      <c r="D353" s="285"/>
      <c r="E353" s="285"/>
      <c r="F353" s="285"/>
      <c r="G353" s="265"/>
      <c r="H353" s="265"/>
      <c r="I353" s="265"/>
      <c r="J353" s="265"/>
      <c r="K353" s="265"/>
      <c r="L353" s="265"/>
      <c r="M353" s="265"/>
      <c r="N353" s="265"/>
      <c r="O353" s="265"/>
      <c r="P353" s="265"/>
      <c r="Q353" s="265"/>
      <c r="R353" s="265"/>
      <c r="S353" s="265"/>
      <c r="T353" s="265"/>
      <c r="U353" s="265"/>
      <c r="V353" s="265"/>
      <c r="W353" s="265"/>
      <c r="X353" s="265"/>
    </row>
    <row r="354" spans="1:24" customFormat="1" ht="15" customHeight="1" x14ac:dyDescent="0.25">
      <c r="A354" s="282"/>
      <c r="B354" s="33"/>
      <c r="C354" s="283"/>
      <c r="D354" s="285"/>
      <c r="E354" s="285"/>
      <c r="F354" s="285"/>
      <c r="G354" s="265"/>
      <c r="H354" s="265"/>
      <c r="I354" s="265"/>
      <c r="J354" s="265"/>
      <c r="K354" s="265"/>
      <c r="L354" s="265"/>
      <c r="M354" s="265"/>
      <c r="N354" s="265"/>
      <c r="O354" s="265"/>
      <c r="P354" s="265"/>
      <c r="Q354" s="265"/>
      <c r="R354" s="265"/>
      <c r="S354" s="265"/>
      <c r="T354" s="265"/>
      <c r="U354" s="265"/>
      <c r="V354" s="265"/>
      <c r="W354" s="265"/>
      <c r="X354" s="265"/>
    </row>
    <row r="355" spans="1:24" customFormat="1" ht="15" customHeight="1" x14ac:dyDescent="0.25">
      <c r="A355" s="282"/>
      <c r="B355" s="33"/>
      <c r="C355" s="283"/>
      <c r="D355" s="285"/>
      <c r="E355" s="285"/>
      <c r="F355" s="285"/>
      <c r="G355" s="265"/>
      <c r="H355" s="265"/>
      <c r="I355" s="265"/>
      <c r="J355" s="265"/>
      <c r="K355" s="265"/>
      <c r="L355" s="265"/>
      <c r="M355" s="265"/>
      <c r="N355" s="265"/>
      <c r="O355" s="265"/>
      <c r="P355" s="265"/>
      <c r="Q355" s="265"/>
      <c r="R355" s="265"/>
      <c r="S355" s="265"/>
      <c r="T355" s="265"/>
      <c r="U355" s="265"/>
      <c r="V355" s="265"/>
      <c r="W355" s="265"/>
      <c r="X355" s="265"/>
    </row>
    <row r="356" spans="1:24" customFormat="1" ht="15" customHeight="1" x14ac:dyDescent="0.25">
      <c r="A356" s="282"/>
      <c r="B356" s="33"/>
      <c r="C356" s="283"/>
      <c r="D356" s="285"/>
      <c r="E356" s="285"/>
      <c r="F356" s="285"/>
      <c r="G356" s="265"/>
      <c r="H356" s="265"/>
      <c r="I356" s="265"/>
      <c r="J356" s="265"/>
      <c r="K356" s="265"/>
      <c r="L356" s="265"/>
      <c r="M356" s="265"/>
      <c r="N356" s="265"/>
      <c r="O356" s="265"/>
      <c r="P356" s="265"/>
      <c r="Q356" s="265"/>
      <c r="R356" s="265"/>
      <c r="S356" s="265"/>
      <c r="T356" s="265"/>
      <c r="U356" s="265"/>
      <c r="V356" s="265"/>
      <c r="W356" s="265"/>
      <c r="X356" s="265"/>
    </row>
    <row r="357" spans="1:24" customFormat="1" ht="15" customHeight="1" x14ac:dyDescent="0.25">
      <c r="A357" s="282"/>
      <c r="B357" s="33"/>
      <c r="C357" s="283"/>
      <c r="D357" s="285"/>
      <c r="E357" s="285"/>
      <c r="F357" s="285"/>
      <c r="G357" s="265"/>
      <c r="H357" s="265"/>
      <c r="I357" s="265"/>
      <c r="J357" s="265"/>
      <c r="K357" s="265"/>
      <c r="L357" s="265"/>
      <c r="M357" s="265"/>
      <c r="N357" s="265"/>
      <c r="O357" s="265"/>
      <c r="P357" s="265"/>
      <c r="Q357" s="265"/>
      <c r="R357" s="265"/>
      <c r="S357" s="265"/>
      <c r="T357" s="265"/>
      <c r="U357" s="265"/>
      <c r="V357" s="265"/>
      <c r="W357" s="265"/>
      <c r="X357" s="265"/>
    </row>
    <row r="358" spans="1:24" customFormat="1" ht="15" customHeight="1" x14ac:dyDescent="0.25">
      <c r="A358" s="282"/>
      <c r="B358" s="33"/>
      <c r="C358" s="283"/>
      <c r="D358" s="285"/>
      <c r="E358" s="285"/>
      <c r="F358" s="285"/>
      <c r="G358" s="265"/>
      <c r="H358" s="265"/>
      <c r="I358" s="265"/>
      <c r="J358" s="265"/>
      <c r="K358" s="265"/>
      <c r="L358" s="265"/>
      <c r="M358" s="265"/>
      <c r="N358" s="265"/>
      <c r="O358" s="265"/>
      <c r="P358" s="265"/>
      <c r="Q358" s="265"/>
      <c r="R358" s="265"/>
      <c r="S358" s="265"/>
      <c r="T358" s="265"/>
      <c r="U358" s="265"/>
      <c r="V358" s="265"/>
      <c r="W358" s="265"/>
      <c r="X358" s="265"/>
    </row>
    <row r="359" spans="1:24" customFormat="1" ht="15" customHeight="1" x14ac:dyDescent="0.25">
      <c r="A359" s="282"/>
      <c r="B359" s="33"/>
      <c r="C359" s="283"/>
      <c r="D359" s="285"/>
      <c r="E359" s="285"/>
      <c r="F359" s="285"/>
      <c r="G359" s="265"/>
      <c r="H359" s="265"/>
      <c r="I359" s="265"/>
      <c r="J359" s="265"/>
      <c r="K359" s="265"/>
      <c r="L359" s="265"/>
      <c r="M359" s="265"/>
      <c r="N359" s="265"/>
      <c r="O359" s="265"/>
      <c r="P359" s="265"/>
      <c r="Q359" s="265"/>
      <c r="R359" s="265"/>
      <c r="S359" s="265"/>
      <c r="T359" s="265"/>
      <c r="U359" s="265"/>
      <c r="V359" s="265"/>
      <c r="W359" s="265"/>
      <c r="X359" s="265"/>
    </row>
    <row r="360" spans="1:24" customFormat="1" ht="15" customHeight="1" x14ac:dyDescent="0.25">
      <c r="A360" s="282"/>
      <c r="B360" s="33"/>
      <c r="C360" s="283"/>
      <c r="D360" s="285"/>
      <c r="E360" s="285"/>
      <c r="F360" s="285"/>
      <c r="G360" s="265"/>
      <c r="H360" s="265"/>
      <c r="I360" s="265"/>
      <c r="J360" s="265"/>
      <c r="K360" s="265"/>
      <c r="L360" s="265"/>
      <c r="M360" s="265"/>
      <c r="N360" s="265"/>
      <c r="O360" s="265"/>
      <c r="P360" s="265"/>
      <c r="Q360" s="265"/>
      <c r="R360" s="265"/>
      <c r="S360" s="265"/>
      <c r="T360" s="265"/>
      <c r="U360" s="265"/>
      <c r="V360" s="265"/>
      <c r="W360" s="265"/>
      <c r="X360" s="265"/>
    </row>
    <row r="361" spans="1:24" customFormat="1" ht="15" customHeight="1" x14ac:dyDescent="0.25">
      <c r="A361" s="282"/>
      <c r="B361" s="33"/>
      <c r="C361" s="283"/>
      <c r="D361" s="285"/>
      <c r="E361" s="285"/>
      <c r="F361" s="285"/>
      <c r="G361" s="265"/>
      <c r="H361" s="265"/>
      <c r="I361" s="265"/>
      <c r="J361" s="265"/>
      <c r="K361" s="265"/>
      <c r="L361" s="265"/>
      <c r="M361" s="265"/>
      <c r="N361" s="265"/>
      <c r="O361" s="265"/>
      <c r="P361" s="265"/>
      <c r="Q361" s="265"/>
      <c r="R361" s="265"/>
      <c r="S361" s="265"/>
      <c r="T361" s="265"/>
      <c r="U361" s="265"/>
      <c r="V361" s="265"/>
      <c r="W361" s="265"/>
      <c r="X361" s="265"/>
    </row>
    <row r="362" spans="1:24" customFormat="1" ht="15" customHeight="1" x14ac:dyDescent="0.25">
      <c r="A362" s="282"/>
      <c r="B362" s="33"/>
      <c r="C362" s="283"/>
      <c r="D362" s="285"/>
      <c r="E362" s="285"/>
      <c r="F362" s="285"/>
      <c r="G362" s="265"/>
      <c r="H362" s="265"/>
      <c r="I362" s="265"/>
      <c r="J362" s="265"/>
      <c r="K362" s="265"/>
      <c r="L362" s="265"/>
      <c r="M362" s="265"/>
      <c r="N362" s="265"/>
      <c r="O362" s="265"/>
      <c r="P362" s="265"/>
      <c r="Q362" s="265"/>
      <c r="R362" s="265"/>
      <c r="S362" s="265"/>
      <c r="T362" s="265"/>
      <c r="U362" s="265"/>
      <c r="V362" s="265"/>
      <c r="W362" s="265"/>
      <c r="X362" s="265"/>
    </row>
    <row r="363" spans="1:24" customFormat="1" ht="15" customHeight="1" x14ac:dyDescent="0.25">
      <c r="A363" s="282"/>
      <c r="B363" s="33"/>
      <c r="C363" s="283"/>
      <c r="D363" s="285"/>
      <c r="E363" s="285"/>
      <c r="F363" s="285"/>
      <c r="G363" s="265"/>
      <c r="H363" s="265"/>
      <c r="I363" s="265"/>
      <c r="J363" s="265"/>
      <c r="K363" s="265"/>
      <c r="L363" s="265"/>
      <c r="M363" s="265"/>
      <c r="N363" s="265"/>
      <c r="O363" s="265"/>
      <c r="P363" s="265"/>
      <c r="Q363" s="265"/>
      <c r="R363" s="265"/>
      <c r="S363" s="265"/>
      <c r="T363" s="265"/>
      <c r="U363" s="265"/>
      <c r="V363" s="265"/>
      <c r="W363" s="265"/>
      <c r="X363" s="265"/>
    </row>
    <row r="364" spans="1:24" customFormat="1" ht="15" customHeight="1" x14ac:dyDescent="0.25">
      <c r="A364" s="282"/>
      <c r="B364" s="33"/>
      <c r="C364" s="283"/>
      <c r="D364" s="285"/>
      <c r="E364" s="285"/>
      <c r="F364" s="285"/>
      <c r="G364" s="265"/>
      <c r="H364" s="265"/>
      <c r="I364" s="265"/>
      <c r="J364" s="265"/>
      <c r="K364" s="265"/>
      <c r="L364" s="265"/>
      <c r="M364" s="265"/>
      <c r="N364" s="265"/>
      <c r="O364" s="265"/>
      <c r="P364" s="265"/>
      <c r="Q364" s="265"/>
      <c r="R364" s="265"/>
      <c r="S364" s="265"/>
      <c r="T364" s="265"/>
      <c r="U364" s="265"/>
      <c r="V364" s="265"/>
      <c r="W364" s="265"/>
      <c r="X364" s="265"/>
    </row>
    <row r="365" spans="1:24" customFormat="1" ht="15" customHeight="1" x14ac:dyDescent="0.25">
      <c r="A365" s="282"/>
      <c r="B365" s="33"/>
      <c r="C365" s="283"/>
      <c r="D365" s="285"/>
      <c r="E365" s="285"/>
      <c r="F365" s="285"/>
      <c r="G365" s="265"/>
      <c r="H365" s="265"/>
      <c r="I365" s="265"/>
      <c r="J365" s="265"/>
      <c r="K365" s="265"/>
      <c r="L365" s="265"/>
      <c r="M365" s="265"/>
      <c r="N365" s="265"/>
      <c r="O365" s="265"/>
      <c r="P365" s="265"/>
      <c r="Q365" s="265"/>
      <c r="R365" s="265"/>
      <c r="S365" s="265"/>
      <c r="T365" s="265"/>
      <c r="U365" s="265"/>
      <c r="V365" s="265"/>
      <c r="W365" s="265"/>
      <c r="X365" s="265"/>
    </row>
    <row r="366" spans="1:24" customFormat="1" ht="15" customHeight="1" x14ac:dyDescent="0.25">
      <c r="A366" s="282"/>
      <c r="B366" s="33"/>
      <c r="C366" s="283"/>
      <c r="D366" s="285"/>
      <c r="E366" s="285"/>
      <c r="F366" s="285"/>
      <c r="G366" s="265"/>
      <c r="H366" s="265"/>
      <c r="I366" s="265"/>
      <c r="J366" s="265"/>
      <c r="K366" s="265"/>
      <c r="L366" s="265"/>
      <c r="M366" s="265"/>
      <c r="N366" s="265"/>
      <c r="O366" s="265"/>
      <c r="P366" s="265"/>
      <c r="Q366" s="265"/>
      <c r="R366" s="265"/>
      <c r="S366" s="265"/>
      <c r="T366" s="265"/>
      <c r="U366" s="265"/>
      <c r="V366" s="265"/>
      <c r="W366" s="265"/>
      <c r="X366" s="265"/>
    </row>
    <row r="367" spans="1:24" customFormat="1" ht="15" customHeight="1" x14ac:dyDescent="0.25">
      <c r="A367" s="282"/>
      <c r="B367" s="33"/>
      <c r="C367" s="283"/>
      <c r="D367" s="285"/>
      <c r="E367" s="285"/>
      <c r="F367" s="285"/>
      <c r="G367" s="265"/>
      <c r="H367" s="265"/>
      <c r="I367" s="265"/>
      <c r="J367" s="265"/>
      <c r="K367" s="265"/>
      <c r="L367" s="265"/>
      <c r="M367" s="265"/>
      <c r="N367" s="265"/>
      <c r="O367" s="265"/>
      <c r="P367" s="265"/>
      <c r="Q367" s="265"/>
      <c r="R367" s="265"/>
      <c r="S367" s="265"/>
      <c r="T367" s="265"/>
      <c r="U367" s="265"/>
      <c r="V367" s="265"/>
      <c r="W367" s="265"/>
      <c r="X367" s="265"/>
    </row>
    <row r="368" spans="1:24" customFormat="1" ht="15" customHeight="1" x14ac:dyDescent="0.25">
      <c r="A368" s="282"/>
      <c r="B368" s="33"/>
      <c r="C368" s="283"/>
      <c r="D368" s="285"/>
      <c r="E368" s="285"/>
      <c r="F368" s="285"/>
      <c r="G368" s="265"/>
      <c r="H368" s="265"/>
      <c r="I368" s="265"/>
      <c r="J368" s="265"/>
      <c r="K368" s="265"/>
      <c r="L368" s="265"/>
      <c r="M368" s="265"/>
      <c r="N368" s="265"/>
      <c r="O368" s="265"/>
      <c r="P368" s="265"/>
      <c r="Q368" s="265"/>
      <c r="R368" s="265"/>
      <c r="S368" s="265"/>
      <c r="T368" s="265"/>
      <c r="U368" s="265"/>
      <c r="V368" s="265"/>
      <c r="W368" s="265"/>
      <c r="X368" s="265"/>
    </row>
    <row r="369" spans="1:24" customFormat="1" ht="15" customHeight="1" x14ac:dyDescent="0.25">
      <c r="A369" s="282"/>
      <c r="B369" s="33"/>
      <c r="C369" s="283"/>
      <c r="D369" s="285"/>
      <c r="E369" s="285"/>
      <c r="F369" s="285"/>
      <c r="G369" s="265"/>
      <c r="H369" s="265"/>
      <c r="I369" s="265"/>
      <c r="J369" s="265"/>
      <c r="K369" s="265"/>
      <c r="L369" s="265"/>
      <c r="M369" s="265"/>
      <c r="N369" s="265"/>
      <c r="O369" s="265"/>
      <c r="P369" s="265"/>
      <c r="Q369" s="265"/>
      <c r="R369" s="265"/>
      <c r="S369" s="265"/>
      <c r="T369" s="265"/>
      <c r="U369" s="265"/>
      <c r="V369" s="265"/>
      <c r="W369" s="265"/>
      <c r="X369" s="265"/>
    </row>
    <row r="370" spans="1:24" customFormat="1" ht="15" customHeight="1" x14ac:dyDescent="0.25">
      <c r="A370" s="282"/>
      <c r="B370" s="33"/>
      <c r="C370" s="283"/>
      <c r="D370" s="285"/>
      <c r="E370" s="285"/>
      <c r="F370" s="285"/>
      <c r="G370" s="265"/>
      <c r="H370" s="265"/>
      <c r="I370" s="265"/>
      <c r="J370" s="265"/>
      <c r="K370" s="265"/>
      <c r="L370" s="265"/>
      <c r="M370" s="265"/>
      <c r="N370" s="265"/>
      <c r="O370" s="265"/>
      <c r="P370" s="265"/>
      <c r="Q370" s="265"/>
      <c r="R370" s="265"/>
      <c r="S370" s="265"/>
      <c r="T370" s="265"/>
      <c r="U370" s="265"/>
      <c r="V370" s="265"/>
      <c r="W370" s="265"/>
      <c r="X370" s="265"/>
    </row>
    <row r="371" spans="1:24" customFormat="1" ht="15" customHeight="1" x14ac:dyDescent="0.25">
      <c r="A371" s="282"/>
      <c r="B371" s="33"/>
      <c r="C371" s="283"/>
      <c r="D371" s="285"/>
      <c r="E371" s="285"/>
      <c r="F371" s="285"/>
      <c r="G371" s="265"/>
      <c r="H371" s="265"/>
      <c r="I371" s="265"/>
      <c r="J371" s="265"/>
      <c r="K371" s="265"/>
      <c r="L371" s="265"/>
      <c r="M371" s="265"/>
      <c r="N371" s="265"/>
      <c r="O371" s="265"/>
      <c r="P371" s="265"/>
      <c r="Q371" s="265"/>
      <c r="R371" s="265"/>
      <c r="S371" s="265"/>
      <c r="T371" s="265"/>
      <c r="U371" s="265"/>
      <c r="V371" s="265"/>
      <c r="W371" s="265"/>
      <c r="X371" s="265"/>
    </row>
    <row r="372" spans="1:24" customFormat="1" ht="15" customHeight="1" x14ac:dyDescent="0.25">
      <c r="A372" s="282"/>
      <c r="B372" s="33"/>
      <c r="C372" s="283"/>
      <c r="D372" s="285"/>
      <c r="E372" s="285"/>
      <c r="F372" s="285"/>
      <c r="G372" s="265"/>
      <c r="H372" s="265"/>
      <c r="I372" s="265"/>
      <c r="J372" s="265"/>
      <c r="K372" s="265"/>
      <c r="L372" s="265"/>
      <c r="M372" s="265"/>
      <c r="N372" s="265"/>
      <c r="O372" s="265"/>
      <c r="P372" s="265"/>
      <c r="Q372" s="265"/>
      <c r="R372" s="265"/>
      <c r="S372" s="265"/>
      <c r="T372" s="265"/>
      <c r="U372" s="265"/>
      <c r="V372" s="265"/>
      <c r="W372" s="265"/>
      <c r="X372" s="265"/>
    </row>
    <row r="373" spans="1:24" customFormat="1" ht="15" customHeight="1" x14ac:dyDescent="0.25">
      <c r="A373" s="282"/>
      <c r="B373" s="33"/>
      <c r="C373" s="283"/>
      <c r="D373" s="285"/>
      <c r="E373" s="285"/>
      <c r="F373" s="285"/>
      <c r="G373" s="265"/>
      <c r="H373" s="265"/>
      <c r="I373" s="265"/>
      <c r="J373" s="265"/>
      <c r="K373" s="265"/>
      <c r="L373" s="265"/>
      <c r="M373" s="265"/>
      <c r="N373" s="265"/>
      <c r="O373" s="265"/>
      <c r="P373" s="265"/>
      <c r="Q373" s="265"/>
      <c r="R373" s="265"/>
      <c r="S373" s="265"/>
      <c r="T373" s="265"/>
      <c r="U373" s="265"/>
      <c r="V373" s="265"/>
      <c r="W373" s="265"/>
      <c r="X373" s="265"/>
    </row>
    <row r="374" spans="1:24" customFormat="1" ht="15" customHeight="1" x14ac:dyDescent="0.25">
      <c r="A374" s="282"/>
      <c r="B374" s="33"/>
      <c r="C374" s="283"/>
      <c r="D374" s="285"/>
      <c r="E374" s="285"/>
      <c r="F374" s="285"/>
      <c r="G374" s="265"/>
      <c r="H374" s="265"/>
      <c r="I374" s="265"/>
      <c r="J374" s="265"/>
      <c r="K374" s="265"/>
      <c r="L374" s="265"/>
      <c r="M374" s="265"/>
      <c r="N374" s="265"/>
      <c r="O374" s="265"/>
      <c r="P374" s="265"/>
      <c r="Q374" s="265"/>
      <c r="R374" s="265"/>
      <c r="S374" s="265"/>
      <c r="T374" s="265"/>
      <c r="U374" s="265"/>
      <c r="V374" s="265"/>
      <c r="W374" s="265"/>
      <c r="X374" s="265"/>
    </row>
    <row r="375" spans="1:24" customFormat="1" ht="15" customHeight="1" x14ac:dyDescent="0.25">
      <c r="A375" s="282"/>
      <c r="B375" s="33"/>
      <c r="C375" s="283"/>
      <c r="D375" s="285"/>
      <c r="E375" s="285"/>
      <c r="F375" s="285"/>
      <c r="G375" s="265"/>
      <c r="H375" s="265"/>
      <c r="I375" s="265"/>
      <c r="J375" s="265"/>
      <c r="K375" s="265"/>
      <c r="L375" s="265"/>
      <c r="M375" s="265"/>
      <c r="N375" s="265"/>
      <c r="O375" s="265"/>
      <c r="P375" s="265"/>
      <c r="Q375" s="265"/>
      <c r="R375" s="265"/>
      <c r="S375" s="265"/>
      <c r="T375" s="265"/>
      <c r="U375" s="265"/>
      <c r="V375" s="265"/>
      <c r="W375" s="265"/>
      <c r="X375" s="265"/>
    </row>
    <row r="376" spans="1:24" customFormat="1" ht="15" customHeight="1" x14ac:dyDescent="0.25">
      <c r="A376" s="282"/>
      <c r="B376" s="33"/>
      <c r="C376" s="283"/>
      <c r="D376" s="285"/>
      <c r="E376" s="285"/>
      <c r="F376" s="285"/>
      <c r="G376" s="265"/>
      <c r="H376" s="265"/>
      <c r="I376" s="265"/>
      <c r="J376" s="265"/>
      <c r="K376" s="265"/>
      <c r="L376" s="265"/>
      <c r="M376" s="265"/>
      <c r="N376" s="265"/>
      <c r="O376" s="265"/>
      <c r="P376" s="265"/>
      <c r="Q376" s="265"/>
      <c r="R376" s="265"/>
      <c r="S376" s="265"/>
      <c r="T376" s="265"/>
      <c r="U376" s="265"/>
      <c r="V376" s="265"/>
      <c r="W376" s="265"/>
      <c r="X376" s="265"/>
    </row>
    <row r="377" spans="1:24" customFormat="1" ht="15" customHeight="1" x14ac:dyDescent="0.25">
      <c r="A377" s="282"/>
      <c r="B377" s="33"/>
      <c r="C377" s="283"/>
      <c r="D377" s="285"/>
      <c r="E377" s="285"/>
      <c r="F377" s="285"/>
      <c r="G377" s="265"/>
      <c r="H377" s="265"/>
      <c r="I377" s="265"/>
      <c r="J377" s="265"/>
      <c r="K377" s="265"/>
      <c r="L377" s="265"/>
      <c r="M377" s="265"/>
      <c r="N377" s="265"/>
      <c r="O377" s="265"/>
      <c r="P377" s="265"/>
      <c r="Q377" s="265"/>
      <c r="R377" s="265"/>
      <c r="S377" s="265"/>
      <c r="T377" s="265"/>
      <c r="U377" s="265"/>
      <c r="V377" s="265"/>
      <c r="W377" s="265"/>
      <c r="X377" s="265"/>
    </row>
    <row r="378" spans="1:24" customFormat="1" ht="15" customHeight="1" x14ac:dyDescent="0.25">
      <c r="A378" s="282"/>
      <c r="B378" s="33"/>
      <c r="C378" s="283"/>
      <c r="D378" s="285"/>
      <c r="E378" s="285"/>
      <c r="F378" s="285"/>
      <c r="G378" s="265"/>
      <c r="H378" s="265"/>
      <c r="I378" s="265"/>
      <c r="J378" s="265"/>
      <c r="K378" s="265"/>
      <c r="L378" s="265"/>
      <c r="M378" s="265"/>
      <c r="N378" s="265"/>
      <c r="O378" s="265"/>
      <c r="P378" s="265"/>
      <c r="Q378" s="265"/>
      <c r="R378" s="265"/>
      <c r="S378" s="265"/>
      <c r="T378" s="265"/>
      <c r="U378" s="265"/>
      <c r="V378" s="265"/>
      <c r="W378" s="265"/>
      <c r="X378" s="265"/>
    </row>
    <row r="379" spans="1:24" customFormat="1" ht="15" customHeight="1" x14ac:dyDescent="0.25">
      <c r="A379" s="282"/>
      <c r="B379" s="33"/>
      <c r="C379" s="283"/>
      <c r="D379" s="285"/>
      <c r="E379" s="285"/>
      <c r="F379" s="285"/>
      <c r="G379" s="265"/>
      <c r="H379" s="265"/>
      <c r="I379" s="265"/>
      <c r="J379" s="265"/>
      <c r="K379" s="265"/>
      <c r="L379" s="265"/>
      <c r="M379" s="265"/>
      <c r="N379" s="265"/>
      <c r="O379" s="265"/>
      <c r="P379" s="265"/>
      <c r="Q379" s="265"/>
      <c r="R379" s="265"/>
      <c r="S379" s="265"/>
      <c r="T379" s="265"/>
      <c r="U379" s="265"/>
      <c r="V379" s="265"/>
      <c r="W379" s="265"/>
      <c r="X379" s="265"/>
    </row>
    <row r="380" spans="1:24" customFormat="1" ht="15" customHeight="1" x14ac:dyDescent="0.25">
      <c r="A380" s="282"/>
      <c r="B380" s="33"/>
      <c r="C380" s="283"/>
      <c r="D380" s="285"/>
      <c r="E380" s="285"/>
      <c r="F380" s="285"/>
      <c r="G380" s="265"/>
      <c r="H380" s="265"/>
      <c r="I380" s="265"/>
      <c r="J380" s="265"/>
      <c r="K380" s="265"/>
      <c r="L380" s="265"/>
      <c r="M380" s="265"/>
      <c r="N380" s="265"/>
      <c r="O380" s="265"/>
      <c r="P380" s="265"/>
      <c r="Q380" s="265"/>
      <c r="R380" s="265"/>
      <c r="S380" s="265"/>
      <c r="T380" s="265"/>
      <c r="U380" s="265"/>
      <c r="V380" s="265"/>
      <c r="W380" s="265"/>
      <c r="X380" s="265"/>
    </row>
    <row r="381" spans="1:24" customFormat="1" ht="15" customHeight="1" x14ac:dyDescent="0.25">
      <c r="A381" s="282"/>
      <c r="B381" s="33"/>
      <c r="C381" s="283"/>
      <c r="D381" s="285"/>
      <c r="E381" s="285"/>
      <c r="F381" s="285"/>
      <c r="G381" s="265"/>
      <c r="H381" s="265"/>
      <c r="I381" s="265"/>
      <c r="J381" s="265"/>
      <c r="K381" s="265"/>
      <c r="L381" s="265"/>
      <c r="M381" s="265"/>
      <c r="N381" s="265"/>
      <c r="O381" s="265"/>
      <c r="P381" s="265"/>
      <c r="Q381" s="265"/>
      <c r="R381" s="265"/>
      <c r="S381" s="265"/>
      <c r="T381" s="265"/>
      <c r="U381" s="265"/>
      <c r="V381" s="265"/>
      <c r="W381" s="265"/>
      <c r="X381" s="265"/>
    </row>
    <row r="382" spans="1:24" customFormat="1" ht="15" customHeight="1" x14ac:dyDescent="0.25">
      <c r="A382" s="282"/>
      <c r="B382" s="33"/>
      <c r="C382" s="283"/>
      <c r="D382" s="285"/>
      <c r="E382" s="285"/>
      <c r="F382" s="285"/>
      <c r="G382" s="265"/>
      <c r="H382" s="265"/>
      <c r="I382" s="265"/>
      <c r="J382" s="265"/>
      <c r="K382" s="265"/>
      <c r="L382" s="265"/>
      <c r="M382" s="265"/>
      <c r="N382" s="265"/>
      <c r="O382" s="265"/>
      <c r="P382" s="265"/>
      <c r="Q382" s="265"/>
      <c r="R382" s="265"/>
      <c r="S382" s="265"/>
      <c r="T382" s="265"/>
      <c r="U382" s="265"/>
      <c r="V382" s="265"/>
      <c r="W382" s="265"/>
      <c r="X382" s="265"/>
    </row>
    <row r="383" spans="1:24" customFormat="1" ht="15" customHeight="1" x14ac:dyDescent="0.25">
      <c r="A383" s="282"/>
      <c r="B383" s="33"/>
      <c r="C383" s="283"/>
      <c r="D383" s="285"/>
      <c r="E383" s="285"/>
      <c r="F383" s="285"/>
      <c r="G383" s="265"/>
      <c r="H383" s="265"/>
      <c r="I383" s="265"/>
      <c r="J383" s="265"/>
      <c r="K383" s="265"/>
      <c r="L383" s="265"/>
      <c r="M383" s="265"/>
      <c r="N383" s="265"/>
      <c r="O383" s="265"/>
      <c r="P383" s="265"/>
      <c r="Q383" s="265"/>
      <c r="R383" s="265"/>
      <c r="S383" s="265"/>
      <c r="T383" s="265"/>
      <c r="U383" s="265"/>
      <c r="V383" s="265"/>
      <c r="W383" s="265"/>
      <c r="X383" s="265"/>
    </row>
    <row r="384" spans="1:24" customFormat="1" ht="15" customHeight="1" x14ac:dyDescent="0.25">
      <c r="A384" s="282"/>
      <c r="B384" s="33"/>
      <c r="C384" s="283"/>
      <c r="D384" s="285"/>
      <c r="E384" s="285"/>
      <c r="F384" s="285"/>
      <c r="G384" s="265"/>
      <c r="H384" s="265"/>
      <c r="I384" s="265"/>
      <c r="J384" s="265"/>
      <c r="K384" s="265"/>
      <c r="L384" s="265"/>
      <c r="M384" s="265"/>
      <c r="N384" s="265"/>
      <c r="O384" s="265"/>
      <c r="P384" s="265"/>
      <c r="Q384" s="265"/>
      <c r="R384" s="265"/>
      <c r="S384" s="265"/>
      <c r="T384" s="265"/>
      <c r="U384" s="265"/>
      <c r="V384" s="265"/>
      <c r="W384" s="265"/>
      <c r="X384" s="265"/>
    </row>
    <row r="385" spans="1:24" customFormat="1" ht="15" customHeight="1" x14ac:dyDescent="0.25">
      <c r="A385" s="282"/>
      <c r="B385" s="33"/>
      <c r="C385" s="283"/>
      <c r="D385" s="285"/>
      <c r="E385" s="285"/>
      <c r="F385" s="285"/>
      <c r="G385" s="265"/>
      <c r="H385" s="265"/>
      <c r="I385" s="265"/>
      <c r="J385" s="265"/>
      <c r="K385" s="265"/>
      <c r="L385" s="265"/>
      <c r="M385" s="265"/>
      <c r="N385" s="265"/>
      <c r="O385" s="265"/>
      <c r="P385" s="265"/>
      <c r="Q385" s="265"/>
      <c r="R385" s="265"/>
      <c r="S385" s="265"/>
      <c r="T385" s="265"/>
      <c r="U385" s="265"/>
      <c r="V385" s="265"/>
      <c r="W385" s="265"/>
      <c r="X385" s="265"/>
    </row>
    <row r="386" spans="1:24" customFormat="1" ht="15" customHeight="1" x14ac:dyDescent="0.25">
      <c r="A386" s="282"/>
      <c r="B386" s="33"/>
      <c r="C386" s="283"/>
      <c r="D386" s="285"/>
      <c r="E386" s="285"/>
      <c r="F386" s="285"/>
      <c r="G386" s="265"/>
      <c r="H386" s="265"/>
      <c r="I386" s="265"/>
      <c r="J386" s="265"/>
      <c r="K386" s="265"/>
      <c r="L386" s="265"/>
      <c r="M386" s="265"/>
      <c r="N386" s="265"/>
      <c r="O386" s="265"/>
      <c r="P386" s="265"/>
      <c r="Q386" s="265"/>
      <c r="R386" s="265"/>
      <c r="S386" s="265"/>
      <c r="T386" s="265"/>
      <c r="U386" s="265"/>
      <c r="V386" s="265"/>
      <c r="W386" s="265"/>
      <c r="X386" s="265"/>
    </row>
    <row r="387" spans="1:24" customFormat="1" ht="15" customHeight="1" x14ac:dyDescent="0.25">
      <c r="A387" s="282"/>
      <c r="B387" s="33"/>
      <c r="C387" s="283"/>
      <c r="D387" s="285"/>
      <c r="E387" s="285"/>
      <c r="F387" s="285"/>
      <c r="G387" s="265"/>
      <c r="H387" s="265"/>
      <c r="I387" s="265"/>
      <c r="J387" s="265"/>
      <c r="K387" s="265"/>
      <c r="L387" s="265"/>
      <c r="M387" s="265"/>
      <c r="N387" s="265"/>
      <c r="O387" s="265"/>
      <c r="P387" s="265"/>
      <c r="Q387" s="265"/>
      <c r="R387" s="265"/>
      <c r="S387" s="265"/>
      <c r="T387" s="265"/>
      <c r="U387" s="265"/>
      <c r="V387" s="265"/>
      <c r="W387" s="265"/>
      <c r="X387" s="265"/>
    </row>
    <row r="388" spans="1:24" customFormat="1" ht="15" customHeight="1" x14ac:dyDescent="0.25">
      <c r="A388" s="282"/>
      <c r="B388" s="33"/>
      <c r="C388" s="283"/>
      <c r="D388" s="285"/>
      <c r="E388" s="285"/>
      <c r="F388" s="285"/>
      <c r="G388" s="265"/>
      <c r="H388" s="265"/>
      <c r="I388" s="265"/>
      <c r="J388" s="265"/>
      <c r="K388" s="265"/>
      <c r="L388" s="265"/>
      <c r="M388" s="265"/>
      <c r="N388" s="265"/>
      <c r="O388" s="265"/>
      <c r="P388" s="265"/>
      <c r="Q388" s="265"/>
      <c r="R388" s="265"/>
      <c r="S388" s="265"/>
      <c r="T388" s="265"/>
      <c r="U388" s="265"/>
      <c r="V388" s="265"/>
      <c r="W388" s="265"/>
      <c r="X388" s="265"/>
    </row>
    <row r="389" spans="1:24" customFormat="1" ht="15" customHeight="1" x14ac:dyDescent="0.25">
      <c r="A389" s="282"/>
      <c r="B389" s="33"/>
      <c r="C389" s="283"/>
      <c r="D389" s="285"/>
      <c r="E389" s="285"/>
      <c r="F389" s="285"/>
      <c r="G389" s="265"/>
      <c r="H389" s="265"/>
      <c r="I389" s="265"/>
      <c r="J389" s="265"/>
      <c r="K389" s="265"/>
      <c r="L389" s="265"/>
      <c r="M389" s="265"/>
      <c r="N389" s="265"/>
      <c r="O389" s="265"/>
      <c r="P389" s="265"/>
      <c r="Q389" s="265"/>
      <c r="R389" s="265"/>
      <c r="S389" s="265"/>
      <c r="T389" s="265"/>
      <c r="U389" s="265"/>
      <c r="V389" s="265"/>
      <c r="W389" s="265"/>
      <c r="X389" s="265"/>
    </row>
    <row r="390" spans="1:24" customFormat="1" ht="15" customHeight="1" x14ac:dyDescent="0.25">
      <c r="A390" s="282"/>
      <c r="B390" s="33"/>
      <c r="C390" s="283"/>
      <c r="D390" s="285"/>
      <c r="E390" s="285"/>
      <c r="F390" s="285"/>
      <c r="G390" s="265"/>
      <c r="H390" s="265"/>
      <c r="I390" s="265"/>
      <c r="J390" s="265"/>
      <c r="K390" s="265"/>
      <c r="L390" s="265"/>
      <c r="M390" s="265"/>
      <c r="N390" s="265"/>
      <c r="O390" s="265"/>
      <c r="P390" s="265"/>
      <c r="Q390" s="265"/>
      <c r="R390" s="265"/>
      <c r="S390" s="265"/>
      <c r="T390" s="265"/>
      <c r="U390" s="265"/>
      <c r="V390" s="265"/>
      <c r="W390" s="265"/>
      <c r="X390" s="265"/>
    </row>
    <row r="391" spans="1:24" customFormat="1" ht="15" customHeight="1" x14ac:dyDescent="0.25">
      <c r="A391" s="282"/>
      <c r="B391" s="33"/>
      <c r="C391" s="283"/>
      <c r="D391" s="285"/>
      <c r="E391" s="285"/>
      <c r="F391" s="285"/>
      <c r="G391" s="265"/>
      <c r="H391" s="265"/>
      <c r="I391" s="265"/>
      <c r="J391" s="265"/>
      <c r="K391" s="265"/>
      <c r="L391" s="265"/>
      <c r="M391" s="265"/>
      <c r="N391" s="265"/>
      <c r="O391" s="265"/>
      <c r="P391" s="265"/>
      <c r="Q391" s="265"/>
      <c r="R391" s="265"/>
      <c r="S391" s="265"/>
      <c r="T391" s="265"/>
      <c r="U391" s="265"/>
      <c r="V391" s="265"/>
      <c r="W391" s="265"/>
      <c r="X391" s="265"/>
    </row>
    <row r="392" spans="1:24" customFormat="1" ht="15" customHeight="1" x14ac:dyDescent="0.25">
      <c r="A392" s="282"/>
      <c r="B392" s="33"/>
      <c r="C392" s="283"/>
      <c r="D392" s="285"/>
      <c r="E392" s="285"/>
      <c r="F392" s="285"/>
      <c r="G392" s="265"/>
      <c r="H392" s="265"/>
      <c r="I392" s="265"/>
      <c r="J392" s="265"/>
      <c r="K392" s="265"/>
      <c r="L392" s="265"/>
      <c r="M392" s="265"/>
      <c r="N392" s="265"/>
      <c r="O392" s="265"/>
      <c r="P392" s="265"/>
      <c r="Q392" s="265"/>
      <c r="R392" s="265"/>
      <c r="S392" s="265"/>
      <c r="T392" s="265"/>
      <c r="U392" s="265"/>
      <c r="V392" s="265"/>
      <c r="W392" s="265"/>
      <c r="X392" s="265"/>
    </row>
    <row r="393" spans="1:24" customFormat="1" ht="15" customHeight="1" x14ac:dyDescent="0.25">
      <c r="A393" s="282"/>
      <c r="B393" s="33"/>
      <c r="C393" s="283"/>
      <c r="D393" s="285"/>
      <c r="E393" s="285"/>
      <c r="F393" s="285"/>
      <c r="G393" s="265"/>
      <c r="H393" s="265"/>
      <c r="I393" s="265"/>
      <c r="J393" s="265"/>
      <c r="K393" s="265"/>
      <c r="L393" s="265"/>
      <c r="M393" s="265"/>
      <c r="N393" s="265"/>
      <c r="O393" s="265"/>
      <c r="P393" s="265"/>
      <c r="Q393" s="265"/>
      <c r="R393" s="265"/>
      <c r="S393" s="265"/>
      <c r="T393" s="265"/>
      <c r="U393" s="265"/>
      <c r="V393" s="265"/>
      <c r="W393" s="265"/>
      <c r="X393" s="265"/>
    </row>
    <row r="394" spans="1:24" customFormat="1" ht="15" customHeight="1" x14ac:dyDescent="0.25">
      <c r="A394" s="282"/>
      <c r="B394" s="33"/>
      <c r="C394" s="283"/>
      <c r="D394" s="285"/>
      <c r="E394" s="285"/>
      <c r="F394" s="285"/>
      <c r="G394" s="265"/>
      <c r="H394" s="265"/>
      <c r="I394" s="265"/>
      <c r="J394" s="265"/>
      <c r="K394" s="265"/>
      <c r="L394" s="265"/>
      <c r="M394" s="265"/>
      <c r="N394" s="265"/>
      <c r="O394" s="265"/>
      <c r="P394" s="265"/>
      <c r="Q394" s="265"/>
      <c r="R394" s="265"/>
      <c r="S394" s="265"/>
      <c r="T394" s="265"/>
      <c r="U394" s="265"/>
      <c r="V394" s="265"/>
      <c r="W394" s="265"/>
      <c r="X394" s="265"/>
    </row>
    <row r="395" spans="1:24" customFormat="1" ht="15" customHeight="1" x14ac:dyDescent="0.25">
      <c r="A395" s="282"/>
      <c r="B395" s="33"/>
      <c r="C395" s="283"/>
      <c r="D395" s="285"/>
      <c r="E395" s="285"/>
      <c r="F395" s="285"/>
      <c r="G395" s="265"/>
      <c r="H395" s="265"/>
      <c r="I395" s="265"/>
      <c r="J395" s="265"/>
      <c r="K395" s="265"/>
      <c r="L395" s="265"/>
      <c r="M395" s="265"/>
      <c r="N395" s="265"/>
      <c r="O395" s="265"/>
      <c r="P395" s="265"/>
      <c r="Q395" s="265"/>
      <c r="R395" s="265"/>
      <c r="S395" s="265"/>
      <c r="T395" s="265"/>
      <c r="U395" s="265"/>
      <c r="V395" s="265"/>
      <c r="W395" s="265"/>
      <c r="X395" s="265"/>
    </row>
    <row r="396" spans="1:24" customFormat="1" ht="15" customHeight="1" x14ac:dyDescent="0.25">
      <c r="A396" s="282"/>
      <c r="B396" s="33"/>
      <c r="C396" s="283"/>
      <c r="D396" s="285"/>
      <c r="E396" s="285"/>
      <c r="F396" s="285"/>
      <c r="G396" s="265"/>
      <c r="H396" s="265"/>
      <c r="I396" s="265"/>
      <c r="J396" s="265"/>
      <c r="K396" s="265"/>
      <c r="L396" s="265"/>
      <c r="M396" s="265"/>
      <c r="N396" s="265"/>
      <c r="O396" s="265"/>
      <c r="P396" s="265"/>
      <c r="Q396" s="265"/>
      <c r="R396" s="265"/>
      <c r="S396" s="265"/>
      <c r="T396" s="265"/>
      <c r="U396" s="265"/>
      <c r="V396" s="265"/>
      <c r="W396" s="265"/>
      <c r="X396" s="265"/>
    </row>
    <row r="397" spans="1:24" customFormat="1" ht="15" customHeight="1" x14ac:dyDescent="0.25">
      <c r="A397" s="282"/>
      <c r="B397" s="33"/>
      <c r="C397" s="283"/>
      <c r="D397" s="285"/>
      <c r="E397" s="285"/>
      <c r="F397" s="285"/>
      <c r="G397" s="265"/>
      <c r="H397" s="265"/>
      <c r="I397" s="265"/>
      <c r="J397" s="265"/>
      <c r="K397" s="265"/>
      <c r="L397" s="265"/>
      <c r="M397" s="265"/>
      <c r="N397" s="265"/>
      <c r="O397" s="265"/>
      <c r="P397" s="265"/>
      <c r="Q397" s="265"/>
      <c r="R397" s="265"/>
      <c r="S397" s="265"/>
      <c r="T397" s="265"/>
      <c r="U397" s="265"/>
      <c r="V397" s="265"/>
      <c r="W397" s="265"/>
      <c r="X397" s="265"/>
    </row>
    <row r="398" spans="1:24" customFormat="1" ht="15" customHeight="1" x14ac:dyDescent="0.25">
      <c r="A398" s="282"/>
      <c r="B398" s="33"/>
      <c r="C398" s="283"/>
      <c r="D398" s="285"/>
      <c r="E398" s="285"/>
      <c r="F398" s="285"/>
      <c r="G398" s="265"/>
      <c r="H398" s="265"/>
      <c r="I398" s="265"/>
      <c r="J398" s="265"/>
      <c r="K398" s="265"/>
      <c r="L398" s="265"/>
      <c r="M398" s="265"/>
      <c r="N398" s="265"/>
      <c r="O398" s="265"/>
      <c r="P398" s="265"/>
      <c r="Q398" s="265"/>
      <c r="R398" s="265"/>
      <c r="S398" s="265"/>
      <c r="T398" s="265"/>
      <c r="U398" s="265"/>
      <c r="V398" s="265"/>
      <c r="W398" s="265"/>
      <c r="X398" s="265"/>
    </row>
    <row r="399" spans="1:24" customFormat="1" ht="15" customHeight="1" x14ac:dyDescent="0.25">
      <c r="A399" s="282"/>
      <c r="B399" s="33"/>
      <c r="C399" s="283"/>
      <c r="D399" s="285"/>
      <c r="E399" s="285"/>
      <c r="F399" s="285"/>
      <c r="G399" s="265"/>
      <c r="H399" s="265"/>
      <c r="I399" s="265"/>
      <c r="J399" s="265"/>
      <c r="K399" s="265"/>
      <c r="L399" s="265"/>
      <c r="M399" s="265"/>
      <c r="N399" s="265"/>
      <c r="O399" s="265"/>
      <c r="P399" s="265"/>
      <c r="Q399" s="265"/>
      <c r="R399" s="265"/>
      <c r="S399" s="265"/>
      <c r="T399" s="265"/>
      <c r="U399" s="265"/>
      <c r="V399" s="265"/>
      <c r="W399" s="265"/>
      <c r="X399" s="265"/>
    </row>
    <row r="400" spans="1:24" customFormat="1" ht="15" customHeight="1" x14ac:dyDescent="0.25">
      <c r="A400" s="282"/>
      <c r="B400" s="33"/>
      <c r="C400" s="283"/>
      <c r="D400" s="285"/>
      <c r="E400" s="285"/>
      <c r="F400" s="285"/>
      <c r="G400" s="265"/>
      <c r="H400" s="265"/>
      <c r="I400" s="265"/>
      <c r="J400" s="265"/>
      <c r="K400" s="265"/>
      <c r="L400" s="265"/>
      <c r="M400" s="265"/>
      <c r="N400" s="265"/>
      <c r="O400" s="265"/>
      <c r="P400" s="265"/>
      <c r="Q400" s="265"/>
      <c r="R400" s="265"/>
      <c r="S400" s="265"/>
      <c r="T400" s="265"/>
      <c r="U400" s="265"/>
      <c r="V400" s="265"/>
      <c r="W400" s="265"/>
      <c r="X400" s="265"/>
    </row>
    <row r="401" spans="1:24" customFormat="1" ht="15" customHeight="1" x14ac:dyDescent="0.25">
      <c r="A401" s="282"/>
      <c r="B401" s="33"/>
      <c r="C401" s="283"/>
      <c r="D401" s="285"/>
      <c r="E401" s="285"/>
      <c r="F401" s="285"/>
      <c r="G401" s="265"/>
      <c r="H401" s="265"/>
      <c r="I401" s="265"/>
      <c r="J401" s="265"/>
      <c r="K401" s="265"/>
      <c r="L401" s="265"/>
      <c r="M401" s="265"/>
      <c r="N401" s="265"/>
      <c r="O401" s="265"/>
      <c r="P401" s="265"/>
      <c r="Q401" s="265"/>
      <c r="R401" s="265"/>
      <c r="S401" s="265"/>
      <c r="T401" s="265"/>
      <c r="U401" s="265"/>
      <c r="V401" s="265"/>
      <c r="W401" s="265"/>
      <c r="X401" s="265"/>
    </row>
    <row r="402" spans="1:24" customFormat="1" ht="15" customHeight="1" x14ac:dyDescent="0.25">
      <c r="A402" s="282"/>
      <c r="B402" s="33"/>
      <c r="C402" s="283"/>
      <c r="D402" s="285"/>
      <c r="E402" s="285"/>
      <c r="F402" s="285"/>
      <c r="G402" s="265"/>
      <c r="H402" s="265"/>
      <c r="I402" s="265"/>
      <c r="J402" s="265"/>
      <c r="K402" s="265"/>
      <c r="L402" s="265"/>
      <c r="M402" s="265"/>
      <c r="N402" s="265"/>
      <c r="O402" s="265"/>
      <c r="P402" s="265"/>
      <c r="Q402" s="265"/>
      <c r="R402" s="265"/>
      <c r="S402" s="265"/>
      <c r="T402" s="265"/>
      <c r="U402" s="265"/>
      <c r="V402" s="265"/>
      <c r="W402" s="265"/>
      <c r="X402" s="265"/>
    </row>
    <row r="403" spans="1:24" customFormat="1" ht="15" customHeight="1" x14ac:dyDescent="0.25">
      <c r="A403" s="282"/>
      <c r="B403" s="33"/>
      <c r="C403" s="283"/>
      <c r="D403" s="285"/>
      <c r="E403" s="285"/>
      <c r="F403" s="285"/>
      <c r="G403" s="265"/>
      <c r="H403" s="265"/>
      <c r="I403" s="265"/>
      <c r="J403" s="265"/>
      <c r="K403" s="265"/>
      <c r="L403" s="265"/>
      <c r="M403" s="265"/>
      <c r="N403" s="265"/>
      <c r="O403" s="265"/>
      <c r="P403" s="265"/>
      <c r="Q403" s="265"/>
      <c r="R403" s="265"/>
      <c r="S403" s="265"/>
      <c r="T403" s="265"/>
      <c r="U403" s="265"/>
      <c r="V403" s="265"/>
      <c r="W403" s="265"/>
      <c r="X403" s="265"/>
    </row>
    <row r="404" spans="1:24" customFormat="1" ht="15" customHeight="1" x14ac:dyDescent="0.25">
      <c r="A404" s="282"/>
      <c r="B404" s="33"/>
      <c r="C404" s="283"/>
      <c r="D404" s="285"/>
      <c r="E404" s="285"/>
      <c r="F404" s="285"/>
      <c r="G404" s="265"/>
      <c r="H404" s="265"/>
      <c r="I404" s="265"/>
      <c r="J404" s="265"/>
      <c r="K404" s="265"/>
      <c r="L404" s="265"/>
      <c r="M404" s="265"/>
      <c r="N404" s="265"/>
      <c r="O404" s="265"/>
      <c r="P404" s="265"/>
      <c r="Q404" s="265"/>
      <c r="R404" s="265"/>
      <c r="S404" s="265"/>
      <c r="T404" s="265"/>
      <c r="U404" s="265"/>
      <c r="V404" s="265"/>
      <c r="W404" s="265"/>
      <c r="X404" s="265"/>
    </row>
    <row r="405" spans="1:24" customFormat="1" ht="15" customHeight="1" x14ac:dyDescent="0.25">
      <c r="A405" s="282"/>
      <c r="B405" s="33"/>
      <c r="C405" s="283"/>
      <c r="D405" s="285"/>
      <c r="E405" s="285"/>
      <c r="F405" s="285"/>
      <c r="G405" s="265"/>
      <c r="H405" s="265"/>
      <c r="I405" s="265"/>
      <c r="J405" s="265"/>
      <c r="K405" s="265"/>
      <c r="L405" s="265"/>
      <c r="M405" s="265"/>
      <c r="N405" s="265"/>
      <c r="O405" s="265"/>
      <c r="P405" s="265"/>
      <c r="Q405" s="265"/>
      <c r="R405" s="265"/>
      <c r="S405" s="265"/>
      <c r="T405" s="265"/>
      <c r="U405" s="265"/>
      <c r="V405" s="265"/>
      <c r="W405" s="265"/>
      <c r="X405" s="265"/>
    </row>
    <row r="406" spans="1:24" customFormat="1" ht="15" customHeight="1" x14ac:dyDescent="0.25">
      <c r="A406" s="282"/>
      <c r="B406" s="33"/>
      <c r="C406" s="283"/>
      <c r="D406" s="285"/>
      <c r="E406" s="285"/>
      <c r="F406" s="285"/>
      <c r="G406" s="265"/>
      <c r="H406" s="265"/>
      <c r="I406" s="265"/>
      <c r="J406" s="265"/>
      <c r="K406" s="265"/>
      <c r="L406" s="265"/>
      <c r="M406" s="265"/>
      <c r="N406" s="265"/>
      <c r="O406" s="265"/>
      <c r="P406" s="265"/>
      <c r="Q406" s="265"/>
      <c r="R406" s="265"/>
      <c r="S406" s="265"/>
      <c r="T406" s="265"/>
      <c r="U406" s="265"/>
      <c r="V406" s="265"/>
      <c r="W406" s="265"/>
      <c r="X406" s="265"/>
    </row>
    <row r="407" spans="1:24" customFormat="1" ht="15" customHeight="1" x14ac:dyDescent="0.25">
      <c r="A407" s="282"/>
      <c r="B407" s="33"/>
      <c r="C407" s="283"/>
      <c r="D407" s="285"/>
      <c r="E407" s="285"/>
      <c r="F407" s="285"/>
      <c r="G407" s="265"/>
      <c r="H407" s="265"/>
      <c r="I407" s="265"/>
      <c r="J407" s="265"/>
      <c r="K407" s="265"/>
      <c r="L407" s="265"/>
      <c r="M407" s="265"/>
      <c r="N407" s="265"/>
      <c r="O407" s="265"/>
      <c r="P407" s="265"/>
      <c r="Q407" s="265"/>
      <c r="R407" s="265"/>
      <c r="S407" s="265"/>
      <c r="T407" s="265"/>
      <c r="U407" s="265"/>
      <c r="V407" s="265"/>
      <c r="W407" s="265"/>
      <c r="X407" s="265"/>
    </row>
    <row r="408" spans="1:24" customFormat="1" ht="15" customHeight="1" x14ac:dyDescent="0.25">
      <c r="A408" s="282"/>
      <c r="B408" s="33"/>
      <c r="C408" s="283"/>
      <c r="D408" s="285"/>
      <c r="E408" s="285"/>
      <c r="F408" s="285"/>
      <c r="G408" s="265"/>
      <c r="H408" s="265"/>
      <c r="I408" s="265"/>
      <c r="J408" s="265"/>
      <c r="K408" s="265"/>
      <c r="L408" s="265"/>
      <c r="M408" s="265"/>
      <c r="N408" s="265"/>
      <c r="O408" s="265"/>
      <c r="P408" s="265"/>
      <c r="Q408" s="265"/>
      <c r="R408" s="265"/>
      <c r="S408" s="265"/>
      <c r="T408" s="265"/>
      <c r="U408" s="265"/>
      <c r="V408" s="265"/>
      <c r="W408" s="265"/>
      <c r="X408" s="265"/>
    </row>
    <row r="409" spans="1:24" customFormat="1" ht="15" customHeight="1" x14ac:dyDescent="0.25">
      <c r="A409" s="282"/>
      <c r="B409" s="33"/>
      <c r="C409" s="283"/>
      <c r="D409" s="285"/>
      <c r="E409" s="285"/>
      <c r="F409" s="285"/>
      <c r="G409" s="265"/>
      <c r="H409" s="265"/>
      <c r="I409" s="265"/>
      <c r="J409" s="265"/>
      <c r="K409" s="265"/>
      <c r="L409" s="265"/>
      <c r="M409" s="265"/>
      <c r="N409" s="265"/>
      <c r="O409" s="265"/>
      <c r="P409" s="265"/>
      <c r="Q409" s="265"/>
      <c r="R409" s="265"/>
      <c r="S409" s="265"/>
      <c r="T409" s="265"/>
      <c r="U409" s="265"/>
      <c r="V409" s="265"/>
      <c r="W409" s="265"/>
      <c r="X409" s="265"/>
    </row>
    <row r="410" spans="1:24" customFormat="1" ht="15" customHeight="1" x14ac:dyDescent="0.25">
      <c r="A410" s="282"/>
      <c r="B410" s="33"/>
      <c r="C410" s="283"/>
      <c r="D410" s="285"/>
      <c r="E410" s="285"/>
      <c r="F410" s="285"/>
      <c r="G410" s="265"/>
      <c r="H410" s="265"/>
      <c r="I410" s="265"/>
      <c r="J410" s="265"/>
      <c r="K410" s="265"/>
      <c r="L410" s="265"/>
      <c r="M410" s="265"/>
      <c r="N410" s="265"/>
      <c r="O410" s="265"/>
      <c r="P410" s="265"/>
      <c r="Q410" s="265"/>
      <c r="R410" s="265"/>
      <c r="S410" s="265"/>
      <c r="T410" s="265"/>
      <c r="U410" s="265"/>
      <c r="V410" s="265"/>
      <c r="W410" s="265"/>
      <c r="X410" s="265"/>
    </row>
    <row r="411" spans="1:24" customFormat="1" ht="15" customHeight="1" x14ac:dyDescent="0.25">
      <c r="A411" s="282"/>
      <c r="B411" s="33"/>
      <c r="C411" s="283"/>
      <c r="D411" s="285"/>
      <c r="E411" s="285"/>
      <c r="F411" s="285"/>
      <c r="G411" s="265"/>
      <c r="H411" s="265"/>
      <c r="I411" s="265"/>
      <c r="J411" s="265"/>
      <c r="K411" s="265"/>
      <c r="L411" s="265"/>
      <c r="M411" s="265"/>
      <c r="N411" s="265"/>
      <c r="O411" s="265"/>
      <c r="P411" s="265"/>
      <c r="Q411" s="265"/>
      <c r="R411" s="265"/>
      <c r="S411" s="265"/>
      <c r="T411" s="265"/>
      <c r="U411" s="265"/>
      <c r="V411" s="265"/>
      <c r="W411" s="265"/>
      <c r="X411" s="265"/>
    </row>
    <row r="412" spans="1:24" customFormat="1" ht="15" customHeight="1" x14ac:dyDescent="0.25">
      <c r="A412" s="282"/>
      <c r="B412" s="33"/>
      <c r="C412" s="283"/>
      <c r="D412" s="285"/>
      <c r="E412" s="285"/>
      <c r="F412" s="285"/>
      <c r="G412" s="265"/>
      <c r="H412" s="265"/>
      <c r="I412" s="265"/>
      <c r="J412" s="265"/>
      <c r="K412" s="265"/>
      <c r="L412" s="265"/>
      <c r="M412" s="265"/>
      <c r="N412" s="265"/>
      <c r="O412" s="265"/>
      <c r="P412" s="265"/>
      <c r="Q412" s="265"/>
      <c r="R412" s="265"/>
      <c r="S412" s="265"/>
      <c r="T412" s="265"/>
      <c r="U412" s="265"/>
      <c r="V412" s="265"/>
      <c r="W412" s="265"/>
      <c r="X412" s="265"/>
    </row>
    <row r="413" spans="1:24" customFormat="1" ht="15" customHeight="1" x14ac:dyDescent="0.25">
      <c r="A413" s="282"/>
      <c r="B413" s="33"/>
      <c r="C413" s="283"/>
      <c r="D413" s="285"/>
      <c r="E413" s="285"/>
      <c r="F413" s="285"/>
      <c r="G413" s="265"/>
      <c r="H413" s="265"/>
      <c r="I413" s="265"/>
      <c r="J413" s="265"/>
      <c r="K413" s="265"/>
      <c r="L413" s="265"/>
      <c r="M413" s="265"/>
      <c r="N413" s="265"/>
      <c r="O413" s="265"/>
      <c r="P413" s="265"/>
      <c r="Q413" s="265"/>
      <c r="R413" s="265"/>
      <c r="S413" s="265"/>
      <c r="T413" s="265"/>
      <c r="U413" s="265"/>
      <c r="V413" s="265"/>
      <c r="W413" s="265"/>
      <c r="X413" s="265"/>
    </row>
    <row r="414" spans="1:24" customFormat="1" ht="15" customHeight="1" x14ac:dyDescent="0.25">
      <c r="A414" s="282"/>
      <c r="B414" s="33"/>
      <c r="C414" s="283"/>
      <c r="D414" s="285"/>
      <c r="E414" s="285"/>
      <c r="F414" s="285"/>
      <c r="G414" s="265"/>
      <c r="H414" s="265"/>
      <c r="I414" s="265"/>
      <c r="J414" s="265"/>
      <c r="K414" s="265"/>
      <c r="L414" s="265"/>
      <c r="M414" s="265"/>
      <c r="N414" s="265"/>
      <c r="O414" s="265"/>
      <c r="P414" s="265"/>
      <c r="Q414" s="265"/>
      <c r="R414" s="265"/>
      <c r="S414" s="265"/>
      <c r="T414" s="265"/>
      <c r="U414" s="265"/>
      <c r="V414" s="265"/>
      <c r="W414" s="265"/>
      <c r="X414" s="265"/>
    </row>
    <row r="415" spans="1:24" customFormat="1" ht="15" customHeight="1" x14ac:dyDescent="0.25">
      <c r="A415" s="282"/>
      <c r="B415" s="33"/>
      <c r="C415" s="283"/>
      <c r="D415" s="285"/>
      <c r="E415" s="285"/>
      <c r="F415" s="285"/>
      <c r="G415" s="265"/>
      <c r="H415" s="265"/>
      <c r="I415" s="265"/>
      <c r="J415" s="265"/>
      <c r="K415" s="265"/>
      <c r="L415" s="265"/>
      <c r="M415" s="265"/>
      <c r="N415" s="265"/>
      <c r="O415" s="265"/>
      <c r="P415" s="265"/>
      <c r="Q415" s="265"/>
      <c r="R415" s="265"/>
      <c r="S415" s="265"/>
      <c r="T415" s="265"/>
      <c r="U415" s="265"/>
      <c r="V415" s="265"/>
      <c r="W415" s="265"/>
      <c r="X415" s="265"/>
    </row>
    <row r="416" spans="1:24" customFormat="1" ht="15" customHeight="1" x14ac:dyDescent="0.25">
      <c r="A416" s="282"/>
      <c r="B416" s="33"/>
      <c r="C416" s="283"/>
      <c r="D416" s="285"/>
      <c r="E416" s="285"/>
      <c r="F416" s="285"/>
      <c r="G416" s="265"/>
      <c r="H416" s="265"/>
      <c r="I416" s="265"/>
      <c r="J416" s="265"/>
      <c r="K416" s="265"/>
      <c r="L416" s="265"/>
      <c r="M416" s="265"/>
      <c r="N416" s="265"/>
      <c r="O416" s="265"/>
      <c r="P416" s="265"/>
      <c r="Q416" s="265"/>
      <c r="R416" s="265"/>
      <c r="S416" s="265"/>
      <c r="T416" s="265"/>
      <c r="U416" s="265"/>
      <c r="V416" s="265"/>
      <c r="W416" s="265"/>
      <c r="X416" s="265"/>
    </row>
    <row r="417" spans="1:24" customFormat="1" ht="15" customHeight="1" x14ac:dyDescent="0.25">
      <c r="A417" s="282"/>
      <c r="B417" s="33"/>
      <c r="C417" s="283"/>
      <c r="D417" s="285"/>
      <c r="E417" s="285"/>
      <c r="F417" s="285"/>
      <c r="G417" s="265"/>
      <c r="H417" s="265"/>
      <c r="I417" s="265"/>
      <c r="J417" s="265"/>
      <c r="K417" s="265"/>
      <c r="L417" s="265"/>
      <c r="M417" s="265"/>
      <c r="N417" s="265"/>
      <c r="O417" s="265"/>
      <c r="P417" s="265"/>
      <c r="Q417" s="265"/>
      <c r="R417" s="265"/>
      <c r="S417" s="265"/>
      <c r="T417" s="265"/>
      <c r="U417" s="265"/>
      <c r="V417" s="265"/>
      <c r="W417" s="265"/>
      <c r="X417" s="265"/>
    </row>
    <row r="418" spans="1:24" customFormat="1" ht="15" customHeight="1" x14ac:dyDescent="0.25">
      <c r="A418" s="282"/>
      <c r="B418" s="33"/>
      <c r="C418" s="283"/>
      <c r="D418" s="285"/>
      <c r="E418" s="285"/>
      <c r="F418" s="285"/>
      <c r="G418" s="265"/>
      <c r="H418" s="265"/>
      <c r="I418" s="265"/>
      <c r="J418" s="265"/>
      <c r="K418" s="265"/>
      <c r="L418" s="265"/>
      <c r="M418" s="265"/>
      <c r="N418" s="265"/>
      <c r="O418" s="265"/>
      <c r="P418" s="265"/>
      <c r="Q418" s="265"/>
      <c r="R418" s="265"/>
      <c r="S418" s="265"/>
      <c r="T418" s="265"/>
      <c r="U418" s="265"/>
      <c r="V418" s="265"/>
      <c r="W418" s="265"/>
      <c r="X418" s="265"/>
    </row>
    <row r="419" spans="1:24" customFormat="1" ht="15" customHeight="1" x14ac:dyDescent="0.25">
      <c r="A419" s="282"/>
      <c r="B419" s="33"/>
      <c r="C419" s="283"/>
      <c r="D419" s="285"/>
      <c r="E419" s="285"/>
      <c r="F419" s="285"/>
      <c r="G419" s="265"/>
      <c r="H419" s="265"/>
      <c r="I419" s="265"/>
      <c r="J419" s="265"/>
      <c r="K419" s="265"/>
      <c r="L419" s="265"/>
      <c r="M419" s="265"/>
      <c r="N419" s="265"/>
      <c r="O419" s="265"/>
      <c r="P419" s="265"/>
      <c r="Q419" s="265"/>
      <c r="R419" s="265"/>
      <c r="S419" s="265"/>
      <c r="T419" s="265"/>
      <c r="U419" s="265"/>
      <c r="V419" s="265"/>
      <c r="W419" s="265"/>
      <c r="X419" s="265"/>
    </row>
    <row r="420" spans="1:24" customFormat="1" ht="15" customHeight="1" x14ac:dyDescent="0.25">
      <c r="A420" s="282"/>
      <c r="B420" s="33"/>
      <c r="C420" s="283"/>
      <c r="D420" s="285"/>
      <c r="E420" s="285"/>
      <c r="F420" s="285"/>
      <c r="G420" s="265"/>
      <c r="H420" s="265"/>
      <c r="I420" s="265"/>
      <c r="J420" s="265"/>
      <c r="K420" s="265"/>
      <c r="L420" s="265"/>
      <c r="M420" s="265"/>
      <c r="N420" s="265"/>
      <c r="O420" s="265"/>
      <c r="P420" s="265"/>
      <c r="Q420" s="265"/>
      <c r="R420" s="265"/>
      <c r="S420" s="265"/>
      <c r="T420" s="265"/>
      <c r="U420" s="265"/>
      <c r="V420" s="265"/>
      <c r="W420" s="265"/>
      <c r="X420" s="265"/>
    </row>
    <row r="421" spans="1:24" customFormat="1" ht="15" customHeight="1" x14ac:dyDescent="0.25">
      <c r="A421" s="282"/>
      <c r="B421" s="33"/>
      <c r="C421" s="283"/>
      <c r="D421" s="285"/>
      <c r="E421" s="285"/>
      <c r="F421" s="285"/>
      <c r="G421" s="265"/>
      <c r="H421" s="265"/>
      <c r="I421" s="265"/>
      <c r="J421" s="265"/>
      <c r="K421" s="265"/>
      <c r="L421" s="265"/>
      <c r="M421" s="265"/>
      <c r="N421" s="265"/>
      <c r="O421" s="265"/>
      <c r="P421" s="265"/>
      <c r="Q421" s="265"/>
      <c r="R421" s="265"/>
      <c r="S421" s="265"/>
      <c r="T421" s="265"/>
      <c r="U421" s="265"/>
      <c r="V421" s="265"/>
      <c r="W421" s="265"/>
      <c r="X421" s="265"/>
    </row>
    <row r="422" spans="1:24" customFormat="1" ht="15" customHeight="1" x14ac:dyDescent="0.25">
      <c r="A422" s="282"/>
      <c r="B422" s="33"/>
      <c r="C422" s="283"/>
      <c r="D422" s="285"/>
      <c r="E422" s="285"/>
      <c r="F422" s="285"/>
      <c r="G422" s="265"/>
      <c r="H422" s="265"/>
      <c r="I422" s="265"/>
      <c r="J422" s="265"/>
      <c r="K422" s="265"/>
      <c r="L422" s="265"/>
      <c r="M422" s="265"/>
      <c r="N422" s="265"/>
      <c r="O422" s="265"/>
      <c r="P422" s="265"/>
      <c r="Q422" s="265"/>
      <c r="R422" s="265"/>
      <c r="S422" s="265"/>
      <c r="T422" s="265"/>
      <c r="U422" s="265"/>
      <c r="V422" s="265"/>
      <c r="W422" s="265"/>
      <c r="X422" s="265"/>
    </row>
    <row r="423" spans="1:24" customFormat="1" ht="15" customHeight="1" x14ac:dyDescent="0.25">
      <c r="A423" s="282"/>
      <c r="B423" s="33"/>
      <c r="C423" s="283"/>
      <c r="D423" s="285"/>
      <c r="E423" s="285"/>
      <c r="F423" s="285"/>
      <c r="G423" s="265"/>
      <c r="H423" s="265"/>
      <c r="I423" s="265"/>
      <c r="J423" s="265"/>
      <c r="K423" s="265"/>
      <c r="L423" s="265"/>
      <c r="M423" s="265"/>
      <c r="N423" s="265"/>
      <c r="O423" s="265"/>
      <c r="P423" s="265"/>
      <c r="Q423" s="265"/>
      <c r="R423" s="265"/>
      <c r="S423" s="265"/>
      <c r="T423" s="265"/>
      <c r="U423" s="265"/>
      <c r="V423" s="265"/>
      <c r="W423" s="265"/>
      <c r="X423" s="265"/>
    </row>
    <row r="424" spans="1:24" customFormat="1" ht="15" customHeight="1" x14ac:dyDescent="0.25">
      <c r="A424" s="282"/>
      <c r="B424" s="33"/>
      <c r="C424" s="283"/>
      <c r="D424" s="285"/>
      <c r="E424" s="285"/>
      <c r="F424" s="285"/>
      <c r="G424" s="265"/>
      <c r="H424" s="265"/>
      <c r="I424" s="265"/>
      <c r="J424" s="265"/>
      <c r="K424" s="265"/>
      <c r="L424" s="265"/>
      <c r="M424" s="265"/>
      <c r="N424" s="265"/>
      <c r="O424" s="265"/>
      <c r="P424" s="265"/>
      <c r="Q424" s="265"/>
      <c r="R424" s="265"/>
      <c r="S424" s="265"/>
      <c r="T424" s="265"/>
      <c r="U424" s="265"/>
      <c r="V424" s="265"/>
      <c r="W424" s="265"/>
      <c r="X424" s="265"/>
    </row>
    <row r="425" spans="1:24" customFormat="1" ht="15" customHeight="1" x14ac:dyDescent="0.25">
      <c r="A425" s="282"/>
      <c r="B425" s="33"/>
      <c r="C425" s="283"/>
      <c r="D425" s="285"/>
      <c r="E425" s="285"/>
      <c r="F425" s="285"/>
      <c r="G425" s="265"/>
      <c r="H425" s="265"/>
      <c r="I425" s="265"/>
      <c r="J425" s="265"/>
      <c r="K425" s="265"/>
      <c r="L425" s="265"/>
      <c r="M425" s="265"/>
      <c r="N425" s="265"/>
      <c r="O425" s="265"/>
      <c r="P425" s="265"/>
      <c r="Q425" s="265"/>
      <c r="R425" s="265"/>
      <c r="S425" s="265"/>
      <c r="T425" s="265"/>
      <c r="U425" s="265"/>
      <c r="V425" s="265"/>
      <c r="W425" s="265"/>
      <c r="X425" s="265"/>
    </row>
    <row r="426" spans="1:24" customFormat="1" ht="15" customHeight="1" x14ac:dyDescent="0.25">
      <c r="A426" s="282"/>
      <c r="B426" s="33"/>
      <c r="C426" s="283"/>
      <c r="D426" s="285"/>
      <c r="E426" s="285"/>
      <c r="F426" s="285"/>
      <c r="G426" s="265"/>
      <c r="H426" s="265"/>
      <c r="I426" s="265"/>
      <c r="J426" s="265"/>
      <c r="K426" s="265"/>
      <c r="L426" s="265"/>
      <c r="M426" s="265"/>
      <c r="N426" s="265"/>
      <c r="O426" s="265"/>
      <c r="P426" s="265"/>
      <c r="Q426" s="265"/>
      <c r="R426" s="265"/>
      <c r="S426" s="265"/>
      <c r="T426" s="265"/>
      <c r="U426" s="265"/>
      <c r="V426" s="265"/>
      <c r="W426" s="265"/>
      <c r="X426" s="265"/>
    </row>
    <row r="427" spans="1:24" customFormat="1" ht="15" customHeight="1" x14ac:dyDescent="0.25">
      <c r="A427" s="282"/>
      <c r="B427" s="33"/>
      <c r="C427" s="283"/>
      <c r="D427" s="285"/>
      <c r="E427" s="285"/>
      <c r="F427" s="285"/>
      <c r="G427" s="265"/>
      <c r="H427" s="265"/>
      <c r="I427" s="265"/>
      <c r="J427" s="265"/>
      <c r="K427" s="265"/>
      <c r="L427" s="265"/>
      <c r="M427" s="265"/>
      <c r="N427" s="265"/>
      <c r="O427" s="265"/>
      <c r="P427" s="265"/>
      <c r="Q427" s="265"/>
      <c r="R427" s="265"/>
      <c r="S427" s="265"/>
      <c r="T427" s="265"/>
      <c r="U427" s="265"/>
      <c r="V427" s="265"/>
      <c r="W427" s="265"/>
      <c r="X427" s="265"/>
    </row>
    <row r="428" spans="1:24" customFormat="1" ht="15" customHeight="1" x14ac:dyDescent="0.25">
      <c r="A428" s="282"/>
      <c r="B428" s="33"/>
      <c r="C428" s="283"/>
      <c r="D428" s="285"/>
      <c r="E428" s="285"/>
      <c r="F428" s="285"/>
      <c r="G428" s="265"/>
      <c r="H428" s="265"/>
      <c r="I428" s="265"/>
      <c r="J428" s="265"/>
      <c r="K428" s="265"/>
      <c r="L428" s="265"/>
      <c r="M428" s="265"/>
      <c r="N428" s="265"/>
      <c r="O428" s="265"/>
      <c r="P428" s="265"/>
      <c r="Q428" s="265"/>
      <c r="R428" s="265"/>
      <c r="S428" s="265"/>
      <c r="T428" s="265"/>
      <c r="U428" s="265"/>
      <c r="V428" s="265"/>
      <c r="W428" s="265"/>
      <c r="X428" s="265"/>
    </row>
    <row r="429" spans="1:24" customFormat="1" ht="15" customHeight="1" x14ac:dyDescent="0.25">
      <c r="A429" s="282"/>
      <c r="B429" s="33"/>
      <c r="C429" s="283"/>
      <c r="D429" s="285"/>
      <c r="E429" s="285"/>
      <c r="F429" s="285"/>
      <c r="G429" s="265"/>
      <c r="H429" s="265"/>
      <c r="I429" s="265"/>
      <c r="J429" s="265"/>
      <c r="K429" s="265"/>
      <c r="L429" s="265"/>
      <c r="M429" s="265"/>
      <c r="N429" s="265"/>
      <c r="O429" s="265"/>
      <c r="P429" s="265"/>
      <c r="Q429" s="265"/>
      <c r="R429" s="265"/>
      <c r="S429" s="265"/>
      <c r="T429" s="265"/>
      <c r="U429" s="265"/>
      <c r="V429" s="265"/>
      <c r="W429" s="265"/>
      <c r="X429" s="265"/>
    </row>
    <row r="430" spans="1:24" customFormat="1" ht="15" customHeight="1" x14ac:dyDescent="0.25">
      <c r="A430" s="282"/>
      <c r="B430" s="33"/>
      <c r="C430" s="283"/>
      <c r="D430" s="285"/>
      <c r="E430" s="285"/>
      <c r="F430" s="285"/>
      <c r="G430" s="265"/>
      <c r="H430" s="265"/>
      <c r="I430" s="265"/>
      <c r="J430" s="265"/>
      <c r="K430" s="265"/>
      <c r="L430" s="265"/>
      <c r="M430" s="265"/>
      <c r="N430" s="265"/>
      <c r="O430" s="265"/>
      <c r="P430" s="265"/>
      <c r="Q430" s="265"/>
      <c r="R430" s="265"/>
      <c r="S430" s="265"/>
      <c r="T430" s="265"/>
      <c r="U430" s="265"/>
      <c r="V430" s="265"/>
      <c r="W430" s="265"/>
      <c r="X430" s="265"/>
    </row>
    <row r="431" spans="1:24" customFormat="1" ht="15" customHeight="1" x14ac:dyDescent="0.25">
      <c r="A431" s="282"/>
      <c r="B431" s="33"/>
      <c r="C431" s="283"/>
      <c r="D431" s="285"/>
      <c r="E431" s="285"/>
      <c r="F431" s="285"/>
      <c r="G431" s="265"/>
      <c r="H431" s="265"/>
      <c r="I431" s="265"/>
      <c r="J431" s="265"/>
      <c r="K431" s="265"/>
      <c r="L431" s="265"/>
      <c r="M431" s="265"/>
      <c r="N431" s="265"/>
      <c r="O431" s="265"/>
      <c r="P431" s="265"/>
      <c r="Q431" s="265"/>
      <c r="R431" s="265"/>
      <c r="S431" s="265"/>
      <c r="T431" s="265"/>
      <c r="U431" s="265"/>
      <c r="V431" s="265"/>
      <c r="W431" s="265"/>
      <c r="X431" s="265"/>
    </row>
    <row r="432" spans="1:24" customFormat="1" ht="15" customHeight="1" x14ac:dyDescent="0.25">
      <c r="A432" s="282"/>
      <c r="B432" s="33"/>
      <c r="C432" s="283"/>
      <c r="D432" s="285"/>
      <c r="E432" s="285"/>
      <c r="F432" s="285"/>
      <c r="G432" s="265"/>
      <c r="H432" s="265"/>
      <c r="I432" s="265"/>
      <c r="J432" s="265"/>
      <c r="K432" s="265"/>
      <c r="L432" s="265"/>
      <c r="M432" s="265"/>
      <c r="N432" s="265"/>
      <c r="O432" s="265"/>
      <c r="P432" s="265"/>
      <c r="Q432" s="265"/>
      <c r="R432" s="265"/>
      <c r="S432" s="265"/>
      <c r="T432" s="265"/>
      <c r="U432" s="265"/>
      <c r="V432" s="265"/>
      <c r="W432" s="265"/>
      <c r="X432" s="265"/>
    </row>
    <row r="433" spans="1:24" customFormat="1" ht="15" customHeight="1" x14ac:dyDescent="0.25">
      <c r="A433" s="282"/>
      <c r="B433" s="33"/>
      <c r="C433" s="283"/>
      <c r="D433" s="285"/>
      <c r="E433" s="285"/>
      <c r="F433" s="285"/>
      <c r="G433" s="265"/>
      <c r="H433" s="265"/>
      <c r="I433" s="265"/>
      <c r="J433" s="265"/>
      <c r="K433" s="265"/>
      <c r="L433" s="265"/>
      <c r="M433" s="265"/>
      <c r="N433" s="265"/>
      <c r="O433" s="265"/>
      <c r="P433" s="265"/>
      <c r="Q433" s="265"/>
      <c r="R433" s="265"/>
      <c r="S433" s="265"/>
      <c r="T433" s="265"/>
      <c r="U433" s="265"/>
      <c r="V433" s="265"/>
      <c r="W433" s="265"/>
      <c r="X433" s="265"/>
    </row>
    <row r="434" spans="1:24" customFormat="1" ht="15" customHeight="1" x14ac:dyDescent="0.25">
      <c r="A434" s="282"/>
      <c r="B434" s="33"/>
      <c r="C434" s="283"/>
      <c r="D434" s="285"/>
      <c r="E434" s="285"/>
      <c r="F434" s="285"/>
      <c r="G434" s="265"/>
      <c r="H434" s="265"/>
      <c r="I434" s="265"/>
      <c r="J434" s="265"/>
      <c r="K434" s="265"/>
      <c r="L434" s="265"/>
      <c r="M434" s="265"/>
      <c r="N434" s="265"/>
      <c r="O434" s="265"/>
      <c r="P434" s="265"/>
      <c r="Q434" s="265"/>
      <c r="R434" s="265"/>
      <c r="S434" s="265"/>
      <c r="T434" s="265"/>
      <c r="U434" s="265"/>
      <c r="V434" s="265"/>
      <c r="W434" s="265"/>
      <c r="X434" s="265"/>
    </row>
    <row r="435" spans="1:24" customFormat="1" ht="15" customHeight="1" x14ac:dyDescent="0.25">
      <c r="A435" s="282"/>
      <c r="B435" s="33"/>
      <c r="C435" s="283"/>
      <c r="D435" s="285"/>
      <c r="E435" s="285"/>
      <c r="F435" s="285"/>
      <c r="G435" s="265"/>
      <c r="H435" s="265"/>
      <c r="I435" s="265"/>
      <c r="J435" s="265"/>
      <c r="K435" s="265"/>
      <c r="L435" s="265"/>
      <c r="M435" s="265"/>
      <c r="N435" s="265"/>
      <c r="O435" s="265"/>
      <c r="P435" s="265"/>
      <c r="Q435" s="265"/>
      <c r="R435" s="265"/>
      <c r="S435" s="265"/>
      <c r="T435" s="265"/>
      <c r="U435" s="265"/>
      <c r="V435" s="265"/>
      <c r="W435" s="265"/>
      <c r="X435" s="265"/>
    </row>
    <row r="436" spans="1:24" customFormat="1" ht="15" customHeight="1" x14ac:dyDescent="0.25">
      <c r="A436" s="282"/>
      <c r="B436" s="33"/>
      <c r="C436" s="283"/>
      <c r="D436" s="285"/>
      <c r="E436" s="285"/>
      <c r="F436" s="285"/>
      <c r="G436" s="265"/>
      <c r="H436" s="265"/>
      <c r="I436" s="265"/>
      <c r="J436" s="265"/>
      <c r="K436" s="265"/>
      <c r="L436" s="265"/>
      <c r="M436" s="265"/>
      <c r="N436" s="265"/>
      <c r="O436" s="265"/>
      <c r="P436" s="265"/>
      <c r="Q436" s="265"/>
      <c r="R436" s="265"/>
      <c r="S436" s="265"/>
      <c r="T436" s="265"/>
      <c r="U436" s="265"/>
      <c r="V436" s="265"/>
      <c r="W436" s="265"/>
      <c r="X436" s="265"/>
    </row>
    <row r="437" spans="1:24" customFormat="1" ht="15" customHeight="1" x14ac:dyDescent="0.25">
      <c r="A437" s="282"/>
      <c r="B437" s="33"/>
      <c r="C437" s="283"/>
      <c r="D437" s="285"/>
      <c r="E437" s="285"/>
      <c r="F437" s="285"/>
      <c r="G437" s="265"/>
      <c r="H437" s="265"/>
      <c r="I437" s="265"/>
      <c r="J437" s="265"/>
      <c r="K437" s="265"/>
      <c r="L437" s="265"/>
      <c r="M437" s="265"/>
      <c r="N437" s="265"/>
      <c r="O437" s="265"/>
      <c r="P437" s="265"/>
      <c r="Q437" s="265"/>
      <c r="R437" s="265"/>
      <c r="S437" s="265"/>
      <c r="T437" s="265"/>
      <c r="U437" s="265"/>
      <c r="V437" s="265"/>
      <c r="W437" s="265"/>
      <c r="X437" s="265"/>
    </row>
    <row r="438" spans="1:24" customFormat="1" ht="15" customHeight="1" x14ac:dyDescent="0.25">
      <c r="A438" s="282"/>
      <c r="B438" s="33"/>
      <c r="C438" s="283"/>
      <c r="D438" s="285"/>
      <c r="E438" s="285"/>
      <c r="F438" s="285"/>
      <c r="G438" s="265"/>
      <c r="H438" s="265"/>
      <c r="I438" s="265"/>
      <c r="J438" s="265"/>
      <c r="K438" s="265"/>
      <c r="L438" s="265"/>
      <c r="M438" s="265"/>
      <c r="N438" s="265"/>
      <c r="O438" s="265"/>
      <c r="P438" s="265"/>
      <c r="Q438" s="265"/>
      <c r="R438" s="265"/>
      <c r="S438" s="265"/>
      <c r="T438" s="265"/>
      <c r="U438" s="265"/>
      <c r="V438" s="265"/>
      <c r="W438" s="265"/>
      <c r="X438" s="265"/>
    </row>
    <row r="439" spans="1:24" customFormat="1" ht="15" customHeight="1" x14ac:dyDescent="0.25">
      <c r="A439" s="282"/>
      <c r="B439" s="33"/>
      <c r="C439" s="283"/>
      <c r="D439" s="285"/>
      <c r="E439" s="285"/>
      <c r="F439" s="285"/>
      <c r="G439" s="265"/>
      <c r="H439" s="265"/>
      <c r="I439" s="265"/>
      <c r="J439" s="265"/>
      <c r="K439" s="265"/>
      <c r="L439" s="265"/>
      <c r="M439" s="265"/>
      <c r="N439" s="265"/>
      <c r="O439" s="265"/>
      <c r="P439" s="265"/>
      <c r="Q439" s="265"/>
      <c r="R439" s="265"/>
      <c r="S439" s="265"/>
      <c r="T439" s="265"/>
      <c r="U439" s="265"/>
      <c r="V439" s="265"/>
      <c r="W439" s="265"/>
      <c r="X439" s="265"/>
    </row>
    <row r="440" spans="1:24" customFormat="1" ht="15" customHeight="1" x14ac:dyDescent="0.25">
      <c r="A440" s="282"/>
      <c r="B440" s="33"/>
      <c r="C440" s="283"/>
      <c r="D440" s="285"/>
      <c r="E440" s="285"/>
      <c r="F440" s="285"/>
      <c r="G440" s="265"/>
      <c r="H440" s="265"/>
      <c r="I440" s="265"/>
      <c r="J440" s="265"/>
      <c r="K440" s="265"/>
      <c r="L440" s="265"/>
      <c r="M440" s="265"/>
      <c r="N440" s="265"/>
      <c r="O440" s="265"/>
      <c r="P440" s="265"/>
      <c r="Q440" s="265"/>
      <c r="R440" s="265"/>
      <c r="S440" s="265"/>
      <c r="T440" s="265"/>
      <c r="U440" s="265"/>
      <c r="V440" s="265"/>
      <c r="W440" s="265"/>
      <c r="X440" s="265"/>
    </row>
    <row r="441" spans="1:24" customFormat="1" ht="15" customHeight="1" x14ac:dyDescent="0.25">
      <c r="A441" s="282"/>
      <c r="B441" s="33"/>
      <c r="C441" s="283"/>
      <c r="D441" s="285"/>
      <c r="E441" s="285"/>
      <c r="F441" s="285"/>
      <c r="G441" s="265"/>
      <c r="H441" s="265"/>
      <c r="I441" s="265"/>
      <c r="J441" s="265"/>
      <c r="K441" s="265"/>
      <c r="L441" s="265"/>
      <c r="M441" s="265"/>
      <c r="N441" s="265"/>
      <c r="O441" s="265"/>
      <c r="P441" s="265"/>
      <c r="Q441" s="265"/>
      <c r="R441" s="265"/>
      <c r="S441" s="265"/>
      <c r="T441" s="265"/>
      <c r="U441" s="265"/>
      <c r="V441" s="265"/>
      <c r="W441" s="265"/>
      <c r="X441" s="265"/>
    </row>
    <row r="442" spans="1:24" customFormat="1" ht="15" customHeight="1" x14ac:dyDescent="0.25">
      <c r="A442" s="282"/>
      <c r="B442" s="33"/>
      <c r="C442" s="283"/>
      <c r="D442" s="285"/>
      <c r="E442" s="285"/>
      <c r="F442" s="285"/>
      <c r="G442" s="265"/>
      <c r="H442" s="265"/>
      <c r="I442" s="265"/>
      <c r="J442" s="265"/>
      <c r="K442" s="265"/>
      <c r="L442" s="265"/>
      <c r="M442" s="265"/>
      <c r="N442" s="265"/>
      <c r="O442" s="265"/>
      <c r="P442" s="265"/>
      <c r="Q442" s="265"/>
      <c r="R442" s="265"/>
      <c r="S442" s="265"/>
      <c r="T442" s="265"/>
      <c r="U442" s="265"/>
      <c r="V442" s="265"/>
      <c r="W442" s="265"/>
      <c r="X442" s="265"/>
    </row>
    <row r="443" spans="1:24" customFormat="1" ht="15" customHeight="1" x14ac:dyDescent="0.25">
      <c r="A443" s="282"/>
      <c r="B443" s="33"/>
      <c r="C443" s="283"/>
      <c r="D443" s="285"/>
      <c r="E443" s="285"/>
      <c r="F443" s="285"/>
      <c r="G443" s="265"/>
      <c r="H443" s="265"/>
      <c r="I443" s="265"/>
      <c r="J443" s="265"/>
      <c r="K443" s="265"/>
      <c r="L443" s="265"/>
      <c r="M443" s="265"/>
      <c r="N443" s="265"/>
      <c r="O443" s="265"/>
      <c r="P443" s="265"/>
      <c r="Q443" s="265"/>
      <c r="R443" s="265"/>
      <c r="S443" s="265"/>
      <c r="T443" s="265"/>
      <c r="U443" s="265"/>
      <c r="V443" s="265"/>
      <c r="W443" s="265"/>
      <c r="X443" s="265"/>
    </row>
    <row r="444" spans="1:24" customFormat="1" ht="15" customHeight="1" x14ac:dyDescent="0.25">
      <c r="A444" s="282"/>
      <c r="B444" s="33"/>
      <c r="C444" s="283"/>
      <c r="D444" s="285"/>
      <c r="E444" s="285"/>
      <c r="F444" s="285"/>
      <c r="G444" s="265"/>
      <c r="H444" s="265"/>
      <c r="I444" s="265"/>
      <c r="J444" s="265"/>
      <c r="K444" s="265"/>
      <c r="L444" s="265"/>
      <c r="M444" s="265"/>
      <c r="N444" s="265"/>
      <c r="O444" s="265"/>
      <c r="P444" s="265"/>
      <c r="Q444" s="265"/>
      <c r="R444" s="265"/>
      <c r="S444" s="265"/>
      <c r="T444" s="265"/>
      <c r="U444" s="265"/>
      <c r="V444" s="265"/>
      <c r="W444" s="265"/>
      <c r="X444" s="265"/>
    </row>
    <row r="445" spans="1:24" customFormat="1" ht="15" customHeight="1" x14ac:dyDescent="0.25">
      <c r="A445" s="282"/>
      <c r="B445" s="33"/>
      <c r="C445" s="283"/>
      <c r="D445" s="285"/>
      <c r="E445" s="285"/>
      <c r="F445" s="285"/>
      <c r="G445" s="265"/>
      <c r="H445" s="265"/>
      <c r="I445" s="265"/>
      <c r="J445" s="265"/>
      <c r="K445" s="265"/>
      <c r="L445" s="265"/>
      <c r="M445" s="265"/>
      <c r="N445" s="265"/>
      <c r="O445" s="265"/>
      <c r="P445" s="265"/>
      <c r="Q445" s="265"/>
      <c r="R445" s="265"/>
      <c r="S445" s="265"/>
      <c r="T445" s="265"/>
      <c r="U445" s="265"/>
      <c r="V445" s="265"/>
      <c r="W445" s="265"/>
      <c r="X445" s="265"/>
    </row>
    <row r="446" spans="1:24" customFormat="1" ht="15" customHeight="1" x14ac:dyDescent="0.25">
      <c r="A446" s="282"/>
      <c r="B446" s="33"/>
      <c r="C446" s="283"/>
      <c r="D446" s="285"/>
      <c r="E446" s="285"/>
      <c r="F446" s="285"/>
      <c r="G446" s="265"/>
      <c r="H446" s="265"/>
      <c r="I446" s="265"/>
      <c r="J446" s="265"/>
      <c r="K446" s="265"/>
      <c r="L446" s="265"/>
      <c r="M446" s="265"/>
      <c r="N446" s="265"/>
      <c r="O446" s="265"/>
      <c r="P446" s="265"/>
      <c r="Q446" s="265"/>
      <c r="R446" s="265"/>
      <c r="S446" s="265"/>
      <c r="T446" s="265"/>
      <c r="U446" s="265"/>
      <c r="V446" s="265"/>
      <c r="W446" s="265"/>
      <c r="X446" s="265"/>
    </row>
    <row r="447" spans="1:24" customFormat="1" ht="15" customHeight="1" x14ac:dyDescent="0.25">
      <c r="A447" s="282"/>
      <c r="B447" s="33"/>
      <c r="C447" s="283"/>
      <c r="D447" s="285"/>
      <c r="E447" s="285"/>
      <c r="F447" s="285"/>
      <c r="G447" s="265"/>
      <c r="H447" s="265"/>
      <c r="I447" s="265"/>
      <c r="J447" s="265"/>
      <c r="K447" s="265"/>
      <c r="L447" s="265"/>
      <c r="M447" s="265"/>
      <c r="N447" s="265"/>
      <c r="O447" s="265"/>
      <c r="P447" s="265"/>
      <c r="Q447" s="265"/>
      <c r="R447" s="265"/>
      <c r="S447" s="265"/>
      <c r="T447" s="265"/>
      <c r="U447" s="265"/>
      <c r="V447" s="265"/>
      <c r="W447" s="265"/>
      <c r="X447" s="265"/>
    </row>
    <row r="448" spans="1:24" customFormat="1" ht="15" customHeight="1" x14ac:dyDescent="0.25">
      <c r="A448" s="282"/>
      <c r="B448" s="33"/>
      <c r="C448" s="283"/>
      <c r="D448" s="285"/>
      <c r="E448" s="285"/>
      <c r="F448" s="285"/>
      <c r="G448" s="265"/>
      <c r="H448" s="265"/>
      <c r="I448" s="265"/>
      <c r="J448" s="265"/>
      <c r="K448" s="265"/>
      <c r="L448" s="265"/>
      <c r="M448" s="265"/>
      <c r="N448" s="265"/>
      <c r="O448" s="265"/>
      <c r="P448" s="265"/>
      <c r="Q448" s="265"/>
      <c r="R448" s="265"/>
      <c r="S448" s="265"/>
      <c r="T448" s="265"/>
      <c r="U448" s="265"/>
      <c r="V448" s="265"/>
      <c r="W448" s="265"/>
      <c r="X448" s="265"/>
    </row>
    <row r="449" spans="1:24" customFormat="1" ht="15" customHeight="1" x14ac:dyDescent="0.25">
      <c r="A449" s="282"/>
      <c r="B449" s="33"/>
      <c r="C449" s="283"/>
      <c r="D449" s="285"/>
      <c r="E449" s="285"/>
      <c r="F449" s="285"/>
      <c r="G449" s="265"/>
      <c r="H449" s="265"/>
      <c r="I449" s="265"/>
      <c r="J449" s="265"/>
      <c r="K449" s="265"/>
      <c r="L449" s="265"/>
      <c r="M449" s="265"/>
      <c r="N449" s="265"/>
      <c r="O449" s="265"/>
      <c r="P449" s="265"/>
      <c r="Q449" s="265"/>
      <c r="R449" s="265"/>
      <c r="S449" s="265"/>
      <c r="T449" s="265"/>
      <c r="U449" s="265"/>
      <c r="V449" s="265"/>
      <c r="W449" s="265"/>
      <c r="X449" s="265"/>
    </row>
    <row r="450" spans="1:24" customFormat="1" ht="15" customHeight="1" x14ac:dyDescent="0.25">
      <c r="A450" s="282"/>
      <c r="B450" s="33"/>
      <c r="C450" s="283"/>
      <c r="D450" s="285"/>
      <c r="E450" s="285"/>
      <c r="F450" s="285"/>
      <c r="G450" s="265"/>
      <c r="H450" s="265"/>
      <c r="I450" s="265"/>
      <c r="J450" s="265"/>
      <c r="K450" s="265"/>
      <c r="L450" s="265"/>
      <c r="M450" s="265"/>
      <c r="N450" s="265"/>
      <c r="O450" s="265"/>
      <c r="P450" s="265"/>
      <c r="Q450" s="265"/>
      <c r="R450" s="265"/>
      <c r="S450" s="265"/>
      <c r="T450" s="265"/>
      <c r="U450" s="265"/>
      <c r="V450" s="265"/>
      <c r="W450" s="265"/>
      <c r="X450" s="265"/>
    </row>
    <row r="451" spans="1:24" customFormat="1" ht="15" customHeight="1" x14ac:dyDescent="0.25">
      <c r="A451" s="282"/>
      <c r="B451" s="33"/>
      <c r="C451" s="283"/>
      <c r="D451" s="285"/>
      <c r="E451" s="285"/>
      <c r="F451" s="285"/>
      <c r="G451" s="265"/>
      <c r="H451" s="265"/>
      <c r="I451" s="265"/>
      <c r="J451" s="265"/>
      <c r="K451" s="265"/>
      <c r="L451" s="265"/>
      <c r="M451" s="265"/>
      <c r="N451" s="265"/>
      <c r="O451" s="265"/>
      <c r="P451" s="265"/>
      <c r="Q451" s="265"/>
      <c r="R451" s="265"/>
      <c r="S451" s="265"/>
      <c r="T451" s="265"/>
      <c r="U451" s="265"/>
      <c r="V451" s="265"/>
      <c r="W451" s="265"/>
      <c r="X451" s="265"/>
    </row>
    <row r="452" spans="1:24" customFormat="1" ht="15" customHeight="1" x14ac:dyDescent="0.25">
      <c r="A452" s="282"/>
      <c r="B452" s="33"/>
      <c r="C452" s="283"/>
      <c r="D452" s="285"/>
      <c r="E452" s="285"/>
      <c r="F452" s="285"/>
      <c r="G452" s="265"/>
      <c r="H452" s="265"/>
      <c r="I452" s="265"/>
      <c r="J452" s="265"/>
      <c r="K452" s="265"/>
      <c r="L452" s="265"/>
      <c r="M452" s="265"/>
      <c r="N452" s="265"/>
      <c r="O452" s="265"/>
      <c r="P452" s="265"/>
      <c r="Q452" s="265"/>
      <c r="R452" s="265"/>
      <c r="S452" s="265"/>
      <c r="T452" s="265"/>
      <c r="U452" s="265"/>
      <c r="V452" s="265"/>
      <c r="W452" s="265"/>
      <c r="X452" s="265"/>
    </row>
    <row r="453" spans="1:24" customFormat="1" ht="15" customHeight="1" x14ac:dyDescent="0.25">
      <c r="A453" s="282"/>
      <c r="B453" s="33"/>
      <c r="C453" s="283"/>
      <c r="D453" s="285"/>
      <c r="E453" s="285"/>
      <c r="F453" s="285"/>
      <c r="G453" s="265"/>
      <c r="H453" s="265"/>
      <c r="I453" s="265"/>
      <c r="J453" s="265"/>
      <c r="K453" s="265"/>
      <c r="L453" s="265"/>
      <c r="M453" s="265"/>
      <c r="N453" s="265"/>
      <c r="O453" s="265"/>
      <c r="P453" s="265"/>
      <c r="Q453" s="265"/>
      <c r="R453" s="265"/>
      <c r="S453" s="265"/>
      <c r="T453" s="265"/>
      <c r="U453" s="265"/>
      <c r="V453" s="265"/>
      <c r="W453" s="265"/>
      <c r="X453" s="265"/>
    </row>
    <row r="454" spans="1:24" customFormat="1" ht="15" customHeight="1" x14ac:dyDescent="0.25">
      <c r="A454" s="282"/>
      <c r="B454" s="33"/>
      <c r="C454" s="283"/>
      <c r="D454" s="285"/>
      <c r="E454" s="285"/>
      <c r="F454" s="285"/>
      <c r="G454" s="265"/>
      <c r="H454" s="265"/>
      <c r="I454" s="265"/>
      <c r="J454" s="265"/>
      <c r="K454" s="265"/>
      <c r="L454" s="265"/>
      <c r="M454" s="265"/>
      <c r="N454" s="265"/>
      <c r="O454" s="265"/>
      <c r="P454" s="265"/>
      <c r="Q454" s="265"/>
      <c r="R454" s="265"/>
      <c r="S454" s="265"/>
      <c r="T454" s="265"/>
      <c r="U454" s="265"/>
      <c r="V454" s="265"/>
      <c r="W454" s="265"/>
      <c r="X454" s="265"/>
    </row>
    <row r="455" spans="1:24" customFormat="1" ht="15" customHeight="1" x14ac:dyDescent="0.25">
      <c r="A455" s="282"/>
      <c r="B455" s="33"/>
      <c r="C455" s="283"/>
      <c r="D455" s="285"/>
      <c r="E455" s="285"/>
      <c r="F455" s="285"/>
      <c r="G455" s="265"/>
      <c r="H455" s="265"/>
      <c r="I455" s="265"/>
      <c r="J455" s="265"/>
      <c r="K455" s="265"/>
      <c r="L455" s="265"/>
      <c r="M455" s="265"/>
      <c r="N455" s="265"/>
      <c r="O455" s="265"/>
      <c r="P455" s="265"/>
      <c r="Q455" s="265"/>
      <c r="R455" s="265"/>
      <c r="S455" s="265"/>
      <c r="T455" s="265"/>
      <c r="U455" s="265"/>
      <c r="V455" s="265"/>
      <c r="W455" s="265"/>
      <c r="X455" s="265"/>
    </row>
    <row r="456" spans="1:24" customFormat="1" ht="15" customHeight="1" x14ac:dyDescent="0.25">
      <c r="A456" s="282"/>
      <c r="B456" s="33"/>
      <c r="C456" s="283"/>
      <c r="D456" s="285"/>
      <c r="E456" s="285"/>
      <c r="F456" s="285"/>
      <c r="G456" s="265"/>
      <c r="H456" s="265"/>
      <c r="I456" s="265"/>
      <c r="J456" s="265"/>
      <c r="K456" s="265"/>
      <c r="L456" s="265"/>
      <c r="M456" s="265"/>
      <c r="N456" s="265"/>
      <c r="O456" s="265"/>
      <c r="P456" s="265"/>
      <c r="Q456" s="265"/>
      <c r="R456" s="265"/>
      <c r="S456" s="265"/>
      <c r="T456" s="265"/>
      <c r="U456" s="265"/>
      <c r="V456" s="265"/>
      <c r="W456" s="265"/>
      <c r="X456" s="265"/>
    </row>
    <row r="457" spans="1:24" customFormat="1" ht="15" customHeight="1" x14ac:dyDescent="0.25">
      <c r="A457" s="282"/>
      <c r="B457" s="33"/>
      <c r="C457" s="283"/>
      <c r="D457" s="285"/>
      <c r="E457" s="285"/>
      <c r="F457" s="285"/>
      <c r="G457" s="265"/>
      <c r="H457" s="265"/>
      <c r="I457" s="265"/>
      <c r="J457" s="265"/>
      <c r="K457" s="265"/>
      <c r="L457" s="265"/>
      <c r="M457" s="265"/>
      <c r="N457" s="265"/>
      <c r="O457" s="265"/>
      <c r="P457" s="265"/>
      <c r="Q457" s="265"/>
      <c r="R457" s="265"/>
      <c r="S457" s="265"/>
      <c r="T457" s="265"/>
      <c r="U457" s="265"/>
      <c r="V457" s="265"/>
      <c r="W457" s="265"/>
      <c r="X457" s="265"/>
    </row>
    <row r="458" spans="1:24" customFormat="1" ht="15" customHeight="1" x14ac:dyDescent="0.25">
      <c r="A458" s="282"/>
      <c r="B458" s="33"/>
      <c r="C458" s="283"/>
      <c r="D458" s="285"/>
      <c r="E458" s="285"/>
      <c r="F458" s="285"/>
      <c r="G458" s="265"/>
      <c r="H458" s="265"/>
      <c r="I458" s="265"/>
      <c r="J458" s="265"/>
      <c r="K458" s="265"/>
      <c r="L458" s="265"/>
      <c r="M458" s="265"/>
      <c r="N458" s="265"/>
      <c r="O458" s="265"/>
      <c r="P458" s="265"/>
      <c r="Q458" s="265"/>
      <c r="R458" s="265"/>
      <c r="S458" s="265"/>
      <c r="T458" s="265"/>
      <c r="U458" s="265"/>
      <c r="V458" s="265"/>
      <c r="W458" s="265"/>
      <c r="X458" s="265"/>
    </row>
    <row r="459" spans="1:24" customFormat="1" ht="15" customHeight="1" x14ac:dyDescent="0.25">
      <c r="A459" s="282"/>
      <c r="B459" s="33"/>
      <c r="C459" s="283"/>
      <c r="D459" s="285"/>
      <c r="E459" s="285"/>
      <c r="F459" s="285"/>
      <c r="G459" s="265"/>
      <c r="H459" s="265"/>
      <c r="I459" s="265"/>
      <c r="J459" s="265"/>
      <c r="K459" s="265"/>
      <c r="L459" s="265"/>
      <c r="M459" s="265"/>
      <c r="N459" s="265"/>
      <c r="O459" s="265"/>
      <c r="P459" s="265"/>
      <c r="Q459" s="265"/>
      <c r="R459" s="265"/>
      <c r="S459" s="265"/>
      <c r="T459" s="265"/>
      <c r="U459" s="265"/>
      <c r="V459" s="265"/>
      <c r="W459" s="265"/>
      <c r="X459" s="265"/>
    </row>
    <row r="460" spans="1:24" customFormat="1" ht="15" customHeight="1" x14ac:dyDescent="0.25">
      <c r="A460" s="282"/>
      <c r="B460" s="33"/>
      <c r="C460" s="283"/>
      <c r="D460" s="285"/>
      <c r="E460" s="285"/>
      <c r="F460" s="285"/>
      <c r="G460" s="265"/>
      <c r="H460" s="265"/>
      <c r="I460" s="265"/>
      <c r="J460" s="265"/>
      <c r="K460" s="265"/>
      <c r="L460" s="265"/>
      <c r="M460" s="265"/>
      <c r="N460" s="265"/>
      <c r="O460" s="265"/>
      <c r="P460" s="265"/>
      <c r="Q460" s="265"/>
      <c r="R460" s="265"/>
      <c r="S460" s="265"/>
      <c r="T460" s="265"/>
      <c r="U460" s="265"/>
      <c r="V460" s="265"/>
      <c r="W460" s="265"/>
      <c r="X460" s="265"/>
    </row>
    <row r="461" spans="1:24" customFormat="1" ht="15" customHeight="1" x14ac:dyDescent="0.25">
      <c r="A461" s="282"/>
      <c r="B461" s="33"/>
      <c r="C461" s="283"/>
      <c r="D461" s="285"/>
      <c r="E461" s="285"/>
      <c r="F461" s="285"/>
      <c r="G461" s="265"/>
      <c r="H461" s="265"/>
      <c r="I461" s="265"/>
      <c r="J461" s="265"/>
      <c r="K461" s="265"/>
      <c r="L461" s="265"/>
      <c r="M461" s="265"/>
      <c r="N461" s="265"/>
      <c r="O461" s="265"/>
      <c r="P461" s="265"/>
      <c r="Q461" s="265"/>
      <c r="R461" s="265"/>
      <c r="S461" s="265"/>
      <c r="T461" s="265"/>
      <c r="U461" s="265"/>
      <c r="V461" s="265"/>
      <c r="W461" s="265"/>
      <c r="X461" s="265"/>
    </row>
    <row r="462" spans="1:24" customFormat="1" ht="15" customHeight="1" x14ac:dyDescent="0.25">
      <c r="A462" s="282"/>
      <c r="B462" s="33"/>
      <c r="C462" s="283"/>
      <c r="D462" s="285"/>
      <c r="E462" s="285"/>
      <c r="F462" s="285"/>
      <c r="G462" s="265"/>
      <c r="H462" s="265"/>
      <c r="I462" s="265"/>
      <c r="J462" s="265"/>
      <c r="K462" s="265"/>
      <c r="L462" s="265"/>
      <c r="M462" s="265"/>
      <c r="N462" s="265"/>
      <c r="O462" s="265"/>
      <c r="P462" s="265"/>
      <c r="Q462" s="265"/>
      <c r="R462" s="265"/>
      <c r="S462" s="265"/>
      <c r="T462" s="265"/>
      <c r="U462" s="265"/>
      <c r="V462" s="265"/>
      <c r="W462" s="265"/>
      <c r="X462" s="265"/>
    </row>
    <row r="463" spans="1:24" customFormat="1" ht="15" customHeight="1" x14ac:dyDescent="0.25">
      <c r="A463" s="282"/>
      <c r="B463" s="33"/>
      <c r="C463" s="283"/>
      <c r="D463" s="285"/>
      <c r="E463" s="285"/>
      <c r="F463" s="285"/>
      <c r="G463" s="265"/>
      <c r="H463" s="265"/>
      <c r="I463" s="265"/>
      <c r="J463" s="265"/>
      <c r="K463" s="265"/>
      <c r="L463" s="265"/>
      <c r="M463" s="265"/>
      <c r="N463" s="265"/>
      <c r="O463" s="265"/>
      <c r="P463" s="265"/>
      <c r="Q463" s="265"/>
      <c r="R463" s="265"/>
      <c r="S463" s="265"/>
      <c r="T463" s="265"/>
      <c r="U463" s="265"/>
      <c r="V463" s="265"/>
      <c r="W463" s="265"/>
      <c r="X463" s="265"/>
    </row>
    <row r="464" spans="1:24" customFormat="1" ht="15" customHeight="1" x14ac:dyDescent="0.25">
      <c r="A464" s="282"/>
      <c r="B464" s="33"/>
      <c r="C464" s="283"/>
      <c r="D464" s="285"/>
      <c r="E464" s="285"/>
      <c r="F464" s="285"/>
      <c r="G464" s="265"/>
      <c r="H464" s="265"/>
      <c r="I464" s="265"/>
      <c r="J464" s="265"/>
      <c r="K464" s="265"/>
      <c r="L464" s="265"/>
      <c r="M464" s="265"/>
      <c r="N464" s="265"/>
      <c r="O464" s="265"/>
      <c r="P464" s="265"/>
      <c r="Q464" s="265"/>
      <c r="R464" s="265"/>
      <c r="S464" s="265"/>
      <c r="T464" s="265"/>
      <c r="U464" s="265"/>
      <c r="V464" s="265"/>
      <c r="W464" s="265"/>
      <c r="X464" s="265"/>
    </row>
    <row r="465" spans="1:24" customFormat="1" ht="15" customHeight="1" x14ac:dyDescent="0.25">
      <c r="A465" s="282"/>
      <c r="B465" s="33"/>
      <c r="C465" s="283"/>
      <c r="D465" s="285"/>
      <c r="E465" s="285"/>
      <c r="F465" s="285"/>
      <c r="G465" s="265"/>
      <c r="H465" s="265"/>
      <c r="I465" s="265"/>
      <c r="J465" s="265"/>
      <c r="K465" s="265"/>
      <c r="L465" s="265"/>
      <c r="M465" s="265"/>
      <c r="N465" s="265"/>
      <c r="O465" s="265"/>
      <c r="P465" s="265"/>
      <c r="Q465" s="265"/>
      <c r="R465" s="265"/>
      <c r="S465" s="265"/>
      <c r="T465" s="265"/>
      <c r="U465" s="265"/>
      <c r="V465" s="265"/>
      <c r="W465" s="265"/>
      <c r="X465" s="265"/>
    </row>
    <row r="466" spans="1:24" customFormat="1" ht="15" customHeight="1" x14ac:dyDescent="0.25">
      <c r="A466" s="282"/>
      <c r="B466" s="33"/>
      <c r="C466" s="283"/>
      <c r="D466" s="285"/>
      <c r="E466" s="285"/>
      <c r="F466" s="285"/>
      <c r="G466" s="265"/>
      <c r="H466" s="265"/>
      <c r="I466" s="265"/>
      <c r="J466" s="265"/>
      <c r="K466" s="265"/>
      <c r="L466" s="265"/>
      <c r="M466" s="265"/>
      <c r="N466" s="265"/>
      <c r="O466" s="265"/>
      <c r="P466" s="265"/>
      <c r="Q466" s="265"/>
      <c r="R466" s="265"/>
      <c r="S466" s="265"/>
      <c r="T466" s="265"/>
      <c r="U466" s="265"/>
      <c r="V466" s="265"/>
      <c r="W466" s="265"/>
      <c r="X466" s="265"/>
    </row>
    <row r="467" spans="1:24" customFormat="1" ht="15" customHeight="1" x14ac:dyDescent="0.25">
      <c r="A467" s="282"/>
      <c r="B467" s="33"/>
      <c r="C467" s="283"/>
      <c r="D467" s="285"/>
      <c r="E467" s="285"/>
      <c r="F467" s="285"/>
      <c r="G467" s="265"/>
      <c r="H467" s="265"/>
      <c r="I467" s="265"/>
      <c r="J467" s="265"/>
      <c r="K467" s="265"/>
      <c r="L467" s="265"/>
      <c r="M467" s="265"/>
      <c r="N467" s="265"/>
      <c r="O467" s="265"/>
      <c r="P467" s="265"/>
      <c r="Q467" s="265"/>
      <c r="R467" s="265"/>
      <c r="S467" s="265"/>
      <c r="T467" s="265"/>
      <c r="U467" s="265"/>
      <c r="V467" s="265"/>
      <c r="W467" s="265"/>
      <c r="X467" s="265"/>
    </row>
    <row r="468" spans="1:24" customFormat="1" ht="15" customHeight="1" x14ac:dyDescent="0.25">
      <c r="A468" s="282"/>
      <c r="B468" s="33"/>
      <c r="C468" s="283"/>
      <c r="D468" s="285"/>
      <c r="E468" s="285"/>
      <c r="F468" s="285"/>
      <c r="G468" s="265"/>
      <c r="H468" s="265"/>
      <c r="I468" s="265"/>
      <c r="J468" s="265"/>
      <c r="K468" s="265"/>
      <c r="L468" s="265"/>
      <c r="M468" s="265"/>
      <c r="N468" s="265"/>
      <c r="O468" s="265"/>
      <c r="P468" s="265"/>
      <c r="Q468" s="265"/>
      <c r="R468" s="265"/>
      <c r="S468" s="265"/>
      <c r="T468" s="265"/>
      <c r="U468" s="265"/>
      <c r="V468" s="265"/>
      <c r="W468" s="265"/>
      <c r="X468" s="265"/>
    </row>
    <row r="469" spans="1:24" customFormat="1" ht="15" customHeight="1" x14ac:dyDescent="0.25">
      <c r="A469" s="282"/>
      <c r="B469" s="33"/>
      <c r="C469" s="283"/>
      <c r="D469" s="285"/>
      <c r="E469" s="285"/>
      <c r="F469" s="285"/>
      <c r="G469" s="265"/>
      <c r="H469" s="265"/>
      <c r="I469" s="265"/>
      <c r="J469" s="265"/>
      <c r="K469" s="265"/>
      <c r="L469" s="265"/>
      <c r="M469" s="265"/>
      <c r="N469" s="265"/>
      <c r="O469" s="265"/>
      <c r="P469" s="265"/>
      <c r="Q469" s="265"/>
      <c r="R469" s="265"/>
      <c r="S469" s="265"/>
      <c r="T469" s="265"/>
      <c r="U469" s="265"/>
      <c r="V469" s="265"/>
      <c r="W469" s="265"/>
      <c r="X469" s="265"/>
    </row>
    <row r="470" spans="1:24" customFormat="1" ht="15" customHeight="1" x14ac:dyDescent="0.25">
      <c r="A470" s="282"/>
      <c r="B470" s="33"/>
      <c r="C470" s="283"/>
      <c r="D470" s="285"/>
      <c r="E470" s="285"/>
      <c r="F470" s="285"/>
      <c r="G470" s="265"/>
      <c r="H470" s="265"/>
      <c r="I470" s="265"/>
      <c r="J470" s="265"/>
      <c r="K470" s="265"/>
      <c r="L470" s="265"/>
      <c r="M470" s="265"/>
      <c r="N470" s="265"/>
      <c r="O470" s="265"/>
      <c r="P470" s="265"/>
      <c r="Q470" s="265"/>
      <c r="R470" s="265"/>
      <c r="S470" s="265"/>
      <c r="T470" s="265"/>
      <c r="U470" s="265"/>
      <c r="V470" s="265"/>
      <c r="W470" s="265"/>
      <c r="X470" s="265"/>
    </row>
    <row r="471" spans="1:24" customFormat="1" ht="15" customHeight="1" x14ac:dyDescent="0.25">
      <c r="A471" s="282"/>
      <c r="B471" s="33"/>
      <c r="C471" s="283"/>
      <c r="D471" s="285"/>
      <c r="E471" s="285"/>
      <c r="F471" s="285"/>
      <c r="G471" s="265"/>
      <c r="H471" s="265"/>
      <c r="I471" s="265"/>
      <c r="J471" s="265"/>
      <c r="K471" s="265"/>
      <c r="L471" s="265"/>
      <c r="M471" s="265"/>
      <c r="N471" s="265"/>
      <c r="O471" s="265"/>
      <c r="P471" s="265"/>
      <c r="Q471" s="265"/>
      <c r="R471" s="265"/>
      <c r="S471" s="265"/>
      <c r="T471" s="265"/>
      <c r="U471" s="265"/>
      <c r="V471" s="265"/>
      <c r="W471" s="265"/>
      <c r="X471" s="265"/>
    </row>
    <row r="472" spans="1:24" customFormat="1" ht="15" customHeight="1" x14ac:dyDescent="0.25">
      <c r="A472" s="282"/>
      <c r="B472" s="33"/>
      <c r="C472" s="283"/>
      <c r="D472" s="285"/>
      <c r="E472" s="285"/>
      <c r="F472" s="285"/>
      <c r="G472" s="265"/>
      <c r="H472" s="265"/>
      <c r="I472" s="265"/>
      <c r="J472" s="265"/>
      <c r="K472" s="265"/>
      <c r="L472" s="265"/>
      <c r="M472" s="265"/>
      <c r="N472" s="265"/>
      <c r="O472" s="265"/>
      <c r="P472" s="265"/>
      <c r="Q472" s="265"/>
      <c r="R472" s="265"/>
      <c r="S472" s="265"/>
      <c r="T472" s="265"/>
      <c r="U472" s="265"/>
      <c r="V472" s="265"/>
      <c r="W472" s="265"/>
      <c r="X472" s="265"/>
    </row>
    <row r="473" spans="1:24" customFormat="1" ht="15" customHeight="1" x14ac:dyDescent="0.25">
      <c r="A473" s="282"/>
      <c r="B473" s="33"/>
      <c r="C473" s="283"/>
      <c r="D473" s="285"/>
      <c r="E473" s="285"/>
      <c r="F473" s="285"/>
      <c r="G473" s="265"/>
      <c r="H473" s="265"/>
      <c r="I473" s="265"/>
      <c r="J473" s="265"/>
      <c r="K473" s="265"/>
      <c r="L473" s="265"/>
      <c r="M473" s="265"/>
      <c r="N473" s="265"/>
      <c r="O473" s="265"/>
      <c r="P473" s="265"/>
      <c r="Q473" s="265"/>
      <c r="R473" s="265"/>
      <c r="S473" s="265"/>
      <c r="T473" s="265"/>
      <c r="U473" s="265"/>
      <c r="V473" s="265"/>
      <c r="W473" s="265"/>
      <c r="X473" s="265"/>
    </row>
    <row r="474" spans="1:24" customFormat="1" ht="15" customHeight="1" x14ac:dyDescent="0.25">
      <c r="A474" s="282"/>
      <c r="B474" s="33"/>
      <c r="C474" s="283"/>
      <c r="D474" s="285"/>
      <c r="E474" s="285"/>
      <c r="F474" s="285"/>
      <c r="G474" s="265"/>
      <c r="H474" s="265"/>
      <c r="I474" s="265"/>
      <c r="J474" s="265"/>
      <c r="K474" s="265"/>
      <c r="L474" s="265"/>
      <c r="M474" s="265"/>
      <c r="N474" s="265"/>
      <c r="O474" s="265"/>
      <c r="P474" s="265"/>
      <c r="Q474" s="265"/>
      <c r="R474" s="265"/>
      <c r="S474" s="265"/>
      <c r="T474" s="265"/>
      <c r="U474" s="265"/>
      <c r="V474" s="265"/>
      <c r="W474" s="265"/>
      <c r="X474" s="265"/>
    </row>
    <row r="475" spans="1:24" customFormat="1" ht="15" customHeight="1" x14ac:dyDescent="0.25">
      <c r="A475" s="282"/>
      <c r="B475" s="33"/>
      <c r="C475" s="283"/>
      <c r="D475" s="285"/>
      <c r="E475" s="285"/>
      <c r="F475" s="285"/>
      <c r="G475" s="265"/>
      <c r="H475" s="265"/>
      <c r="I475" s="265"/>
      <c r="J475" s="265"/>
      <c r="K475" s="265"/>
      <c r="L475" s="265"/>
      <c r="M475" s="265"/>
      <c r="N475" s="265"/>
      <c r="O475" s="265"/>
      <c r="P475" s="265"/>
      <c r="Q475" s="265"/>
      <c r="R475" s="265"/>
      <c r="S475" s="265"/>
      <c r="T475" s="265"/>
      <c r="U475" s="265"/>
      <c r="V475" s="265"/>
      <c r="W475" s="265"/>
      <c r="X475" s="265"/>
    </row>
    <row r="476" spans="1:24" customFormat="1" ht="15" customHeight="1" x14ac:dyDescent="0.25">
      <c r="A476" s="282"/>
      <c r="B476" s="33"/>
      <c r="C476" s="283"/>
      <c r="D476" s="285"/>
      <c r="E476" s="285"/>
      <c r="F476" s="285"/>
      <c r="G476" s="265"/>
      <c r="H476" s="265"/>
      <c r="I476" s="265"/>
      <c r="J476" s="265"/>
      <c r="K476" s="265"/>
      <c r="L476" s="265"/>
      <c r="M476" s="265"/>
      <c r="N476" s="265"/>
      <c r="O476" s="265"/>
      <c r="P476" s="265"/>
      <c r="Q476" s="265"/>
      <c r="R476" s="265"/>
      <c r="S476" s="265"/>
      <c r="T476" s="265"/>
      <c r="U476" s="265"/>
      <c r="V476" s="265"/>
      <c r="W476" s="265"/>
      <c r="X476" s="265"/>
    </row>
    <row r="477" spans="1:24" customFormat="1" ht="15" customHeight="1" x14ac:dyDescent="0.25">
      <c r="A477" s="282"/>
      <c r="B477" s="33"/>
      <c r="C477" s="283"/>
      <c r="D477" s="285"/>
      <c r="E477" s="285"/>
      <c r="F477" s="285"/>
      <c r="G477" s="265"/>
      <c r="H477" s="265"/>
      <c r="I477" s="265"/>
      <c r="J477" s="265"/>
      <c r="K477" s="265"/>
      <c r="L477" s="265"/>
      <c r="M477" s="265"/>
      <c r="N477" s="265"/>
      <c r="O477" s="265"/>
      <c r="P477" s="265"/>
      <c r="Q477" s="265"/>
      <c r="R477" s="265"/>
      <c r="S477" s="265"/>
      <c r="T477" s="265"/>
      <c r="U477" s="265"/>
      <c r="V477" s="265"/>
      <c r="W477" s="265"/>
      <c r="X477" s="265"/>
    </row>
    <row r="478" spans="1:24" customFormat="1" ht="15" customHeight="1" x14ac:dyDescent="0.25">
      <c r="A478" s="282"/>
      <c r="B478" s="33"/>
      <c r="C478" s="283"/>
      <c r="D478" s="285"/>
      <c r="E478" s="285"/>
      <c r="F478" s="285"/>
      <c r="G478" s="265"/>
      <c r="H478" s="265"/>
      <c r="I478" s="265"/>
      <c r="J478" s="265"/>
      <c r="K478" s="265"/>
      <c r="L478" s="265"/>
      <c r="M478" s="265"/>
      <c r="N478" s="265"/>
      <c r="O478" s="265"/>
      <c r="P478" s="265"/>
      <c r="Q478" s="265"/>
      <c r="R478" s="265"/>
      <c r="S478" s="265"/>
      <c r="T478" s="265"/>
      <c r="U478" s="265"/>
      <c r="V478" s="265"/>
      <c r="W478" s="265"/>
      <c r="X478" s="265"/>
    </row>
    <row r="479" spans="1:24" customFormat="1" ht="15" customHeight="1" x14ac:dyDescent="0.25">
      <c r="A479" s="282"/>
      <c r="B479" s="33"/>
      <c r="C479" s="283"/>
      <c r="D479" s="285"/>
      <c r="E479" s="285"/>
      <c r="F479" s="285"/>
      <c r="G479" s="265"/>
      <c r="H479" s="265"/>
      <c r="I479" s="265"/>
      <c r="J479" s="265"/>
      <c r="K479" s="265"/>
      <c r="L479" s="265"/>
      <c r="M479" s="265"/>
      <c r="N479" s="265"/>
      <c r="O479" s="265"/>
      <c r="P479" s="265"/>
      <c r="Q479" s="265"/>
      <c r="R479" s="265"/>
      <c r="S479" s="265"/>
      <c r="T479" s="265"/>
      <c r="U479" s="265"/>
      <c r="V479" s="265"/>
      <c r="W479" s="265"/>
      <c r="X479" s="265"/>
    </row>
    <row r="480" spans="1:24" customFormat="1" ht="15" customHeight="1" x14ac:dyDescent="0.25">
      <c r="A480" s="282"/>
      <c r="B480" s="33"/>
      <c r="C480" s="283"/>
      <c r="D480" s="285"/>
      <c r="E480" s="285"/>
      <c r="F480" s="285"/>
      <c r="G480" s="265"/>
      <c r="H480" s="265"/>
      <c r="I480" s="265"/>
      <c r="J480" s="265"/>
      <c r="K480" s="265"/>
      <c r="L480" s="265"/>
      <c r="M480" s="265"/>
      <c r="N480" s="265"/>
      <c r="O480" s="265"/>
      <c r="P480" s="265"/>
      <c r="Q480" s="265"/>
      <c r="R480" s="265"/>
      <c r="S480" s="265"/>
      <c r="T480" s="265"/>
      <c r="U480" s="265"/>
      <c r="V480" s="265"/>
      <c r="W480" s="265"/>
      <c r="X480" s="265"/>
    </row>
    <row r="481" spans="1:24" customFormat="1" ht="15" customHeight="1" x14ac:dyDescent="0.25">
      <c r="A481" s="282"/>
      <c r="B481" s="33"/>
      <c r="C481" s="283"/>
      <c r="D481" s="285"/>
      <c r="E481" s="285"/>
      <c r="F481" s="285"/>
      <c r="G481" s="265"/>
      <c r="H481" s="265"/>
      <c r="I481" s="265"/>
      <c r="J481" s="265"/>
      <c r="K481" s="265"/>
      <c r="L481" s="265"/>
      <c r="M481" s="265"/>
      <c r="N481" s="265"/>
      <c r="O481" s="265"/>
      <c r="P481" s="265"/>
      <c r="Q481" s="265"/>
      <c r="R481" s="265"/>
      <c r="S481" s="265"/>
      <c r="T481" s="265"/>
      <c r="U481" s="265"/>
      <c r="V481" s="265"/>
      <c r="W481" s="265"/>
      <c r="X481" s="265"/>
    </row>
    <row r="482" spans="1:24" customFormat="1" ht="15" customHeight="1" x14ac:dyDescent="0.25">
      <c r="A482" s="282"/>
      <c r="B482" s="33"/>
      <c r="C482" s="283"/>
      <c r="D482" s="285"/>
      <c r="E482" s="285"/>
      <c r="F482" s="285"/>
      <c r="G482" s="265"/>
      <c r="H482" s="265"/>
      <c r="I482" s="265"/>
      <c r="J482" s="265"/>
      <c r="K482" s="265"/>
      <c r="L482" s="265"/>
      <c r="M482" s="265"/>
      <c r="N482" s="265"/>
      <c r="O482" s="265"/>
      <c r="P482" s="265"/>
      <c r="Q482" s="265"/>
      <c r="R482" s="265"/>
      <c r="S482" s="265"/>
      <c r="T482" s="265"/>
      <c r="U482" s="265"/>
      <c r="V482" s="265"/>
      <c r="W482" s="265"/>
      <c r="X482" s="265"/>
    </row>
    <row r="483" spans="1:24" customFormat="1" ht="15" customHeight="1" x14ac:dyDescent="0.25">
      <c r="A483" s="282"/>
      <c r="B483" s="33"/>
      <c r="C483" s="283"/>
      <c r="D483" s="285"/>
      <c r="E483" s="285"/>
      <c r="F483" s="285"/>
      <c r="G483" s="265"/>
      <c r="H483" s="265"/>
      <c r="I483" s="265"/>
      <c r="J483" s="265"/>
      <c r="K483" s="265"/>
      <c r="L483" s="265"/>
      <c r="M483" s="265"/>
      <c r="N483" s="265"/>
      <c r="O483" s="265"/>
      <c r="P483" s="265"/>
      <c r="Q483" s="265"/>
      <c r="R483" s="265"/>
      <c r="S483" s="265"/>
      <c r="T483" s="265"/>
      <c r="U483" s="265"/>
      <c r="V483" s="265"/>
      <c r="W483" s="265"/>
      <c r="X483" s="265"/>
    </row>
    <row r="484" spans="1:24" customFormat="1" ht="15" customHeight="1" x14ac:dyDescent="0.25">
      <c r="A484" s="282"/>
      <c r="B484" s="33"/>
      <c r="C484" s="283"/>
      <c r="D484" s="285"/>
      <c r="E484" s="285"/>
      <c r="F484" s="285"/>
      <c r="G484" s="265"/>
      <c r="H484" s="265"/>
      <c r="I484" s="265"/>
      <c r="J484" s="265"/>
      <c r="K484" s="265"/>
      <c r="L484" s="265"/>
      <c r="M484" s="265"/>
      <c r="N484" s="265"/>
      <c r="O484" s="265"/>
      <c r="P484" s="265"/>
      <c r="Q484" s="265"/>
      <c r="R484" s="265"/>
      <c r="S484" s="265"/>
      <c r="T484" s="265"/>
      <c r="U484" s="265"/>
      <c r="V484" s="265"/>
      <c r="W484" s="265"/>
      <c r="X484" s="265"/>
    </row>
    <row r="485" spans="1:24" customFormat="1" ht="15" customHeight="1" x14ac:dyDescent="0.25">
      <c r="A485" s="282"/>
      <c r="B485" s="33"/>
      <c r="C485" s="283"/>
      <c r="D485" s="285"/>
      <c r="E485" s="285"/>
      <c r="F485" s="285"/>
      <c r="G485" s="265"/>
      <c r="H485" s="265"/>
      <c r="I485" s="265"/>
      <c r="J485" s="265"/>
      <c r="K485" s="265"/>
      <c r="L485" s="265"/>
      <c r="M485" s="265"/>
      <c r="N485" s="265"/>
      <c r="O485" s="265"/>
      <c r="P485" s="265"/>
      <c r="Q485" s="265"/>
      <c r="R485" s="265"/>
      <c r="S485" s="265"/>
      <c r="T485" s="265"/>
      <c r="U485" s="265"/>
      <c r="V485" s="265"/>
      <c r="W485" s="265"/>
      <c r="X485" s="265"/>
    </row>
    <row r="486" spans="1:24" customFormat="1" ht="15" customHeight="1" x14ac:dyDescent="0.25">
      <c r="A486" s="282"/>
      <c r="B486" s="33"/>
      <c r="C486" s="283"/>
      <c r="D486" s="285"/>
      <c r="E486" s="285"/>
      <c r="F486" s="285"/>
      <c r="G486" s="265"/>
      <c r="H486" s="265"/>
      <c r="I486" s="265"/>
      <c r="J486" s="265"/>
      <c r="K486" s="265"/>
      <c r="L486" s="265"/>
      <c r="M486" s="265"/>
      <c r="N486" s="265"/>
      <c r="O486" s="265"/>
      <c r="P486" s="265"/>
      <c r="Q486" s="265"/>
      <c r="R486" s="265"/>
      <c r="S486" s="265"/>
      <c r="T486" s="265"/>
      <c r="U486" s="265"/>
      <c r="V486" s="265"/>
      <c r="W486" s="265"/>
      <c r="X486" s="265"/>
    </row>
    <row r="487" spans="1:24" customFormat="1" ht="15" customHeight="1" x14ac:dyDescent="0.25">
      <c r="A487" s="282"/>
      <c r="B487" s="33"/>
      <c r="C487" s="283"/>
      <c r="D487" s="285"/>
      <c r="E487" s="285"/>
      <c r="F487" s="285"/>
      <c r="G487" s="265"/>
      <c r="H487" s="265"/>
      <c r="I487" s="265"/>
      <c r="J487" s="265"/>
      <c r="K487" s="265"/>
      <c r="L487" s="265"/>
      <c r="M487" s="265"/>
      <c r="N487" s="265"/>
      <c r="O487" s="265"/>
      <c r="P487" s="265"/>
      <c r="Q487" s="265"/>
      <c r="R487" s="265"/>
      <c r="S487" s="265"/>
      <c r="T487" s="265"/>
      <c r="U487" s="265"/>
      <c r="V487" s="265"/>
      <c r="W487" s="265"/>
      <c r="X487" s="265"/>
    </row>
    <row r="488" spans="1:24" customFormat="1" ht="15" customHeight="1" x14ac:dyDescent="0.25">
      <c r="A488" s="282"/>
      <c r="B488" s="33"/>
      <c r="C488" s="283"/>
      <c r="D488" s="285"/>
      <c r="E488" s="285"/>
      <c r="F488" s="285"/>
      <c r="G488" s="265"/>
      <c r="H488" s="265"/>
      <c r="I488" s="265"/>
      <c r="J488" s="265"/>
      <c r="K488" s="265"/>
      <c r="L488" s="265"/>
      <c r="M488" s="265"/>
      <c r="N488" s="265"/>
      <c r="O488" s="265"/>
      <c r="P488" s="265"/>
      <c r="Q488" s="265"/>
      <c r="R488" s="265"/>
      <c r="S488" s="265"/>
      <c r="T488" s="265"/>
      <c r="U488" s="265"/>
      <c r="V488" s="265"/>
      <c r="W488" s="265"/>
      <c r="X488" s="265"/>
    </row>
    <row r="489" spans="1:24" customFormat="1" ht="15" customHeight="1" x14ac:dyDescent="0.25">
      <c r="A489" s="282"/>
      <c r="B489" s="33"/>
      <c r="C489" s="283"/>
      <c r="D489" s="285"/>
      <c r="E489" s="285"/>
      <c r="F489" s="285"/>
      <c r="G489" s="265"/>
      <c r="H489" s="265"/>
      <c r="I489" s="265"/>
      <c r="J489" s="265"/>
      <c r="K489" s="265"/>
      <c r="L489" s="265"/>
      <c r="M489" s="265"/>
      <c r="N489" s="265"/>
      <c r="O489" s="265"/>
      <c r="P489" s="265"/>
      <c r="Q489" s="265"/>
      <c r="R489" s="265"/>
      <c r="S489" s="265"/>
      <c r="T489" s="265"/>
      <c r="U489" s="265"/>
      <c r="V489" s="265"/>
      <c r="W489" s="265"/>
      <c r="X489" s="265"/>
    </row>
    <row r="490" spans="1:24" customFormat="1" ht="15" customHeight="1" x14ac:dyDescent="0.25">
      <c r="A490" s="282"/>
      <c r="B490" s="33"/>
      <c r="C490" s="283"/>
      <c r="D490" s="285"/>
      <c r="E490" s="285"/>
      <c r="F490" s="285"/>
      <c r="G490" s="265"/>
      <c r="H490" s="265"/>
      <c r="I490" s="265"/>
      <c r="J490" s="265"/>
      <c r="K490" s="265"/>
      <c r="L490" s="265"/>
      <c r="M490" s="265"/>
      <c r="N490" s="265"/>
      <c r="O490" s="265"/>
      <c r="P490" s="265"/>
      <c r="Q490" s="265"/>
      <c r="R490" s="265"/>
      <c r="S490" s="265"/>
      <c r="T490" s="265"/>
      <c r="U490" s="265"/>
      <c r="V490" s="265"/>
      <c r="W490" s="265"/>
      <c r="X490" s="265"/>
    </row>
    <row r="491" spans="1:24" customFormat="1" ht="15" customHeight="1" x14ac:dyDescent="0.25">
      <c r="A491" s="282"/>
      <c r="B491" s="33"/>
      <c r="C491" s="283"/>
      <c r="D491" s="285"/>
      <c r="E491" s="285"/>
      <c r="F491" s="285"/>
      <c r="G491" s="265"/>
      <c r="H491" s="265"/>
      <c r="I491" s="265"/>
      <c r="J491" s="265"/>
      <c r="K491" s="265"/>
      <c r="L491" s="265"/>
      <c r="M491" s="265"/>
      <c r="N491" s="265"/>
      <c r="O491" s="265"/>
      <c r="P491" s="265"/>
      <c r="Q491" s="265"/>
      <c r="R491" s="265"/>
      <c r="S491" s="265"/>
      <c r="T491" s="265"/>
      <c r="U491" s="265"/>
      <c r="V491" s="265"/>
      <c r="W491" s="265"/>
      <c r="X491" s="265"/>
    </row>
    <row r="492" spans="1:24" customFormat="1" ht="15" customHeight="1" x14ac:dyDescent="0.25">
      <c r="A492" s="282"/>
      <c r="B492" s="33"/>
      <c r="C492" s="283"/>
      <c r="D492" s="285"/>
      <c r="E492" s="285"/>
      <c r="F492" s="285"/>
      <c r="G492" s="265"/>
      <c r="H492" s="265"/>
      <c r="I492" s="265"/>
      <c r="J492" s="265"/>
      <c r="K492" s="265"/>
      <c r="L492" s="265"/>
      <c r="M492" s="265"/>
      <c r="N492" s="265"/>
      <c r="O492" s="265"/>
      <c r="P492" s="265"/>
      <c r="Q492" s="265"/>
      <c r="R492" s="265"/>
      <c r="S492" s="265"/>
      <c r="T492" s="265"/>
      <c r="U492" s="265"/>
      <c r="V492" s="265"/>
      <c r="W492" s="265"/>
      <c r="X492" s="265"/>
    </row>
    <row r="493" spans="1:24" customFormat="1" ht="15" customHeight="1" x14ac:dyDescent="0.25">
      <c r="A493" s="282"/>
      <c r="B493" s="33"/>
      <c r="C493" s="283"/>
      <c r="D493" s="285"/>
      <c r="E493" s="285"/>
      <c r="F493" s="285"/>
      <c r="G493" s="265"/>
      <c r="H493" s="265"/>
      <c r="I493" s="265"/>
      <c r="J493" s="265"/>
      <c r="K493" s="265"/>
      <c r="L493" s="265"/>
      <c r="M493" s="265"/>
      <c r="N493" s="265"/>
      <c r="O493" s="265"/>
      <c r="P493" s="265"/>
      <c r="Q493" s="265"/>
      <c r="R493" s="265"/>
      <c r="S493" s="265"/>
      <c r="T493" s="265"/>
      <c r="U493" s="265"/>
      <c r="V493" s="265"/>
      <c r="W493" s="265"/>
      <c r="X493" s="265"/>
    </row>
    <row r="494" spans="1:24" customFormat="1" ht="15" customHeight="1" x14ac:dyDescent="0.25">
      <c r="A494" s="282"/>
      <c r="B494" s="33"/>
      <c r="C494" s="283"/>
      <c r="D494" s="285"/>
      <c r="E494" s="285"/>
      <c r="F494" s="285"/>
      <c r="G494" s="265"/>
      <c r="H494" s="265"/>
      <c r="I494" s="265"/>
      <c r="J494" s="265"/>
      <c r="K494" s="265"/>
      <c r="L494" s="265"/>
      <c r="M494" s="265"/>
      <c r="N494" s="265"/>
      <c r="O494" s="265"/>
      <c r="P494" s="265"/>
      <c r="Q494" s="265"/>
      <c r="R494" s="265"/>
      <c r="S494" s="265"/>
      <c r="T494" s="265"/>
      <c r="U494" s="265"/>
      <c r="V494" s="265"/>
      <c r="W494" s="265"/>
      <c r="X494" s="265"/>
    </row>
    <row r="495" spans="1:24" customFormat="1" ht="15" customHeight="1" x14ac:dyDescent="0.25">
      <c r="A495" s="282"/>
      <c r="B495" s="33"/>
      <c r="C495" s="283"/>
      <c r="D495" s="285"/>
      <c r="E495" s="285"/>
      <c r="F495" s="285"/>
      <c r="G495" s="265"/>
      <c r="H495" s="265"/>
      <c r="I495" s="265"/>
      <c r="J495" s="265"/>
      <c r="K495" s="265"/>
      <c r="L495" s="265"/>
      <c r="M495" s="265"/>
      <c r="N495" s="265"/>
      <c r="O495" s="265"/>
      <c r="P495" s="265"/>
      <c r="Q495" s="265"/>
      <c r="R495" s="265"/>
      <c r="S495" s="265"/>
      <c r="T495" s="265"/>
      <c r="U495" s="265"/>
      <c r="V495" s="265"/>
      <c r="W495" s="265"/>
      <c r="X495" s="265"/>
    </row>
    <row r="496" spans="1:24" customFormat="1" ht="15" customHeight="1" x14ac:dyDescent="0.25">
      <c r="A496" s="282"/>
      <c r="B496" s="33"/>
      <c r="C496" s="283"/>
      <c r="D496" s="285"/>
      <c r="E496" s="285"/>
      <c r="F496" s="285"/>
      <c r="G496" s="265"/>
      <c r="H496" s="265"/>
      <c r="I496" s="265"/>
      <c r="J496" s="265"/>
      <c r="K496" s="265"/>
      <c r="L496" s="265"/>
      <c r="M496" s="265"/>
      <c r="N496" s="265"/>
      <c r="O496" s="265"/>
      <c r="P496" s="265"/>
      <c r="Q496" s="265"/>
      <c r="R496" s="265"/>
      <c r="S496" s="265"/>
      <c r="T496" s="265"/>
      <c r="U496" s="265"/>
      <c r="V496" s="265"/>
      <c r="W496" s="265"/>
      <c r="X496" s="265"/>
    </row>
    <row r="497" spans="1:24" customFormat="1" ht="15" customHeight="1" x14ac:dyDescent="0.25">
      <c r="A497" s="282"/>
      <c r="B497" s="33"/>
      <c r="C497" s="283"/>
      <c r="D497" s="285"/>
      <c r="E497" s="285"/>
      <c r="F497" s="285"/>
      <c r="G497" s="265"/>
      <c r="H497" s="265"/>
      <c r="I497" s="265"/>
      <c r="J497" s="265"/>
      <c r="K497" s="265"/>
      <c r="L497" s="265"/>
      <c r="M497" s="265"/>
      <c r="N497" s="265"/>
      <c r="O497" s="265"/>
      <c r="P497" s="265"/>
      <c r="Q497" s="265"/>
      <c r="R497" s="265"/>
      <c r="S497" s="265"/>
      <c r="T497" s="265"/>
      <c r="U497" s="265"/>
      <c r="V497" s="265"/>
      <c r="W497" s="265"/>
      <c r="X497" s="265"/>
    </row>
    <row r="498" spans="1:24" customFormat="1" ht="15" customHeight="1" x14ac:dyDescent="0.25">
      <c r="A498" s="282"/>
      <c r="B498" s="33"/>
      <c r="C498" s="283"/>
      <c r="D498" s="285"/>
      <c r="E498" s="285"/>
      <c r="F498" s="285"/>
      <c r="G498" s="265"/>
      <c r="H498" s="265"/>
      <c r="I498" s="265"/>
      <c r="J498" s="265"/>
      <c r="K498" s="265"/>
      <c r="L498" s="265"/>
      <c r="M498" s="265"/>
      <c r="N498" s="265"/>
      <c r="O498" s="265"/>
      <c r="P498" s="265"/>
      <c r="Q498" s="265"/>
      <c r="R498" s="265"/>
      <c r="S498" s="265"/>
      <c r="T498" s="265"/>
      <c r="U498" s="265"/>
      <c r="V498" s="265"/>
      <c r="W498" s="265"/>
      <c r="X498" s="265"/>
    </row>
    <row r="499" spans="1:24" customFormat="1" ht="15" customHeight="1" x14ac:dyDescent="0.25">
      <c r="A499" s="282"/>
      <c r="B499" s="33"/>
      <c r="C499" s="283"/>
      <c r="D499" s="285"/>
      <c r="E499" s="285"/>
      <c r="F499" s="285"/>
      <c r="G499" s="265"/>
      <c r="H499" s="265"/>
      <c r="I499" s="265"/>
      <c r="J499" s="265"/>
      <c r="K499" s="265"/>
      <c r="L499" s="265"/>
      <c r="M499" s="265"/>
      <c r="N499" s="265"/>
      <c r="O499" s="265"/>
      <c r="P499" s="265"/>
      <c r="Q499" s="265"/>
      <c r="R499" s="265"/>
      <c r="S499" s="265"/>
      <c r="T499" s="265"/>
      <c r="U499" s="265"/>
      <c r="V499" s="265"/>
      <c r="W499" s="265"/>
      <c r="X499" s="265"/>
    </row>
    <row r="500" spans="1:24" customFormat="1" ht="15" customHeight="1" x14ac:dyDescent="0.25">
      <c r="A500" s="282"/>
      <c r="B500" s="33"/>
      <c r="C500" s="283"/>
      <c r="D500" s="285"/>
      <c r="E500" s="285"/>
      <c r="F500" s="285"/>
      <c r="G500" s="265"/>
      <c r="H500" s="265"/>
      <c r="I500" s="265"/>
      <c r="J500" s="265"/>
      <c r="K500" s="265"/>
      <c r="L500" s="265"/>
      <c r="M500" s="265"/>
      <c r="N500" s="265"/>
      <c r="O500" s="265"/>
      <c r="P500" s="265"/>
      <c r="Q500" s="265"/>
      <c r="R500" s="265"/>
      <c r="S500" s="265"/>
      <c r="T500" s="265"/>
      <c r="U500" s="265"/>
      <c r="V500" s="265"/>
      <c r="W500" s="265"/>
      <c r="X500" s="265"/>
    </row>
    <row r="501" spans="1:24" customFormat="1" ht="15" customHeight="1" x14ac:dyDescent="0.25">
      <c r="A501" s="282"/>
      <c r="B501" s="33"/>
      <c r="C501" s="283"/>
      <c r="D501" s="285"/>
      <c r="E501" s="285"/>
      <c r="F501" s="285"/>
      <c r="G501" s="265"/>
      <c r="H501" s="265"/>
      <c r="I501" s="265"/>
      <c r="J501" s="265"/>
      <c r="K501" s="265"/>
      <c r="L501" s="265"/>
      <c r="M501" s="265"/>
      <c r="N501" s="265"/>
      <c r="O501" s="265"/>
      <c r="P501" s="265"/>
      <c r="Q501" s="265"/>
      <c r="R501" s="265"/>
      <c r="S501" s="265"/>
      <c r="T501" s="265"/>
      <c r="U501" s="265"/>
      <c r="V501" s="265"/>
      <c r="W501" s="265"/>
      <c r="X501" s="265"/>
    </row>
    <row r="502" spans="1:24" customFormat="1" ht="15" customHeight="1" x14ac:dyDescent="0.25">
      <c r="A502" s="282"/>
      <c r="B502" s="33"/>
      <c r="C502" s="283"/>
      <c r="D502" s="285"/>
      <c r="E502" s="285"/>
      <c r="F502" s="285"/>
      <c r="G502" s="265"/>
      <c r="H502" s="265"/>
      <c r="I502" s="265"/>
      <c r="J502" s="265"/>
      <c r="K502" s="265"/>
      <c r="L502" s="265"/>
      <c r="M502" s="265"/>
      <c r="N502" s="265"/>
      <c r="O502" s="265"/>
      <c r="P502" s="265"/>
      <c r="Q502" s="265"/>
      <c r="R502" s="265"/>
      <c r="S502" s="265"/>
      <c r="T502" s="265"/>
      <c r="U502" s="265"/>
      <c r="V502" s="265"/>
      <c r="W502" s="265"/>
      <c r="X502" s="265"/>
    </row>
    <row r="503" spans="1:24" customFormat="1" ht="15" customHeight="1" x14ac:dyDescent="0.25">
      <c r="A503" s="282"/>
      <c r="B503" s="33"/>
      <c r="C503" s="283"/>
      <c r="D503" s="285"/>
      <c r="E503" s="285"/>
      <c r="F503" s="285"/>
      <c r="G503" s="265"/>
      <c r="H503" s="265"/>
      <c r="I503" s="265"/>
      <c r="J503" s="265"/>
      <c r="K503" s="265"/>
      <c r="L503" s="265"/>
      <c r="M503" s="265"/>
      <c r="N503" s="265"/>
      <c r="O503" s="265"/>
      <c r="P503" s="265"/>
      <c r="Q503" s="265"/>
      <c r="R503" s="265"/>
      <c r="S503" s="265"/>
      <c r="T503" s="265"/>
      <c r="U503" s="265"/>
      <c r="V503" s="265"/>
      <c r="W503" s="265"/>
      <c r="X503" s="265"/>
    </row>
    <row r="504" spans="1:24" customFormat="1" ht="15" customHeight="1" x14ac:dyDescent="0.25">
      <c r="A504" s="282"/>
      <c r="B504" s="33"/>
      <c r="C504" s="283"/>
      <c r="D504" s="285"/>
      <c r="E504" s="285"/>
      <c r="F504" s="285"/>
      <c r="G504" s="265"/>
      <c r="H504" s="265"/>
      <c r="I504" s="265"/>
      <c r="J504" s="265"/>
      <c r="K504" s="265"/>
      <c r="L504" s="265"/>
      <c r="M504" s="265"/>
      <c r="N504" s="265"/>
      <c r="O504" s="265"/>
      <c r="P504" s="265"/>
      <c r="Q504" s="265"/>
      <c r="R504" s="265"/>
      <c r="S504" s="265"/>
      <c r="T504" s="265"/>
      <c r="U504" s="265"/>
      <c r="V504" s="265"/>
      <c r="W504" s="265"/>
      <c r="X504" s="265"/>
    </row>
    <row r="505" spans="1:24" customFormat="1" ht="15" customHeight="1" x14ac:dyDescent="0.25">
      <c r="A505" s="282"/>
      <c r="B505" s="33"/>
      <c r="C505" s="283"/>
      <c r="D505" s="285"/>
      <c r="E505" s="285"/>
      <c r="F505" s="285"/>
      <c r="G505" s="265"/>
      <c r="H505" s="265"/>
      <c r="I505" s="265"/>
      <c r="J505" s="265"/>
      <c r="K505" s="265"/>
      <c r="L505" s="265"/>
      <c r="M505" s="265"/>
      <c r="N505" s="265"/>
      <c r="O505" s="265"/>
      <c r="P505" s="265"/>
      <c r="Q505" s="265"/>
      <c r="R505" s="265"/>
      <c r="S505" s="265"/>
      <c r="T505" s="265"/>
      <c r="U505" s="265"/>
      <c r="V505" s="265"/>
      <c r="W505" s="265"/>
      <c r="X505" s="265"/>
    </row>
    <row r="506" spans="1:24" customFormat="1" ht="15" customHeight="1" x14ac:dyDescent="0.25">
      <c r="A506" s="282"/>
      <c r="B506" s="33"/>
      <c r="C506" s="283"/>
      <c r="D506" s="285"/>
      <c r="E506" s="285"/>
      <c r="F506" s="285"/>
      <c r="G506" s="265"/>
      <c r="H506" s="265"/>
      <c r="I506" s="265"/>
      <c r="J506" s="265"/>
      <c r="K506" s="265"/>
      <c r="L506" s="265"/>
      <c r="M506" s="265"/>
      <c r="N506" s="265"/>
      <c r="O506" s="265"/>
      <c r="P506" s="265"/>
      <c r="Q506" s="265"/>
      <c r="R506" s="265"/>
      <c r="S506" s="265"/>
      <c r="T506" s="265"/>
      <c r="U506" s="265"/>
      <c r="V506" s="265"/>
      <c r="W506" s="265"/>
      <c r="X506" s="265"/>
    </row>
    <row r="507" spans="1:24" customFormat="1" ht="15" customHeight="1" x14ac:dyDescent="0.25">
      <c r="A507" s="282"/>
      <c r="B507" s="33"/>
      <c r="C507" s="283"/>
      <c r="D507" s="285"/>
      <c r="E507" s="285"/>
      <c r="F507" s="285"/>
      <c r="G507" s="265"/>
      <c r="H507" s="265"/>
      <c r="I507" s="265"/>
      <c r="J507" s="265"/>
      <c r="K507" s="265"/>
      <c r="L507" s="265"/>
      <c r="M507" s="265"/>
      <c r="N507" s="265"/>
      <c r="O507" s="265"/>
      <c r="P507" s="265"/>
      <c r="Q507" s="265"/>
      <c r="R507" s="265"/>
      <c r="S507" s="265"/>
      <c r="T507" s="265"/>
      <c r="U507" s="265"/>
      <c r="V507" s="265"/>
      <c r="W507" s="265"/>
      <c r="X507" s="265"/>
    </row>
    <row r="508" spans="1:24" customFormat="1" ht="15" customHeight="1" x14ac:dyDescent="0.25">
      <c r="A508" s="282"/>
      <c r="B508" s="33"/>
      <c r="C508" s="283"/>
      <c r="D508" s="285"/>
      <c r="E508" s="285"/>
      <c r="F508" s="285"/>
      <c r="G508" s="265"/>
      <c r="H508" s="265"/>
      <c r="I508" s="265"/>
      <c r="J508" s="265"/>
      <c r="K508" s="265"/>
      <c r="L508" s="265"/>
      <c r="M508" s="265"/>
      <c r="N508" s="265"/>
      <c r="O508" s="265"/>
      <c r="P508" s="265"/>
      <c r="Q508" s="265"/>
      <c r="R508" s="265"/>
      <c r="S508" s="265"/>
      <c r="T508" s="265"/>
      <c r="U508" s="265"/>
      <c r="V508" s="265"/>
      <c r="W508" s="265"/>
      <c r="X508" s="265"/>
    </row>
    <row r="509" spans="1:24" customFormat="1" ht="15" customHeight="1" x14ac:dyDescent="0.25">
      <c r="A509" s="282"/>
      <c r="B509" s="33"/>
      <c r="C509" s="283"/>
      <c r="D509" s="285"/>
      <c r="E509" s="285"/>
      <c r="F509" s="285"/>
      <c r="G509" s="265"/>
      <c r="H509" s="265"/>
      <c r="I509" s="265"/>
      <c r="J509" s="265"/>
      <c r="K509" s="265"/>
      <c r="L509" s="265"/>
      <c r="M509" s="265"/>
      <c r="N509" s="265"/>
      <c r="O509" s="265"/>
      <c r="P509" s="265"/>
      <c r="Q509" s="265"/>
      <c r="R509" s="265"/>
      <c r="S509" s="265"/>
      <c r="T509" s="265"/>
      <c r="U509" s="265"/>
      <c r="V509" s="265"/>
      <c r="W509" s="265"/>
      <c r="X509" s="265"/>
    </row>
    <row r="510" spans="1:24" customFormat="1" ht="15" customHeight="1" x14ac:dyDescent="0.25">
      <c r="A510" s="282"/>
      <c r="B510" s="33"/>
      <c r="C510" s="283"/>
      <c r="D510" s="285"/>
      <c r="E510" s="285"/>
      <c r="F510" s="285"/>
      <c r="G510" s="265"/>
      <c r="H510" s="265"/>
      <c r="I510" s="265"/>
      <c r="J510" s="265"/>
      <c r="K510" s="265"/>
      <c r="L510" s="265"/>
      <c r="M510" s="265"/>
      <c r="N510" s="265"/>
      <c r="O510" s="265"/>
      <c r="P510" s="265"/>
      <c r="Q510" s="265"/>
      <c r="R510" s="265"/>
      <c r="S510" s="265"/>
      <c r="T510" s="265"/>
      <c r="U510" s="265"/>
      <c r="V510" s="265"/>
      <c r="W510" s="265"/>
      <c r="X510" s="265"/>
    </row>
    <row r="511" spans="1:24" customFormat="1" ht="15" customHeight="1" x14ac:dyDescent="0.25">
      <c r="A511" s="282"/>
      <c r="B511" s="33"/>
      <c r="C511" s="283"/>
      <c r="D511" s="285"/>
      <c r="E511" s="285"/>
      <c r="F511" s="285"/>
      <c r="G511" s="265"/>
      <c r="H511" s="265"/>
      <c r="I511" s="265"/>
      <c r="J511" s="265"/>
      <c r="K511" s="265"/>
      <c r="L511" s="265"/>
      <c r="M511" s="265"/>
      <c r="N511" s="265"/>
      <c r="O511" s="265"/>
      <c r="P511" s="265"/>
      <c r="Q511" s="265"/>
      <c r="R511" s="265"/>
      <c r="S511" s="265"/>
      <c r="T511" s="265"/>
      <c r="U511" s="265"/>
      <c r="V511" s="265"/>
      <c r="W511" s="265"/>
      <c r="X511" s="265"/>
    </row>
    <row r="512" spans="1:24" customFormat="1" ht="15" customHeight="1" x14ac:dyDescent="0.25">
      <c r="A512" s="282"/>
      <c r="B512" s="33"/>
      <c r="C512" s="283"/>
      <c r="D512" s="285"/>
      <c r="E512" s="285"/>
      <c r="F512" s="285"/>
      <c r="G512" s="265"/>
      <c r="H512" s="265"/>
      <c r="I512" s="265"/>
      <c r="J512" s="265"/>
      <c r="K512" s="265"/>
      <c r="L512" s="265"/>
      <c r="M512" s="265"/>
      <c r="N512" s="265"/>
      <c r="O512" s="265"/>
      <c r="P512" s="265"/>
      <c r="Q512" s="265"/>
      <c r="R512" s="265"/>
      <c r="S512" s="265"/>
      <c r="T512" s="265"/>
      <c r="U512" s="265"/>
      <c r="V512" s="265"/>
      <c r="W512" s="265"/>
      <c r="X512" s="265"/>
    </row>
    <row r="513" spans="1:24" customFormat="1" ht="15" customHeight="1" x14ac:dyDescent="0.25">
      <c r="A513" s="282"/>
      <c r="B513" s="33"/>
      <c r="C513" s="283"/>
      <c r="D513" s="285"/>
      <c r="E513" s="285"/>
      <c r="F513" s="285"/>
      <c r="G513" s="265"/>
      <c r="H513" s="265"/>
      <c r="I513" s="265"/>
      <c r="J513" s="265"/>
      <c r="K513" s="265"/>
      <c r="L513" s="265"/>
      <c r="M513" s="265"/>
      <c r="N513" s="265"/>
      <c r="O513" s="265"/>
      <c r="P513" s="265"/>
      <c r="Q513" s="265"/>
      <c r="R513" s="265"/>
      <c r="S513" s="265"/>
      <c r="T513" s="265"/>
      <c r="U513" s="265"/>
      <c r="V513" s="265"/>
      <c r="W513" s="265"/>
      <c r="X513" s="265"/>
    </row>
    <row r="514" spans="1:24" customFormat="1" ht="15" customHeight="1" x14ac:dyDescent="0.25">
      <c r="A514" s="282"/>
      <c r="B514" s="33"/>
      <c r="C514" s="283"/>
      <c r="D514" s="285"/>
      <c r="E514" s="285"/>
      <c r="F514" s="285"/>
      <c r="G514" s="265"/>
      <c r="H514" s="265"/>
      <c r="I514" s="265"/>
      <c r="J514" s="265"/>
      <c r="K514" s="265"/>
      <c r="L514" s="265"/>
      <c r="M514" s="265"/>
      <c r="N514" s="265"/>
      <c r="O514" s="265"/>
      <c r="P514" s="265"/>
      <c r="Q514" s="265"/>
      <c r="R514" s="265"/>
      <c r="S514" s="265"/>
      <c r="T514" s="265"/>
      <c r="U514" s="265"/>
      <c r="V514" s="265"/>
      <c r="W514" s="265"/>
      <c r="X514" s="265"/>
    </row>
    <row r="515" spans="1:24" customFormat="1" ht="15" customHeight="1" x14ac:dyDescent="0.25">
      <c r="A515" s="282"/>
      <c r="B515" s="33"/>
      <c r="C515" s="283"/>
      <c r="D515" s="285"/>
      <c r="E515" s="285"/>
      <c r="F515" s="285"/>
      <c r="G515" s="265"/>
      <c r="H515" s="265"/>
      <c r="I515" s="265"/>
      <c r="J515" s="265"/>
      <c r="K515" s="265"/>
      <c r="L515" s="265"/>
      <c r="M515" s="265"/>
      <c r="N515" s="265"/>
      <c r="O515" s="265"/>
      <c r="P515" s="265"/>
      <c r="Q515" s="265"/>
      <c r="R515" s="265"/>
      <c r="S515" s="265"/>
      <c r="T515" s="265"/>
      <c r="U515" s="265"/>
      <c r="V515" s="265"/>
      <c r="W515" s="265"/>
      <c r="X515" s="265"/>
    </row>
    <row r="516" spans="1:24" customFormat="1" ht="15" customHeight="1" x14ac:dyDescent="0.25">
      <c r="A516" s="282"/>
      <c r="B516" s="33"/>
      <c r="C516" s="283"/>
      <c r="D516" s="285"/>
      <c r="E516" s="285"/>
      <c r="F516" s="285"/>
      <c r="G516" s="265"/>
      <c r="H516" s="265"/>
      <c r="I516" s="265"/>
      <c r="J516" s="265"/>
      <c r="K516" s="265"/>
      <c r="L516" s="265"/>
      <c r="M516" s="265"/>
      <c r="N516" s="265"/>
      <c r="O516" s="265"/>
      <c r="P516" s="265"/>
      <c r="Q516" s="265"/>
      <c r="R516" s="265"/>
      <c r="S516" s="265"/>
      <c r="T516" s="265"/>
      <c r="U516" s="265"/>
      <c r="V516" s="265"/>
      <c r="W516" s="265"/>
      <c r="X516" s="265"/>
    </row>
    <row r="517" spans="1:24" customFormat="1" ht="15" customHeight="1" x14ac:dyDescent="0.25">
      <c r="A517" s="282"/>
      <c r="B517" s="33"/>
      <c r="C517" s="283"/>
      <c r="D517" s="285"/>
      <c r="E517" s="285"/>
      <c r="F517" s="285"/>
      <c r="G517" s="265"/>
      <c r="H517" s="265"/>
      <c r="I517" s="265"/>
      <c r="J517" s="265"/>
      <c r="K517" s="265"/>
      <c r="L517" s="265"/>
      <c r="M517" s="265"/>
      <c r="N517" s="265"/>
      <c r="O517" s="265"/>
      <c r="P517" s="265"/>
      <c r="Q517" s="265"/>
      <c r="R517" s="265"/>
      <c r="S517" s="265"/>
      <c r="T517" s="265"/>
      <c r="U517" s="265"/>
      <c r="V517" s="265"/>
      <c r="W517" s="265"/>
      <c r="X517" s="265"/>
    </row>
    <row r="518" spans="1:24" customFormat="1" ht="15" customHeight="1" x14ac:dyDescent="0.25">
      <c r="A518" s="282"/>
      <c r="B518" s="33"/>
      <c r="C518" s="283"/>
      <c r="D518" s="285"/>
      <c r="E518" s="285"/>
      <c r="F518" s="285"/>
      <c r="G518" s="265"/>
      <c r="H518" s="265"/>
      <c r="I518" s="265"/>
      <c r="J518" s="265"/>
      <c r="K518" s="265"/>
      <c r="L518" s="265"/>
      <c r="M518" s="265"/>
      <c r="N518" s="265"/>
      <c r="O518" s="265"/>
      <c r="P518" s="265"/>
      <c r="Q518" s="265"/>
      <c r="R518" s="265"/>
      <c r="S518" s="265"/>
      <c r="T518" s="265"/>
      <c r="U518" s="265"/>
      <c r="V518" s="265"/>
      <c r="W518" s="265"/>
      <c r="X518" s="265"/>
    </row>
    <row r="519" spans="1:24" customFormat="1" ht="15" customHeight="1" x14ac:dyDescent="0.25">
      <c r="A519" s="282"/>
      <c r="B519" s="33"/>
      <c r="C519" s="283"/>
      <c r="D519" s="285"/>
      <c r="E519" s="285"/>
      <c r="F519" s="285"/>
      <c r="G519" s="265"/>
      <c r="H519" s="265"/>
      <c r="I519" s="265"/>
      <c r="J519" s="265"/>
      <c r="K519" s="265"/>
      <c r="L519" s="265"/>
      <c r="M519" s="265"/>
      <c r="N519" s="265"/>
      <c r="O519" s="265"/>
      <c r="P519" s="265"/>
      <c r="Q519" s="265"/>
      <c r="R519" s="265"/>
      <c r="S519" s="265"/>
      <c r="T519" s="265"/>
      <c r="U519" s="265"/>
      <c r="V519" s="265"/>
      <c r="W519" s="265"/>
      <c r="X519" s="265"/>
    </row>
    <row r="520" spans="1:24" customFormat="1" ht="15" customHeight="1" x14ac:dyDescent="0.25">
      <c r="A520" s="282"/>
      <c r="B520" s="33"/>
      <c r="C520" s="283"/>
      <c r="D520" s="285"/>
      <c r="E520" s="285"/>
      <c r="F520" s="285"/>
      <c r="G520" s="265"/>
      <c r="H520" s="265"/>
      <c r="I520" s="265"/>
      <c r="J520" s="265"/>
      <c r="K520" s="265"/>
      <c r="L520" s="265"/>
      <c r="M520" s="265"/>
      <c r="N520" s="265"/>
      <c r="O520" s="265"/>
      <c r="P520" s="265"/>
      <c r="Q520" s="265"/>
      <c r="R520" s="265"/>
      <c r="S520" s="265"/>
      <c r="T520" s="265"/>
      <c r="U520" s="265"/>
      <c r="V520" s="265"/>
      <c r="W520" s="265"/>
      <c r="X520" s="265"/>
    </row>
    <row r="521" spans="1:24" customFormat="1" ht="15.75" customHeight="1" x14ac:dyDescent="0.25">
      <c r="C521" s="286"/>
    </row>
    <row r="522" spans="1:24" customFormat="1" ht="15.75" customHeight="1" x14ac:dyDescent="0.25">
      <c r="C522" s="286"/>
    </row>
    <row r="523" spans="1:24" customFormat="1" ht="15.75" customHeight="1" x14ac:dyDescent="0.25">
      <c r="C523" s="286"/>
    </row>
    <row r="524" spans="1:24" customFormat="1" ht="15.75" customHeight="1" x14ac:dyDescent="0.25">
      <c r="C524" s="286"/>
    </row>
    <row r="525" spans="1:24" customFormat="1" ht="15.75" customHeight="1" x14ac:dyDescent="0.25">
      <c r="C525" s="286"/>
    </row>
    <row r="526" spans="1:24" customFormat="1" ht="15.75" customHeight="1" x14ac:dyDescent="0.25">
      <c r="C526" s="286"/>
    </row>
    <row r="527" spans="1:24" customFormat="1" ht="15.75" customHeight="1" x14ac:dyDescent="0.25">
      <c r="C527" s="286"/>
    </row>
    <row r="528" spans="1:24" customFormat="1" ht="15.75" customHeight="1" x14ac:dyDescent="0.25">
      <c r="C528" s="286"/>
    </row>
    <row r="529" spans="3:3" customFormat="1" ht="15.75" customHeight="1" x14ac:dyDescent="0.25">
      <c r="C529" s="286"/>
    </row>
    <row r="530" spans="3:3" customFormat="1" ht="15.75" customHeight="1" x14ac:dyDescent="0.25">
      <c r="C530" s="286"/>
    </row>
    <row r="531" spans="3:3" customFormat="1" ht="15.75" customHeight="1" x14ac:dyDescent="0.25">
      <c r="C531" s="286"/>
    </row>
    <row r="532" spans="3:3" customFormat="1" ht="15.75" customHeight="1" x14ac:dyDescent="0.25">
      <c r="C532" s="286"/>
    </row>
    <row r="533" spans="3:3" customFormat="1" ht="15.75" customHeight="1" x14ac:dyDescent="0.25">
      <c r="C533" s="286"/>
    </row>
    <row r="534" spans="3:3" customFormat="1" ht="15.75" customHeight="1" x14ac:dyDescent="0.25">
      <c r="C534" s="286"/>
    </row>
    <row r="535" spans="3:3" customFormat="1" ht="15.75" customHeight="1" x14ac:dyDescent="0.25">
      <c r="C535" s="286"/>
    </row>
    <row r="536" spans="3:3" customFormat="1" ht="15.75" customHeight="1" x14ac:dyDescent="0.25">
      <c r="C536" s="286"/>
    </row>
    <row r="537" spans="3:3" customFormat="1" ht="15.75" customHeight="1" x14ac:dyDescent="0.25">
      <c r="C537" s="286"/>
    </row>
    <row r="538" spans="3:3" customFormat="1" ht="15.75" customHeight="1" x14ac:dyDescent="0.25">
      <c r="C538" s="286"/>
    </row>
    <row r="539" spans="3:3" customFormat="1" ht="15.75" customHeight="1" x14ac:dyDescent="0.25">
      <c r="C539" s="286"/>
    </row>
    <row r="540" spans="3:3" customFormat="1" ht="15.75" customHeight="1" x14ac:dyDescent="0.25">
      <c r="C540" s="286"/>
    </row>
    <row r="541" spans="3:3" customFormat="1" ht="15.75" customHeight="1" x14ac:dyDescent="0.25">
      <c r="C541" s="286"/>
    </row>
    <row r="542" spans="3:3" customFormat="1" ht="15.75" customHeight="1" x14ac:dyDescent="0.25">
      <c r="C542" s="286"/>
    </row>
    <row r="543" spans="3:3" customFormat="1" ht="15.75" customHeight="1" x14ac:dyDescent="0.25">
      <c r="C543" s="286"/>
    </row>
    <row r="544" spans="3:3" customFormat="1" ht="15.75" customHeight="1" x14ac:dyDescent="0.25">
      <c r="C544" s="286"/>
    </row>
    <row r="545" spans="3:3" customFormat="1" ht="15.75" customHeight="1" x14ac:dyDescent="0.25">
      <c r="C545" s="286"/>
    </row>
    <row r="546" spans="3:3" customFormat="1" ht="15.75" customHeight="1" x14ac:dyDescent="0.25">
      <c r="C546" s="286"/>
    </row>
    <row r="547" spans="3:3" customFormat="1" ht="15.75" customHeight="1" x14ac:dyDescent="0.25">
      <c r="C547" s="286"/>
    </row>
    <row r="548" spans="3:3" customFormat="1" ht="15.75" customHeight="1" x14ac:dyDescent="0.25">
      <c r="C548" s="286"/>
    </row>
    <row r="549" spans="3:3" customFormat="1" ht="15.75" customHeight="1" x14ac:dyDescent="0.25">
      <c r="C549" s="286"/>
    </row>
    <row r="550" spans="3:3" customFormat="1" ht="15.75" customHeight="1" x14ac:dyDescent="0.25">
      <c r="C550" s="286"/>
    </row>
    <row r="551" spans="3:3" customFormat="1" ht="15.75" customHeight="1" x14ac:dyDescent="0.25">
      <c r="C551" s="286"/>
    </row>
    <row r="552" spans="3:3" customFormat="1" ht="15.75" customHeight="1" x14ac:dyDescent="0.25">
      <c r="C552" s="286"/>
    </row>
    <row r="553" spans="3:3" customFormat="1" ht="15.75" customHeight="1" x14ac:dyDescent="0.25">
      <c r="C553" s="286"/>
    </row>
    <row r="554" spans="3:3" customFormat="1" ht="15.75" customHeight="1" x14ac:dyDescent="0.25">
      <c r="C554" s="286"/>
    </row>
    <row r="555" spans="3:3" customFormat="1" ht="15.75" customHeight="1" x14ac:dyDescent="0.25">
      <c r="C555" s="286"/>
    </row>
    <row r="556" spans="3:3" customFormat="1" ht="15.75" customHeight="1" x14ac:dyDescent="0.25">
      <c r="C556" s="286"/>
    </row>
    <row r="557" spans="3:3" customFormat="1" ht="15.75" customHeight="1" x14ac:dyDescent="0.25">
      <c r="C557" s="286"/>
    </row>
    <row r="558" spans="3:3" customFormat="1" ht="15.75" customHeight="1" x14ac:dyDescent="0.25">
      <c r="C558" s="286"/>
    </row>
    <row r="559" spans="3:3" customFormat="1" ht="15.75" customHeight="1" x14ac:dyDescent="0.25">
      <c r="C559" s="286"/>
    </row>
    <row r="560" spans="3:3" customFormat="1" ht="15.75" customHeight="1" x14ac:dyDescent="0.25">
      <c r="C560" s="286"/>
    </row>
    <row r="561" spans="3:3" customFormat="1" ht="15.75" customHeight="1" x14ac:dyDescent="0.25">
      <c r="C561" s="286"/>
    </row>
    <row r="562" spans="3:3" customFormat="1" ht="15.75" customHeight="1" x14ac:dyDescent="0.25">
      <c r="C562" s="286"/>
    </row>
    <row r="563" spans="3:3" customFormat="1" ht="15.75" customHeight="1" x14ac:dyDescent="0.25">
      <c r="C563" s="286"/>
    </row>
    <row r="564" spans="3:3" customFormat="1" ht="15.75" customHeight="1" x14ac:dyDescent="0.25">
      <c r="C564" s="286"/>
    </row>
    <row r="565" spans="3:3" customFormat="1" ht="15.75" customHeight="1" x14ac:dyDescent="0.25">
      <c r="C565" s="286"/>
    </row>
    <row r="566" spans="3:3" customFormat="1" ht="15.75" customHeight="1" x14ac:dyDescent="0.25">
      <c r="C566" s="286"/>
    </row>
    <row r="567" spans="3:3" customFormat="1" ht="15.75" customHeight="1" x14ac:dyDescent="0.25">
      <c r="C567" s="286"/>
    </row>
    <row r="568" spans="3:3" customFormat="1" ht="15.75" customHeight="1" x14ac:dyDescent="0.25">
      <c r="C568" s="286"/>
    </row>
    <row r="569" spans="3:3" customFormat="1" ht="15.75" customHeight="1" x14ac:dyDescent="0.25">
      <c r="C569" s="286"/>
    </row>
    <row r="570" spans="3:3" customFormat="1" ht="15.75" customHeight="1" x14ac:dyDescent="0.25">
      <c r="C570" s="286"/>
    </row>
    <row r="571" spans="3:3" customFormat="1" ht="15.75" customHeight="1" x14ac:dyDescent="0.25">
      <c r="C571" s="286"/>
    </row>
    <row r="572" spans="3:3" customFormat="1" ht="15.75" customHeight="1" x14ac:dyDescent="0.25">
      <c r="C572" s="286"/>
    </row>
    <row r="573" spans="3:3" customFormat="1" ht="15.75" customHeight="1" x14ac:dyDescent="0.25">
      <c r="C573" s="286"/>
    </row>
    <row r="574" spans="3:3" customFormat="1" ht="15.75" customHeight="1" x14ac:dyDescent="0.25">
      <c r="C574" s="286"/>
    </row>
    <row r="575" spans="3:3" customFormat="1" ht="15.75" customHeight="1" x14ac:dyDescent="0.25">
      <c r="C575" s="286"/>
    </row>
    <row r="576" spans="3:3" customFormat="1" ht="15.75" customHeight="1" x14ac:dyDescent="0.25">
      <c r="C576" s="286"/>
    </row>
    <row r="577" spans="3:3" customFormat="1" ht="15.75" customHeight="1" x14ac:dyDescent="0.25">
      <c r="C577" s="286"/>
    </row>
    <row r="578" spans="3:3" customFormat="1" ht="15.75" customHeight="1" x14ac:dyDescent="0.25">
      <c r="C578" s="286"/>
    </row>
    <row r="579" spans="3:3" customFormat="1" ht="15.75" customHeight="1" x14ac:dyDescent="0.25">
      <c r="C579" s="286"/>
    </row>
    <row r="580" spans="3:3" customFormat="1" ht="15.75" customHeight="1" x14ac:dyDescent="0.25">
      <c r="C580" s="286"/>
    </row>
    <row r="581" spans="3:3" customFormat="1" ht="15.75" customHeight="1" x14ac:dyDescent="0.25">
      <c r="C581" s="286"/>
    </row>
    <row r="582" spans="3:3" customFormat="1" ht="15.75" customHeight="1" x14ac:dyDescent="0.25">
      <c r="C582" s="286"/>
    </row>
    <row r="583" spans="3:3" customFormat="1" ht="15.75" customHeight="1" x14ac:dyDescent="0.25">
      <c r="C583" s="286"/>
    </row>
    <row r="584" spans="3:3" customFormat="1" ht="15.75" customHeight="1" x14ac:dyDescent="0.25">
      <c r="C584" s="286"/>
    </row>
    <row r="585" spans="3:3" customFormat="1" ht="15.75" customHeight="1" x14ac:dyDescent="0.25">
      <c r="C585" s="286"/>
    </row>
    <row r="586" spans="3:3" customFormat="1" ht="15.75" customHeight="1" x14ac:dyDescent="0.25">
      <c r="C586" s="286"/>
    </row>
    <row r="587" spans="3:3" customFormat="1" ht="15.75" customHeight="1" x14ac:dyDescent="0.25">
      <c r="C587" s="286"/>
    </row>
    <row r="588" spans="3:3" customFormat="1" ht="15.75" customHeight="1" x14ac:dyDescent="0.25">
      <c r="C588" s="286"/>
    </row>
    <row r="589" spans="3:3" customFormat="1" ht="15.75" customHeight="1" x14ac:dyDescent="0.25">
      <c r="C589" s="286"/>
    </row>
    <row r="590" spans="3:3" customFormat="1" ht="15.75" customHeight="1" x14ac:dyDescent="0.25">
      <c r="C590" s="286"/>
    </row>
    <row r="591" spans="3:3" customFormat="1" ht="15.75" customHeight="1" x14ac:dyDescent="0.25">
      <c r="C591" s="286"/>
    </row>
    <row r="592" spans="3:3" customFormat="1" ht="15.75" customHeight="1" x14ac:dyDescent="0.25">
      <c r="C592" s="286"/>
    </row>
    <row r="593" spans="3:3" customFormat="1" ht="15.75" customHeight="1" x14ac:dyDescent="0.25">
      <c r="C593" s="286"/>
    </row>
    <row r="594" spans="3:3" customFormat="1" ht="15.75" customHeight="1" x14ac:dyDescent="0.25">
      <c r="C594" s="286"/>
    </row>
    <row r="595" spans="3:3" customFormat="1" ht="15.75" customHeight="1" x14ac:dyDescent="0.25">
      <c r="C595" s="286"/>
    </row>
    <row r="596" spans="3:3" customFormat="1" ht="15.75" customHeight="1" x14ac:dyDescent="0.25">
      <c r="C596" s="286"/>
    </row>
    <row r="597" spans="3:3" customFormat="1" ht="15.75" customHeight="1" x14ac:dyDescent="0.25">
      <c r="C597" s="286"/>
    </row>
    <row r="598" spans="3:3" customFormat="1" ht="15.75" customHeight="1" x14ac:dyDescent="0.25">
      <c r="C598" s="286"/>
    </row>
    <row r="599" spans="3:3" customFormat="1" ht="15.75" customHeight="1" x14ac:dyDescent="0.25">
      <c r="C599" s="286"/>
    </row>
    <row r="600" spans="3:3" customFormat="1" ht="15.75" customHeight="1" x14ac:dyDescent="0.25">
      <c r="C600" s="286"/>
    </row>
    <row r="601" spans="3:3" customFormat="1" ht="15.75" customHeight="1" x14ac:dyDescent="0.25">
      <c r="C601" s="286"/>
    </row>
    <row r="602" spans="3:3" customFormat="1" ht="15.75" customHeight="1" x14ac:dyDescent="0.25">
      <c r="C602" s="286"/>
    </row>
    <row r="603" spans="3:3" customFormat="1" ht="15.75" customHeight="1" x14ac:dyDescent="0.25">
      <c r="C603" s="286"/>
    </row>
    <row r="604" spans="3:3" customFormat="1" ht="15.75" customHeight="1" x14ac:dyDescent="0.25">
      <c r="C604" s="286"/>
    </row>
    <row r="605" spans="3:3" customFormat="1" ht="15.75" customHeight="1" x14ac:dyDescent="0.25">
      <c r="C605" s="286"/>
    </row>
    <row r="606" spans="3:3" customFormat="1" ht="15.75" customHeight="1" x14ac:dyDescent="0.25">
      <c r="C606" s="286"/>
    </row>
    <row r="607" spans="3:3" customFormat="1" ht="15.75" customHeight="1" x14ac:dyDescent="0.25">
      <c r="C607" s="286"/>
    </row>
    <row r="608" spans="3:3" customFormat="1" ht="15.75" customHeight="1" x14ac:dyDescent="0.25">
      <c r="C608" s="286"/>
    </row>
    <row r="609" spans="3:3" customFormat="1" ht="15.75" customHeight="1" x14ac:dyDescent="0.25">
      <c r="C609" s="286"/>
    </row>
    <row r="610" spans="3:3" customFormat="1" ht="15.75" customHeight="1" x14ac:dyDescent="0.25">
      <c r="C610" s="286"/>
    </row>
    <row r="611" spans="3:3" customFormat="1" ht="15.75" customHeight="1" x14ac:dyDescent="0.25">
      <c r="C611" s="286"/>
    </row>
    <row r="612" spans="3:3" customFormat="1" ht="15.75" customHeight="1" x14ac:dyDescent="0.25">
      <c r="C612" s="286"/>
    </row>
    <row r="613" spans="3:3" customFormat="1" ht="15.75" customHeight="1" x14ac:dyDescent="0.25">
      <c r="C613" s="286"/>
    </row>
    <row r="614" spans="3:3" customFormat="1" ht="15.75" customHeight="1" x14ac:dyDescent="0.25">
      <c r="C614" s="286"/>
    </row>
    <row r="615" spans="3:3" customFormat="1" ht="15.75" customHeight="1" x14ac:dyDescent="0.25">
      <c r="C615" s="286"/>
    </row>
    <row r="616" spans="3:3" customFormat="1" ht="15.75" customHeight="1" x14ac:dyDescent="0.25">
      <c r="C616" s="286"/>
    </row>
    <row r="617" spans="3:3" customFormat="1" ht="15.75" customHeight="1" x14ac:dyDescent="0.25">
      <c r="C617" s="286"/>
    </row>
    <row r="618" spans="3:3" customFormat="1" ht="15.75" customHeight="1" x14ac:dyDescent="0.25">
      <c r="C618" s="286"/>
    </row>
    <row r="619" spans="3:3" customFormat="1" ht="15.75" customHeight="1" x14ac:dyDescent="0.25">
      <c r="C619" s="286"/>
    </row>
    <row r="620" spans="3:3" customFormat="1" ht="15.75" customHeight="1" x14ac:dyDescent="0.25">
      <c r="C620" s="286"/>
    </row>
    <row r="621" spans="3:3" customFormat="1" ht="15.75" customHeight="1" x14ac:dyDescent="0.25">
      <c r="C621" s="286"/>
    </row>
    <row r="622" spans="3:3" customFormat="1" ht="15.75" customHeight="1" x14ac:dyDescent="0.25">
      <c r="C622" s="286"/>
    </row>
    <row r="623" spans="3:3" customFormat="1" ht="15.75" customHeight="1" x14ac:dyDescent="0.25">
      <c r="C623" s="286"/>
    </row>
    <row r="624" spans="3:3" customFormat="1" ht="15.75" customHeight="1" x14ac:dyDescent="0.25">
      <c r="C624" s="286"/>
    </row>
    <row r="625" spans="3:3" customFormat="1" ht="15.75" customHeight="1" x14ac:dyDescent="0.25">
      <c r="C625" s="286"/>
    </row>
    <row r="626" spans="3:3" customFormat="1" ht="15.75" customHeight="1" x14ac:dyDescent="0.25">
      <c r="C626" s="286"/>
    </row>
    <row r="627" spans="3:3" customFormat="1" ht="15.75" customHeight="1" x14ac:dyDescent="0.25">
      <c r="C627" s="286"/>
    </row>
    <row r="628" spans="3:3" customFormat="1" ht="15.75" customHeight="1" x14ac:dyDescent="0.25">
      <c r="C628" s="286"/>
    </row>
    <row r="629" spans="3:3" customFormat="1" ht="15.75" customHeight="1" x14ac:dyDescent="0.25">
      <c r="C629" s="286"/>
    </row>
    <row r="630" spans="3:3" customFormat="1" ht="15.75" customHeight="1" x14ac:dyDescent="0.25">
      <c r="C630" s="286"/>
    </row>
    <row r="631" spans="3:3" customFormat="1" ht="15.75" customHeight="1" x14ac:dyDescent="0.25">
      <c r="C631" s="286"/>
    </row>
    <row r="632" spans="3:3" customFormat="1" ht="15.75" customHeight="1" x14ac:dyDescent="0.25">
      <c r="C632" s="286"/>
    </row>
    <row r="633" spans="3:3" customFormat="1" ht="15.75" customHeight="1" x14ac:dyDescent="0.25">
      <c r="C633" s="286"/>
    </row>
    <row r="634" spans="3:3" customFormat="1" ht="15.75" customHeight="1" x14ac:dyDescent="0.25">
      <c r="C634" s="286"/>
    </row>
    <row r="635" spans="3:3" customFormat="1" ht="15.75" customHeight="1" x14ac:dyDescent="0.25">
      <c r="C635" s="286"/>
    </row>
    <row r="636" spans="3:3" customFormat="1" ht="15.75" customHeight="1" x14ac:dyDescent="0.25">
      <c r="C636" s="286"/>
    </row>
    <row r="637" spans="3:3" customFormat="1" ht="15.75" customHeight="1" x14ac:dyDescent="0.25">
      <c r="C637" s="286"/>
    </row>
    <row r="638" spans="3:3" customFormat="1" ht="15.75" customHeight="1" x14ac:dyDescent="0.25">
      <c r="C638" s="286"/>
    </row>
    <row r="639" spans="3:3" customFormat="1" ht="15.75" customHeight="1" x14ac:dyDescent="0.25">
      <c r="C639" s="286"/>
    </row>
    <row r="640" spans="3:3" customFormat="1" ht="15.75" customHeight="1" x14ac:dyDescent="0.25">
      <c r="C640" s="286"/>
    </row>
    <row r="641" spans="3:3" customFormat="1" ht="15.75" customHeight="1" x14ac:dyDescent="0.25">
      <c r="C641" s="286"/>
    </row>
    <row r="642" spans="3:3" customFormat="1" ht="15.75" customHeight="1" x14ac:dyDescent="0.25">
      <c r="C642" s="286"/>
    </row>
    <row r="643" spans="3:3" customFormat="1" ht="15.75" customHeight="1" x14ac:dyDescent="0.25">
      <c r="C643" s="286"/>
    </row>
    <row r="644" spans="3:3" customFormat="1" ht="15.75" customHeight="1" x14ac:dyDescent="0.25">
      <c r="C644" s="286"/>
    </row>
    <row r="645" spans="3:3" customFormat="1" ht="15.75" customHeight="1" x14ac:dyDescent="0.25">
      <c r="C645" s="286"/>
    </row>
    <row r="646" spans="3:3" customFormat="1" ht="15.75" customHeight="1" x14ac:dyDescent="0.25">
      <c r="C646" s="286"/>
    </row>
    <row r="647" spans="3:3" customFormat="1" ht="15.75" customHeight="1" x14ac:dyDescent="0.25">
      <c r="C647" s="286"/>
    </row>
    <row r="648" spans="3:3" customFormat="1" ht="15.75" customHeight="1" x14ac:dyDescent="0.25">
      <c r="C648" s="286"/>
    </row>
    <row r="649" spans="3:3" customFormat="1" ht="15.75" customHeight="1" x14ac:dyDescent="0.25">
      <c r="C649" s="286"/>
    </row>
    <row r="650" spans="3:3" customFormat="1" ht="15.75" customHeight="1" x14ac:dyDescent="0.25">
      <c r="C650" s="286"/>
    </row>
    <row r="651" spans="3:3" customFormat="1" ht="15.75" customHeight="1" x14ac:dyDescent="0.25">
      <c r="C651" s="286"/>
    </row>
    <row r="652" spans="3:3" customFormat="1" ht="15.75" customHeight="1" x14ac:dyDescent="0.25">
      <c r="C652" s="286"/>
    </row>
    <row r="653" spans="3:3" customFormat="1" ht="15.75" customHeight="1" x14ac:dyDescent="0.25">
      <c r="C653" s="286"/>
    </row>
    <row r="654" spans="3:3" customFormat="1" ht="15.75" customHeight="1" x14ac:dyDescent="0.25">
      <c r="C654" s="286"/>
    </row>
    <row r="655" spans="3:3" customFormat="1" ht="15.75" customHeight="1" x14ac:dyDescent="0.25">
      <c r="C655" s="286"/>
    </row>
    <row r="656" spans="3:3" customFormat="1" ht="15.75" customHeight="1" x14ac:dyDescent="0.25">
      <c r="C656" s="286"/>
    </row>
    <row r="657" spans="3:3" customFormat="1" ht="15.75" customHeight="1" x14ac:dyDescent="0.25">
      <c r="C657" s="286"/>
    </row>
    <row r="658" spans="3:3" customFormat="1" ht="15.75" customHeight="1" x14ac:dyDescent="0.25">
      <c r="C658" s="286"/>
    </row>
    <row r="659" spans="3:3" customFormat="1" ht="15.75" customHeight="1" x14ac:dyDescent="0.25">
      <c r="C659" s="286"/>
    </row>
    <row r="660" spans="3:3" customFormat="1" ht="15.75" customHeight="1" x14ac:dyDescent="0.25">
      <c r="C660" s="286"/>
    </row>
    <row r="661" spans="3:3" customFormat="1" ht="15.75" customHeight="1" x14ac:dyDescent="0.25">
      <c r="C661" s="286"/>
    </row>
    <row r="662" spans="3:3" customFormat="1" ht="15.75" customHeight="1" x14ac:dyDescent="0.25">
      <c r="C662" s="286"/>
    </row>
    <row r="663" spans="3:3" customFormat="1" ht="15.75" customHeight="1" x14ac:dyDescent="0.25">
      <c r="C663" s="286"/>
    </row>
    <row r="664" spans="3:3" customFormat="1" ht="15.75" customHeight="1" x14ac:dyDescent="0.25">
      <c r="C664" s="286"/>
    </row>
    <row r="665" spans="3:3" customFormat="1" ht="15.75" customHeight="1" x14ac:dyDescent="0.25">
      <c r="C665" s="286"/>
    </row>
    <row r="666" spans="3:3" customFormat="1" ht="15.75" customHeight="1" x14ac:dyDescent="0.25">
      <c r="C666" s="286"/>
    </row>
    <row r="667" spans="3:3" customFormat="1" ht="15.75" customHeight="1" x14ac:dyDescent="0.25">
      <c r="C667" s="286"/>
    </row>
    <row r="668" spans="3:3" customFormat="1" ht="15.75" customHeight="1" x14ac:dyDescent="0.25">
      <c r="C668" s="286"/>
    </row>
    <row r="669" spans="3:3" customFormat="1" ht="15.75" customHeight="1" x14ac:dyDescent="0.25">
      <c r="C669" s="286"/>
    </row>
    <row r="670" spans="3:3" customFormat="1" ht="15.75" customHeight="1" x14ac:dyDescent="0.25">
      <c r="C670" s="286"/>
    </row>
    <row r="671" spans="3:3" customFormat="1" ht="15.75" customHeight="1" x14ac:dyDescent="0.25">
      <c r="C671" s="286"/>
    </row>
    <row r="672" spans="3:3" customFormat="1" ht="15.75" customHeight="1" x14ac:dyDescent="0.25">
      <c r="C672" s="286"/>
    </row>
    <row r="673" spans="3:3" customFormat="1" ht="15.75" customHeight="1" x14ac:dyDescent="0.25">
      <c r="C673" s="286"/>
    </row>
    <row r="674" spans="3:3" customFormat="1" ht="15.75" customHeight="1" x14ac:dyDescent="0.25">
      <c r="C674" s="286"/>
    </row>
    <row r="675" spans="3:3" customFormat="1" ht="15.75" customHeight="1" x14ac:dyDescent="0.25">
      <c r="C675" s="286"/>
    </row>
    <row r="676" spans="3:3" customFormat="1" ht="15.75" customHeight="1" x14ac:dyDescent="0.25">
      <c r="C676" s="286"/>
    </row>
    <row r="677" spans="3:3" customFormat="1" ht="15.75" customHeight="1" x14ac:dyDescent="0.25">
      <c r="C677" s="286"/>
    </row>
    <row r="678" spans="3:3" customFormat="1" ht="15.75" customHeight="1" x14ac:dyDescent="0.25">
      <c r="C678" s="286"/>
    </row>
    <row r="679" spans="3:3" customFormat="1" ht="15.75" customHeight="1" x14ac:dyDescent="0.25">
      <c r="C679" s="286"/>
    </row>
    <row r="680" spans="3:3" customFormat="1" ht="15.75" customHeight="1" x14ac:dyDescent="0.25">
      <c r="C680" s="286"/>
    </row>
    <row r="681" spans="3:3" customFormat="1" ht="15.75" customHeight="1" x14ac:dyDescent="0.25">
      <c r="C681" s="286"/>
    </row>
    <row r="682" spans="3:3" customFormat="1" ht="15.75" customHeight="1" x14ac:dyDescent="0.25">
      <c r="C682" s="286"/>
    </row>
    <row r="683" spans="3:3" customFormat="1" ht="15.75" customHeight="1" x14ac:dyDescent="0.25">
      <c r="C683" s="286"/>
    </row>
    <row r="684" spans="3:3" customFormat="1" ht="15.75" customHeight="1" x14ac:dyDescent="0.25">
      <c r="C684" s="286"/>
    </row>
    <row r="685" spans="3:3" customFormat="1" ht="15.75" customHeight="1" x14ac:dyDescent="0.25">
      <c r="C685" s="286"/>
    </row>
    <row r="686" spans="3:3" customFormat="1" ht="15.75" customHeight="1" x14ac:dyDescent="0.25">
      <c r="C686" s="286"/>
    </row>
    <row r="687" spans="3:3" customFormat="1" ht="15.75" customHeight="1" x14ac:dyDescent="0.25">
      <c r="C687" s="286"/>
    </row>
    <row r="688" spans="3:3" customFormat="1" ht="15.75" customHeight="1" x14ac:dyDescent="0.25">
      <c r="C688" s="286"/>
    </row>
    <row r="689" spans="3:3" customFormat="1" ht="15.75" customHeight="1" x14ac:dyDescent="0.25">
      <c r="C689" s="286"/>
    </row>
    <row r="690" spans="3:3" customFormat="1" ht="15.75" customHeight="1" x14ac:dyDescent="0.25">
      <c r="C690" s="286"/>
    </row>
    <row r="691" spans="3:3" customFormat="1" ht="15.75" customHeight="1" x14ac:dyDescent="0.25">
      <c r="C691" s="286"/>
    </row>
    <row r="692" spans="3:3" customFormat="1" ht="15.75" customHeight="1" x14ac:dyDescent="0.25">
      <c r="C692" s="286"/>
    </row>
    <row r="693" spans="3:3" customFormat="1" ht="15.75" customHeight="1" x14ac:dyDescent="0.25">
      <c r="C693" s="286"/>
    </row>
    <row r="694" spans="3:3" customFormat="1" ht="15.75" customHeight="1" x14ac:dyDescent="0.25">
      <c r="C694" s="286"/>
    </row>
    <row r="695" spans="3:3" customFormat="1" ht="15.75" customHeight="1" x14ac:dyDescent="0.25">
      <c r="C695" s="286"/>
    </row>
    <row r="696" spans="3:3" customFormat="1" ht="15.75" customHeight="1" x14ac:dyDescent="0.25">
      <c r="C696" s="286"/>
    </row>
    <row r="697" spans="3:3" customFormat="1" ht="15.75" customHeight="1" x14ac:dyDescent="0.25">
      <c r="C697" s="286"/>
    </row>
    <row r="698" spans="3:3" customFormat="1" ht="15.75" customHeight="1" x14ac:dyDescent="0.25">
      <c r="C698" s="286"/>
    </row>
    <row r="699" spans="3:3" customFormat="1" ht="15.75" customHeight="1" x14ac:dyDescent="0.25">
      <c r="C699" s="286"/>
    </row>
    <row r="700" spans="3:3" customFormat="1" ht="15.75" customHeight="1" x14ac:dyDescent="0.25">
      <c r="C700" s="286"/>
    </row>
    <row r="701" spans="3:3" customFormat="1" ht="15.75" customHeight="1" x14ac:dyDescent="0.25">
      <c r="C701" s="286"/>
    </row>
    <row r="702" spans="3:3" customFormat="1" ht="15.75" customHeight="1" x14ac:dyDescent="0.25">
      <c r="C702" s="286"/>
    </row>
    <row r="703" spans="3:3" customFormat="1" ht="15.75" customHeight="1" x14ac:dyDescent="0.25">
      <c r="C703" s="286"/>
    </row>
    <row r="704" spans="3:3" customFormat="1" ht="15.75" customHeight="1" x14ac:dyDescent="0.25">
      <c r="C704" s="286"/>
    </row>
    <row r="705" spans="3:3" customFormat="1" ht="15.75" customHeight="1" x14ac:dyDescent="0.25">
      <c r="C705" s="286"/>
    </row>
    <row r="706" spans="3:3" customFormat="1" ht="15.75" customHeight="1" x14ac:dyDescent="0.25">
      <c r="C706" s="286"/>
    </row>
    <row r="707" spans="3:3" customFormat="1" ht="15.75" customHeight="1" x14ac:dyDescent="0.25">
      <c r="C707" s="286"/>
    </row>
    <row r="708" spans="3:3" customFormat="1" ht="15.75" customHeight="1" x14ac:dyDescent="0.25">
      <c r="C708" s="286"/>
    </row>
    <row r="709" spans="3:3" customFormat="1" ht="15.75" customHeight="1" x14ac:dyDescent="0.25">
      <c r="C709" s="286"/>
    </row>
    <row r="710" spans="3:3" customFormat="1" ht="15.75" customHeight="1" x14ac:dyDescent="0.25">
      <c r="C710" s="286"/>
    </row>
    <row r="711" spans="3:3" customFormat="1" ht="15.75" customHeight="1" x14ac:dyDescent="0.25">
      <c r="C711" s="286"/>
    </row>
    <row r="712" spans="3:3" customFormat="1" ht="15.75" customHeight="1" x14ac:dyDescent="0.25">
      <c r="C712" s="286"/>
    </row>
    <row r="713" spans="3:3" customFormat="1" ht="15.75" customHeight="1" x14ac:dyDescent="0.25">
      <c r="C713" s="286"/>
    </row>
    <row r="714" spans="3:3" customFormat="1" ht="15.75" customHeight="1" x14ac:dyDescent="0.25">
      <c r="C714" s="286"/>
    </row>
    <row r="715" spans="3:3" customFormat="1" ht="15.75" customHeight="1" x14ac:dyDescent="0.25">
      <c r="C715" s="286"/>
    </row>
    <row r="716" spans="3:3" customFormat="1" ht="15.75" customHeight="1" x14ac:dyDescent="0.25">
      <c r="C716" s="286"/>
    </row>
    <row r="717" spans="3:3" customFormat="1" ht="15.75" customHeight="1" x14ac:dyDescent="0.25">
      <c r="C717" s="286"/>
    </row>
    <row r="718" spans="3:3" customFormat="1" ht="15.75" customHeight="1" x14ac:dyDescent="0.25">
      <c r="C718" s="286"/>
    </row>
    <row r="719" spans="3:3" customFormat="1" ht="15.75" customHeight="1" x14ac:dyDescent="0.25">
      <c r="C719" s="286"/>
    </row>
    <row r="720" spans="3:3" customFormat="1" ht="15.75" customHeight="1" x14ac:dyDescent="0.25">
      <c r="C720" s="286"/>
    </row>
    <row r="721" spans="3:3" customFormat="1" ht="15.75" customHeight="1" x14ac:dyDescent="0.25">
      <c r="C721" s="286"/>
    </row>
    <row r="722" spans="3:3" customFormat="1" ht="15.75" customHeight="1" x14ac:dyDescent="0.25">
      <c r="C722" s="286"/>
    </row>
    <row r="723" spans="3:3" customFormat="1" ht="15.75" customHeight="1" x14ac:dyDescent="0.25">
      <c r="C723" s="286"/>
    </row>
    <row r="724" spans="3:3" customFormat="1" ht="15.75" customHeight="1" x14ac:dyDescent="0.25">
      <c r="C724" s="286"/>
    </row>
    <row r="725" spans="3:3" customFormat="1" ht="15.75" customHeight="1" x14ac:dyDescent="0.25">
      <c r="C725" s="286"/>
    </row>
    <row r="726" spans="3:3" customFormat="1" ht="15.75" customHeight="1" x14ac:dyDescent="0.25">
      <c r="C726" s="286"/>
    </row>
    <row r="727" spans="3:3" customFormat="1" ht="15.75" customHeight="1" x14ac:dyDescent="0.25">
      <c r="C727" s="286"/>
    </row>
    <row r="728" spans="3:3" customFormat="1" ht="15.75" customHeight="1" x14ac:dyDescent="0.25">
      <c r="C728" s="286"/>
    </row>
    <row r="729" spans="3:3" customFormat="1" ht="15.75" customHeight="1" x14ac:dyDescent="0.25">
      <c r="C729" s="286"/>
    </row>
    <row r="730" spans="3:3" customFormat="1" ht="15.75" customHeight="1" x14ac:dyDescent="0.25">
      <c r="C730" s="286"/>
    </row>
    <row r="731" spans="3:3" customFormat="1" ht="15.75" customHeight="1" x14ac:dyDescent="0.25">
      <c r="C731" s="286"/>
    </row>
    <row r="732" spans="3:3" customFormat="1" ht="15.75" customHeight="1" x14ac:dyDescent="0.25">
      <c r="C732" s="286"/>
    </row>
    <row r="733" spans="3:3" customFormat="1" ht="15.75" customHeight="1" x14ac:dyDescent="0.25">
      <c r="C733" s="286"/>
    </row>
    <row r="734" spans="3:3" customFormat="1" ht="15.75" customHeight="1" x14ac:dyDescent="0.25">
      <c r="C734" s="286"/>
    </row>
    <row r="735" spans="3:3" customFormat="1" ht="15.75" customHeight="1" x14ac:dyDescent="0.25">
      <c r="C735" s="286"/>
    </row>
    <row r="736" spans="3:3" customFormat="1" ht="15.75" customHeight="1" x14ac:dyDescent="0.25">
      <c r="C736" s="286"/>
    </row>
    <row r="737" spans="3:3" customFormat="1" ht="15.75" customHeight="1" x14ac:dyDescent="0.25">
      <c r="C737" s="286"/>
    </row>
    <row r="738" spans="3:3" customFormat="1" ht="15.75" customHeight="1" x14ac:dyDescent="0.25">
      <c r="C738" s="286"/>
    </row>
    <row r="739" spans="3:3" customFormat="1" ht="15.75" customHeight="1" x14ac:dyDescent="0.25">
      <c r="C739" s="286"/>
    </row>
    <row r="740" spans="3:3" customFormat="1" ht="15.75" customHeight="1" x14ac:dyDescent="0.25">
      <c r="C740" s="286"/>
    </row>
    <row r="741" spans="3:3" customFormat="1" ht="15.75" customHeight="1" x14ac:dyDescent="0.25">
      <c r="C741" s="286"/>
    </row>
    <row r="742" spans="3:3" customFormat="1" ht="15.75" customHeight="1" x14ac:dyDescent="0.25">
      <c r="C742" s="286"/>
    </row>
    <row r="743" spans="3:3" customFormat="1" ht="15.75" customHeight="1" x14ac:dyDescent="0.25">
      <c r="C743" s="286"/>
    </row>
    <row r="744" spans="3:3" customFormat="1" ht="15.75" customHeight="1" x14ac:dyDescent="0.25">
      <c r="C744" s="286"/>
    </row>
    <row r="745" spans="3:3" customFormat="1" ht="15.75" customHeight="1" x14ac:dyDescent="0.25">
      <c r="C745" s="286"/>
    </row>
    <row r="746" spans="3:3" customFormat="1" ht="15.75" customHeight="1" x14ac:dyDescent="0.25">
      <c r="C746" s="286"/>
    </row>
    <row r="747" spans="3:3" customFormat="1" ht="15.75" customHeight="1" x14ac:dyDescent="0.25">
      <c r="C747" s="286"/>
    </row>
    <row r="748" spans="3:3" customFormat="1" ht="15.75" customHeight="1" x14ac:dyDescent="0.25">
      <c r="C748" s="286"/>
    </row>
    <row r="749" spans="3:3" customFormat="1" ht="15.75" customHeight="1" x14ac:dyDescent="0.25">
      <c r="C749" s="286"/>
    </row>
    <row r="750" spans="3:3" customFormat="1" ht="15.75" customHeight="1" x14ac:dyDescent="0.25">
      <c r="C750" s="286"/>
    </row>
    <row r="751" spans="3:3" customFormat="1" ht="15.75" customHeight="1" x14ac:dyDescent="0.25">
      <c r="C751" s="286"/>
    </row>
    <row r="752" spans="3:3" customFormat="1" ht="15.75" customHeight="1" x14ac:dyDescent="0.25">
      <c r="C752" s="286"/>
    </row>
    <row r="753" spans="3:3" customFormat="1" ht="15.75" customHeight="1" x14ac:dyDescent="0.25">
      <c r="C753" s="286"/>
    </row>
    <row r="754" spans="3:3" customFormat="1" ht="15.75" customHeight="1" x14ac:dyDescent="0.25">
      <c r="C754" s="286"/>
    </row>
    <row r="755" spans="3:3" customFormat="1" ht="15.75" customHeight="1" x14ac:dyDescent="0.25">
      <c r="C755" s="286"/>
    </row>
    <row r="756" spans="3:3" customFormat="1" ht="15.75" customHeight="1" x14ac:dyDescent="0.25">
      <c r="C756" s="286"/>
    </row>
    <row r="757" spans="3:3" customFormat="1" ht="15.75" customHeight="1" x14ac:dyDescent="0.25">
      <c r="C757" s="286"/>
    </row>
    <row r="758" spans="3:3" customFormat="1" ht="15.75" customHeight="1" x14ac:dyDescent="0.25">
      <c r="C758" s="286"/>
    </row>
    <row r="759" spans="3:3" customFormat="1" ht="15.75" customHeight="1" x14ac:dyDescent="0.25">
      <c r="C759" s="286"/>
    </row>
    <row r="760" spans="3:3" customFormat="1" ht="15.75" customHeight="1" x14ac:dyDescent="0.25">
      <c r="C760" s="286"/>
    </row>
    <row r="761" spans="3:3" customFormat="1" ht="15.75" customHeight="1" x14ac:dyDescent="0.25">
      <c r="C761" s="286"/>
    </row>
    <row r="762" spans="3:3" customFormat="1" ht="15.75" customHeight="1" x14ac:dyDescent="0.25">
      <c r="C762" s="286"/>
    </row>
    <row r="763" spans="3:3" customFormat="1" ht="15.75" customHeight="1" x14ac:dyDescent="0.25">
      <c r="C763" s="286"/>
    </row>
    <row r="764" spans="3:3" customFormat="1" ht="15.75" customHeight="1" x14ac:dyDescent="0.25">
      <c r="C764" s="286"/>
    </row>
    <row r="765" spans="3:3" customFormat="1" ht="15.75" customHeight="1" x14ac:dyDescent="0.25">
      <c r="C765" s="286"/>
    </row>
    <row r="766" spans="3:3" customFormat="1" ht="15.75" customHeight="1" x14ac:dyDescent="0.25">
      <c r="C766" s="286"/>
    </row>
    <row r="767" spans="3:3" customFormat="1" ht="15.75" customHeight="1" x14ac:dyDescent="0.25">
      <c r="C767" s="286"/>
    </row>
    <row r="768" spans="3:3" customFormat="1" ht="15.75" customHeight="1" x14ac:dyDescent="0.25">
      <c r="C768" s="286"/>
    </row>
    <row r="769" spans="3:3" customFormat="1" ht="15.75" customHeight="1" x14ac:dyDescent="0.25">
      <c r="C769" s="286"/>
    </row>
    <row r="770" spans="3:3" customFormat="1" ht="15.75" customHeight="1" x14ac:dyDescent="0.25">
      <c r="C770" s="286"/>
    </row>
    <row r="771" spans="3:3" customFormat="1" ht="15.75" customHeight="1" x14ac:dyDescent="0.25">
      <c r="C771" s="286"/>
    </row>
    <row r="772" spans="3:3" customFormat="1" ht="15.75" customHeight="1" x14ac:dyDescent="0.25">
      <c r="C772" s="286"/>
    </row>
    <row r="773" spans="3:3" customFormat="1" ht="15.75" customHeight="1" x14ac:dyDescent="0.25">
      <c r="C773" s="286"/>
    </row>
    <row r="774" spans="3:3" customFormat="1" ht="15.75" customHeight="1" x14ac:dyDescent="0.25">
      <c r="C774" s="286"/>
    </row>
    <row r="775" spans="3:3" customFormat="1" ht="15.75" customHeight="1" x14ac:dyDescent="0.25">
      <c r="C775" s="286"/>
    </row>
    <row r="776" spans="3:3" customFormat="1" ht="15.75" customHeight="1" x14ac:dyDescent="0.25">
      <c r="C776" s="286"/>
    </row>
    <row r="777" spans="3:3" customFormat="1" ht="15.75" customHeight="1" x14ac:dyDescent="0.25">
      <c r="C777" s="286"/>
    </row>
    <row r="778" spans="3:3" customFormat="1" ht="15.75" customHeight="1" x14ac:dyDescent="0.25">
      <c r="C778" s="286"/>
    </row>
    <row r="779" spans="3:3" customFormat="1" ht="15.75" customHeight="1" x14ac:dyDescent="0.25">
      <c r="C779" s="286"/>
    </row>
    <row r="780" spans="3:3" customFormat="1" ht="15.75" customHeight="1" x14ac:dyDescent="0.25">
      <c r="C780" s="286"/>
    </row>
    <row r="781" spans="3:3" customFormat="1" ht="15.75" customHeight="1" x14ac:dyDescent="0.25">
      <c r="C781" s="286"/>
    </row>
    <row r="782" spans="3:3" customFormat="1" ht="15.75" customHeight="1" x14ac:dyDescent="0.25">
      <c r="C782" s="286"/>
    </row>
    <row r="783" spans="3:3" customFormat="1" ht="15.75" customHeight="1" x14ac:dyDescent="0.25">
      <c r="C783" s="286"/>
    </row>
    <row r="784" spans="3:3" customFormat="1" ht="15.75" customHeight="1" x14ac:dyDescent="0.25">
      <c r="C784" s="286"/>
    </row>
    <row r="785" spans="3:3" customFormat="1" ht="15.75" customHeight="1" x14ac:dyDescent="0.25">
      <c r="C785" s="286"/>
    </row>
    <row r="786" spans="3:3" customFormat="1" ht="15.75" customHeight="1" x14ac:dyDescent="0.25">
      <c r="C786" s="286"/>
    </row>
    <row r="787" spans="3:3" customFormat="1" ht="15.75" customHeight="1" x14ac:dyDescent="0.25">
      <c r="C787" s="286"/>
    </row>
    <row r="788" spans="3:3" customFormat="1" ht="15.75" customHeight="1" x14ac:dyDescent="0.25">
      <c r="C788" s="286"/>
    </row>
    <row r="789" spans="3:3" customFormat="1" ht="15.75" customHeight="1" x14ac:dyDescent="0.25">
      <c r="C789" s="286"/>
    </row>
    <row r="790" spans="3:3" customFormat="1" ht="15.75" customHeight="1" x14ac:dyDescent="0.25">
      <c r="C790" s="286"/>
    </row>
    <row r="791" spans="3:3" customFormat="1" ht="15.75" customHeight="1" x14ac:dyDescent="0.25">
      <c r="C791" s="286"/>
    </row>
    <row r="792" spans="3:3" customFormat="1" ht="15.75" customHeight="1" x14ac:dyDescent="0.25">
      <c r="C792" s="286"/>
    </row>
    <row r="793" spans="3:3" customFormat="1" ht="15.75" customHeight="1" x14ac:dyDescent="0.25">
      <c r="C793" s="286"/>
    </row>
    <row r="794" spans="3:3" customFormat="1" ht="15.75" customHeight="1" x14ac:dyDescent="0.25">
      <c r="C794" s="286"/>
    </row>
    <row r="795" spans="3:3" customFormat="1" ht="15.75" customHeight="1" x14ac:dyDescent="0.25">
      <c r="C795" s="286"/>
    </row>
    <row r="796" spans="3:3" customFormat="1" ht="15.75" customHeight="1" x14ac:dyDescent="0.25">
      <c r="C796" s="286"/>
    </row>
    <row r="797" spans="3:3" customFormat="1" ht="15.75" customHeight="1" x14ac:dyDescent="0.25">
      <c r="C797" s="286"/>
    </row>
    <row r="798" spans="3:3" customFormat="1" ht="15.75" customHeight="1" x14ac:dyDescent="0.25">
      <c r="C798" s="286"/>
    </row>
    <row r="799" spans="3:3" customFormat="1" ht="15.75" customHeight="1" x14ac:dyDescent="0.25">
      <c r="C799" s="286"/>
    </row>
    <row r="800" spans="3:3" customFormat="1" ht="15.75" customHeight="1" x14ac:dyDescent="0.25">
      <c r="C800" s="286"/>
    </row>
    <row r="801" spans="3:3" customFormat="1" ht="15.75" customHeight="1" x14ac:dyDescent="0.25">
      <c r="C801" s="286"/>
    </row>
    <row r="802" spans="3:3" customFormat="1" ht="15.75" customHeight="1" x14ac:dyDescent="0.25">
      <c r="C802" s="286"/>
    </row>
    <row r="803" spans="3:3" customFormat="1" ht="15.75" customHeight="1" x14ac:dyDescent="0.25">
      <c r="C803" s="286"/>
    </row>
    <row r="804" spans="3:3" customFormat="1" ht="15.75" customHeight="1" x14ac:dyDescent="0.25">
      <c r="C804" s="286"/>
    </row>
    <row r="805" spans="3:3" customFormat="1" ht="15.75" customHeight="1" x14ac:dyDescent="0.25">
      <c r="C805" s="286"/>
    </row>
    <row r="806" spans="3:3" customFormat="1" ht="15.75" customHeight="1" x14ac:dyDescent="0.25">
      <c r="C806" s="286"/>
    </row>
    <row r="807" spans="3:3" customFormat="1" ht="15.75" customHeight="1" x14ac:dyDescent="0.25">
      <c r="C807" s="286"/>
    </row>
    <row r="808" spans="3:3" customFormat="1" ht="15.75" customHeight="1" x14ac:dyDescent="0.25">
      <c r="C808" s="286"/>
    </row>
    <row r="809" spans="3:3" customFormat="1" ht="15.75" customHeight="1" x14ac:dyDescent="0.25">
      <c r="C809" s="286"/>
    </row>
    <row r="810" spans="3:3" customFormat="1" ht="15.75" customHeight="1" x14ac:dyDescent="0.25">
      <c r="C810" s="286"/>
    </row>
    <row r="811" spans="3:3" customFormat="1" ht="15.75" customHeight="1" x14ac:dyDescent="0.25">
      <c r="C811" s="286"/>
    </row>
    <row r="812" spans="3:3" customFormat="1" ht="15.75" customHeight="1" x14ac:dyDescent="0.25">
      <c r="C812" s="286"/>
    </row>
    <row r="813" spans="3:3" customFormat="1" ht="15.75" customHeight="1" x14ac:dyDescent="0.25">
      <c r="C813" s="286"/>
    </row>
    <row r="814" spans="3:3" customFormat="1" ht="15.75" customHeight="1" x14ac:dyDescent="0.25">
      <c r="C814" s="286"/>
    </row>
    <row r="815" spans="3:3" customFormat="1" ht="15.75" customHeight="1" x14ac:dyDescent="0.25">
      <c r="C815" s="286"/>
    </row>
    <row r="816" spans="3:3" customFormat="1" ht="15.75" customHeight="1" x14ac:dyDescent="0.25">
      <c r="C816" s="286"/>
    </row>
    <row r="817" spans="3:3" customFormat="1" ht="15.75" customHeight="1" x14ac:dyDescent="0.25">
      <c r="C817" s="286"/>
    </row>
    <row r="818" spans="3:3" customFormat="1" ht="15.75" customHeight="1" x14ac:dyDescent="0.25">
      <c r="C818" s="286"/>
    </row>
    <row r="819" spans="3:3" customFormat="1" ht="15.75" customHeight="1" x14ac:dyDescent="0.25">
      <c r="C819" s="286"/>
    </row>
    <row r="820" spans="3:3" customFormat="1" ht="15.75" customHeight="1" x14ac:dyDescent="0.25">
      <c r="C820" s="286"/>
    </row>
    <row r="821" spans="3:3" customFormat="1" ht="15.75" customHeight="1" x14ac:dyDescent="0.25">
      <c r="C821" s="286"/>
    </row>
    <row r="822" spans="3:3" customFormat="1" ht="15.75" customHeight="1" x14ac:dyDescent="0.25">
      <c r="C822" s="286"/>
    </row>
    <row r="823" spans="3:3" customFormat="1" ht="15.75" customHeight="1" x14ac:dyDescent="0.25">
      <c r="C823" s="286"/>
    </row>
    <row r="824" spans="3:3" customFormat="1" ht="15.75" customHeight="1" x14ac:dyDescent="0.25">
      <c r="C824" s="286"/>
    </row>
    <row r="825" spans="3:3" customFormat="1" ht="15.75" customHeight="1" x14ac:dyDescent="0.25">
      <c r="C825" s="286"/>
    </row>
    <row r="826" spans="3:3" customFormat="1" ht="15.75" customHeight="1" x14ac:dyDescent="0.25">
      <c r="C826" s="286"/>
    </row>
    <row r="827" spans="3:3" customFormat="1" ht="15.75" customHeight="1" x14ac:dyDescent="0.25">
      <c r="C827" s="286"/>
    </row>
    <row r="828" spans="3:3" customFormat="1" ht="15.75" customHeight="1" x14ac:dyDescent="0.25">
      <c r="C828" s="286"/>
    </row>
    <row r="829" spans="3:3" customFormat="1" ht="15.75" customHeight="1" x14ac:dyDescent="0.25">
      <c r="C829" s="286"/>
    </row>
    <row r="830" spans="3:3" customFormat="1" ht="15.75" customHeight="1" x14ac:dyDescent="0.25">
      <c r="C830" s="286"/>
    </row>
    <row r="831" spans="3:3" customFormat="1" ht="15.75" customHeight="1" x14ac:dyDescent="0.25">
      <c r="C831" s="286"/>
    </row>
    <row r="832" spans="3:3" customFormat="1" ht="15.75" customHeight="1" x14ac:dyDescent="0.25">
      <c r="C832" s="286"/>
    </row>
    <row r="833" spans="3:3" customFormat="1" ht="15.75" customHeight="1" x14ac:dyDescent="0.25">
      <c r="C833" s="286"/>
    </row>
    <row r="834" spans="3:3" customFormat="1" ht="15.75" customHeight="1" x14ac:dyDescent="0.25">
      <c r="C834" s="286"/>
    </row>
    <row r="835" spans="3:3" customFormat="1" ht="15.75" customHeight="1" x14ac:dyDescent="0.25">
      <c r="C835" s="286"/>
    </row>
    <row r="836" spans="3:3" customFormat="1" ht="15.75" customHeight="1" x14ac:dyDescent="0.25">
      <c r="C836" s="286"/>
    </row>
    <row r="837" spans="3:3" customFormat="1" ht="15.75" customHeight="1" x14ac:dyDescent="0.25">
      <c r="C837" s="286"/>
    </row>
    <row r="838" spans="3:3" customFormat="1" ht="15.75" customHeight="1" x14ac:dyDescent="0.25">
      <c r="C838" s="286"/>
    </row>
    <row r="839" spans="3:3" customFormat="1" ht="15.75" customHeight="1" x14ac:dyDescent="0.25">
      <c r="C839" s="286"/>
    </row>
    <row r="840" spans="3:3" customFormat="1" ht="15.75" customHeight="1" x14ac:dyDescent="0.25">
      <c r="C840" s="286"/>
    </row>
    <row r="841" spans="3:3" customFormat="1" ht="15.75" customHeight="1" x14ac:dyDescent="0.25">
      <c r="C841" s="286"/>
    </row>
    <row r="842" spans="3:3" customFormat="1" ht="15.75" customHeight="1" x14ac:dyDescent="0.25">
      <c r="C842" s="286"/>
    </row>
    <row r="843" spans="3:3" customFormat="1" ht="15.75" customHeight="1" x14ac:dyDescent="0.25">
      <c r="C843" s="286"/>
    </row>
    <row r="844" spans="3:3" customFormat="1" ht="15.75" customHeight="1" x14ac:dyDescent="0.25">
      <c r="C844" s="286"/>
    </row>
    <row r="845" spans="3:3" customFormat="1" ht="15.75" customHeight="1" x14ac:dyDescent="0.25">
      <c r="C845" s="286"/>
    </row>
    <row r="846" spans="3:3" customFormat="1" ht="15.75" customHeight="1" x14ac:dyDescent="0.25">
      <c r="C846" s="286"/>
    </row>
    <row r="847" spans="3:3" customFormat="1" ht="15.75" customHeight="1" x14ac:dyDescent="0.25">
      <c r="C847" s="286"/>
    </row>
    <row r="848" spans="3:3" customFormat="1" ht="15.75" customHeight="1" x14ac:dyDescent="0.25">
      <c r="C848" s="286"/>
    </row>
    <row r="849" spans="3:3" customFormat="1" ht="15.75" customHeight="1" x14ac:dyDescent="0.25">
      <c r="C849" s="286"/>
    </row>
    <row r="850" spans="3:3" customFormat="1" ht="15.75" customHeight="1" x14ac:dyDescent="0.25">
      <c r="C850" s="286"/>
    </row>
    <row r="851" spans="3:3" customFormat="1" ht="15.75" customHeight="1" x14ac:dyDescent="0.25">
      <c r="C851" s="286"/>
    </row>
    <row r="852" spans="3:3" customFormat="1" ht="15.75" customHeight="1" x14ac:dyDescent="0.25">
      <c r="C852" s="286"/>
    </row>
    <row r="853" spans="3:3" customFormat="1" ht="15.75" customHeight="1" x14ac:dyDescent="0.25">
      <c r="C853" s="286"/>
    </row>
    <row r="854" spans="3:3" customFormat="1" ht="15.75" customHeight="1" x14ac:dyDescent="0.25">
      <c r="C854" s="286"/>
    </row>
    <row r="855" spans="3:3" customFormat="1" ht="15.75" customHeight="1" x14ac:dyDescent="0.25">
      <c r="C855" s="286"/>
    </row>
    <row r="856" spans="3:3" customFormat="1" ht="15.75" customHeight="1" x14ac:dyDescent="0.25">
      <c r="C856" s="286"/>
    </row>
    <row r="857" spans="3:3" customFormat="1" ht="15.75" customHeight="1" x14ac:dyDescent="0.25">
      <c r="C857" s="286"/>
    </row>
    <row r="858" spans="3:3" customFormat="1" ht="15.75" customHeight="1" x14ac:dyDescent="0.25">
      <c r="C858" s="286"/>
    </row>
    <row r="859" spans="3:3" customFormat="1" ht="15.75" customHeight="1" x14ac:dyDescent="0.25">
      <c r="C859" s="286"/>
    </row>
    <row r="860" spans="3:3" customFormat="1" ht="15.75" customHeight="1" x14ac:dyDescent="0.25">
      <c r="C860" s="286"/>
    </row>
    <row r="861" spans="3:3" customFormat="1" ht="15.75" customHeight="1" x14ac:dyDescent="0.25">
      <c r="C861" s="286"/>
    </row>
    <row r="862" spans="3:3" customFormat="1" ht="15.75" customHeight="1" x14ac:dyDescent="0.25">
      <c r="C862" s="286"/>
    </row>
    <row r="863" spans="3:3" customFormat="1" ht="15.75" customHeight="1" x14ac:dyDescent="0.25">
      <c r="C863" s="286"/>
    </row>
    <row r="864" spans="3:3" customFormat="1" ht="15.75" customHeight="1" x14ac:dyDescent="0.25">
      <c r="C864" s="286"/>
    </row>
    <row r="865" spans="3:3" customFormat="1" ht="15.75" customHeight="1" x14ac:dyDescent="0.25">
      <c r="C865" s="286"/>
    </row>
    <row r="866" spans="3:3" customFormat="1" ht="15.75" customHeight="1" x14ac:dyDescent="0.25">
      <c r="C866" s="286"/>
    </row>
    <row r="867" spans="3:3" customFormat="1" ht="15.75" customHeight="1" x14ac:dyDescent="0.25">
      <c r="C867" s="286"/>
    </row>
    <row r="868" spans="3:3" customFormat="1" ht="15.75" customHeight="1" x14ac:dyDescent="0.25">
      <c r="C868" s="286"/>
    </row>
    <row r="869" spans="3:3" customFormat="1" ht="15.75" customHeight="1" x14ac:dyDescent="0.25">
      <c r="C869" s="286"/>
    </row>
    <row r="870" spans="3:3" customFormat="1" ht="15.75" customHeight="1" x14ac:dyDescent="0.25">
      <c r="C870" s="286"/>
    </row>
    <row r="871" spans="3:3" customFormat="1" ht="15.75" customHeight="1" x14ac:dyDescent="0.25">
      <c r="C871" s="286"/>
    </row>
    <row r="872" spans="3:3" customFormat="1" ht="15.75" customHeight="1" x14ac:dyDescent="0.25">
      <c r="C872" s="286"/>
    </row>
    <row r="873" spans="3:3" customFormat="1" ht="15.75" customHeight="1" x14ac:dyDescent="0.25">
      <c r="C873" s="286"/>
    </row>
    <row r="874" spans="3:3" customFormat="1" ht="15.75" customHeight="1" x14ac:dyDescent="0.25">
      <c r="C874" s="286"/>
    </row>
    <row r="875" spans="3:3" customFormat="1" ht="15.75" customHeight="1" x14ac:dyDescent="0.25">
      <c r="C875" s="286"/>
    </row>
    <row r="876" spans="3:3" customFormat="1" ht="15.75" customHeight="1" x14ac:dyDescent="0.25">
      <c r="C876" s="286"/>
    </row>
    <row r="877" spans="3:3" customFormat="1" ht="15.75" customHeight="1" x14ac:dyDescent="0.25">
      <c r="C877" s="286"/>
    </row>
    <row r="878" spans="3:3" customFormat="1" ht="15.75" customHeight="1" x14ac:dyDescent="0.25">
      <c r="C878" s="286"/>
    </row>
    <row r="879" spans="3:3" customFormat="1" ht="15.75" customHeight="1" x14ac:dyDescent="0.25">
      <c r="C879" s="286"/>
    </row>
    <row r="880" spans="3:3" customFormat="1" ht="15.75" customHeight="1" x14ac:dyDescent="0.25">
      <c r="C880" s="286"/>
    </row>
    <row r="881" spans="3:3" customFormat="1" ht="15.75" customHeight="1" x14ac:dyDescent="0.25">
      <c r="C881" s="286"/>
    </row>
    <row r="882" spans="3:3" customFormat="1" ht="15.75" customHeight="1" x14ac:dyDescent="0.25">
      <c r="C882" s="286"/>
    </row>
    <row r="883" spans="3:3" customFormat="1" ht="15.75" customHeight="1" x14ac:dyDescent="0.25">
      <c r="C883" s="286"/>
    </row>
    <row r="884" spans="3:3" customFormat="1" ht="15.75" customHeight="1" x14ac:dyDescent="0.25">
      <c r="C884" s="286"/>
    </row>
    <row r="885" spans="3:3" customFormat="1" ht="15.75" customHeight="1" x14ac:dyDescent="0.25">
      <c r="C885" s="286"/>
    </row>
    <row r="886" spans="3:3" customFormat="1" ht="15.75" customHeight="1" x14ac:dyDescent="0.25">
      <c r="C886" s="286"/>
    </row>
    <row r="887" spans="3:3" customFormat="1" ht="15.75" customHeight="1" x14ac:dyDescent="0.25">
      <c r="C887" s="286"/>
    </row>
    <row r="888" spans="3:3" customFormat="1" ht="15.75" customHeight="1" x14ac:dyDescent="0.25">
      <c r="C888" s="286"/>
    </row>
    <row r="889" spans="3:3" customFormat="1" ht="15.75" customHeight="1" x14ac:dyDescent="0.25">
      <c r="C889" s="286"/>
    </row>
    <row r="890" spans="3:3" customFormat="1" ht="15.75" customHeight="1" x14ac:dyDescent="0.25">
      <c r="C890" s="286"/>
    </row>
    <row r="891" spans="3:3" customFormat="1" ht="15.75" customHeight="1" x14ac:dyDescent="0.25">
      <c r="C891" s="286"/>
    </row>
    <row r="892" spans="3:3" customFormat="1" ht="15.75" customHeight="1" x14ac:dyDescent="0.25">
      <c r="C892" s="286"/>
    </row>
    <row r="893" spans="3:3" customFormat="1" ht="15.75" customHeight="1" x14ac:dyDescent="0.25">
      <c r="C893" s="286"/>
    </row>
    <row r="894" spans="3:3" customFormat="1" ht="15.75" customHeight="1" x14ac:dyDescent="0.25">
      <c r="C894" s="286"/>
    </row>
    <row r="895" spans="3:3" customFormat="1" ht="15.75" customHeight="1" x14ac:dyDescent="0.25">
      <c r="C895" s="286"/>
    </row>
    <row r="896" spans="3:3" customFormat="1" ht="15.75" customHeight="1" x14ac:dyDescent="0.25">
      <c r="C896" s="286"/>
    </row>
    <row r="897" spans="3:3" customFormat="1" ht="15.75" customHeight="1" x14ac:dyDescent="0.25">
      <c r="C897" s="286"/>
    </row>
    <row r="898" spans="3:3" customFormat="1" ht="15.75" customHeight="1" x14ac:dyDescent="0.25">
      <c r="C898" s="286"/>
    </row>
    <row r="899" spans="3:3" customFormat="1" ht="15.75" customHeight="1" x14ac:dyDescent="0.25">
      <c r="C899" s="286"/>
    </row>
    <row r="900" spans="3:3" customFormat="1" ht="15.75" customHeight="1" x14ac:dyDescent="0.25">
      <c r="C900" s="286"/>
    </row>
    <row r="901" spans="3:3" customFormat="1" ht="15.75" customHeight="1" x14ac:dyDescent="0.25">
      <c r="C901" s="286"/>
    </row>
    <row r="902" spans="3:3" customFormat="1" ht="15.75" customHeight="1" x14ac:dyDescent="0.25">
      <c r="C902" s="286"/>
    </row>
    <row r="903" spans="3:3" customFormat="1" ht="15.75" customHeight="1" x14ac:dyDescent="0.25">
      <c r="C903" s="286"/>
    </row>
    <row r="904" spans="3:3" customFormat="1" ht="15.75" customHeight="1" x14ac:dyDescent="0.25">
      <c r="C904" s="286"/>
    </row>
    <row r="905" spans="3:3" customFormat="1" ht="15.75" customHeight="1" x14ac:dyDescent="0.25">
      <c r="C905" s="286"/>
    </row>
    <row r="906" spans="3:3" customFormat="1" ht="15.75" customHeight="1" x14ac:dyDescent="0.25">
      <c r="C906" s="286"/>
    </row>
    <row r="907" spans="3:3" customFormat="1" ht="15.75" customHeight="1" x14ac:dyDescent="0.25">
      <c r="C907" s="286"/>
    </row>
    <row r="908" spans="3:3" customFormat="1" ht="15.75" customHeight="1" x14ac:dyDescent="0.25">
      <c r="C908" s="286"/>
    </row>
    <row r="909" spans="3:3" customFormat="1" ht="15.75" customHeight="1" x14ac:dyDescent="0.25">
      <c r="C909" s="286"/>
    </row>
    <row r="910" spans="3:3" customFormat="1" ht="15.75" customHeight="1" x14ac:dyDescent="0.25">
      <c r="C910" s="286"/>
    </row>
    <row r="911" spans="3:3" customFormat="1" ht="15.75" customHeight="1" x14ac:dyDescent="0.25">
      <c r="C911" s="286"/>
    </row>
    <row r="912" spans="3:3" customFormat="1" ht="15.75" customHeight="1" x14ac:dyDescent="0.25">
      <c r="C912" s="286"/>
    </row>
    <row r="913" spans="3:3" customFormat="1" ht="15.75" customHeight="1" x14ac:dyDescent="0.25">
      <c r="C913" s="286"/>
    </row>
    <row r="914" spans="3:3" customFormat="1" ht="15.75" customHeight="1" x14ac:dyDescent="0.25">
      <c r="C914" s="286"/>
    </row>
    <row r="915" spans="3:3" customFormat="1" ht="15.75" customHeight="1" x14ac:dyDescent="0.25">
      <c r="C915" s="286"/>
    </row>
    <row r="916" spans="3:3" customFormat="1" ht="15.75" customHeight="1" x14ac:dyDescent="0.25">
      <c r="C916" s="286"/>
    </row>
    <row r="917" spans="3:3" customFormat="1" ht="15.75" customHeight="1" x14ac:dyDescent="0.25">
      <c r="C917" s="286"/>
    </row>
    <row r="918" spans="3:3" customFormat="1" ht="15.75" customHeight="1" x14ac:dyDescent="0.25">
      <c r="C918" s="286"/>
    </row>
    <row r="919" spans="3:3" customFormat="1" ht="15.75" customHeight="1" x14ac:dyDescent="0.25">
      <c r="C919" s="286"/>
    </row>
    <row r="920" spans="3:3" customFormat="1" ht="15.75" customHeight="1" x14ac:dyDescent="0.25">
      <c r="C920" s="286"/>
    </row>
    <row r="921" spans="3:3" customFormat="1" ht="15.75" customHeight="1" x14ac:dyDescent="0.25">
      <c r="C921" s="286"/>
    </row>
    <row r="922" spans="3:3" customFormat="1" ht="15.75" customHeight="1" x14ac:dyDescent="0.25">
      <c r="C922" s="286"/>
    </row>
    <row r="923" spans="3:3" customFormat="1" ht="15.75" customHeight="1" x14ac:dyDescent="0.25">
      <c r="C923" s="286"/>
    </row>
    <row r="924" spans="3:3" customFormat="1" ht="15.75" customHeight="1" x14ac:dyDescent="0.25">
      <c r="C924" s="286"/>
    </row>
    <row r="925" spans="3:3" customFormat="1" ht="15.75" customHeight="1" x14ac:dyDescent="0.25">
      <c r="C925" s="286"/>
    </row>
    <row r="926" spans="3:3" customFormat="1" ht="15.75" customHeight="1" x14ac:dyDescent="0.25">
      <c r="C926" s="286"/>
    </row>
    <row r="927" spans="3:3" customFormat="1" ht="15.75" customHeight="1" x14ac:dyDescent="0.25">
      <c r="C927" s="286"/>
    </row>
    <row r="928" spans="3:3" customFormat="1" ht="15.75" customHeight="1" x14ac:dyDescent="0.25">
      <c r="C928" s="286"/>
    </row>
    <row r="929" spans="3:3" customFormat="1" ht="15.75" customHeight="1" x14ac:dyDescent="0.25">
      <c r="C929" s="286"/>
    </row>
    <row r="930" spans="3:3" customFormat="1" ht="15.75" customHeight="1" x14ac:dyDescent="0.25">
      <c r="C930" s="286"/>
    </row>
    <row r="931" spans="3:3" customFormat="1" ht="15.75" customHeight="1" x14ac:dyDescent="0.25">
      <c r="C931" s="286"/>
    </row>
    <row r="932" spans="3:3" customFormat="1" ht="15.75" customHeight="1" x14ac:dyDescent="0.25">
      <c r="C932" s="286"/>
    </row>
    <row r="933" spans="3:3" customFormat="1" ht="15.75" customHeight="1" x14ac:dyDescent="0.25">
      <c r="C933" s="286"/>
    </row>
    <row r="934" spans="3:3" customFormat="1" ht="15.75" customHeight="1" x14ac:dyDescent="0.25">
      <c r="C934" s="286"/>
    </row>
    <row r="935" spans="3:3" customFormat="1" ht="15.75" customHeight="1" x14ac:dyDescent="0.25">
      <c r="C935" s="286"/>
    </row>
    <row r="936" spans="3:3" customFormat="1" ht="15.75" customHeight="1" x14ac:dyDescent="0.25">
      <c r="C936" s="286"/>
    </row>
    <row r="937" spans="3:3" customFormat="1" ht="15.75" customHeight="1" x14ac:dyDescent="0.25">
      <c r="C937" s="286"/>
    </row>
    <row r="938" spans="3:3" customFormat="1" ht="15.75" customHeight="1" x14ac:dyDescent="0.25">
      <c r="C938" s="286"/>
    </row>
    <row r="939" spans="3:3" customFormat="1" ht="15.75" customHeight="1" x14ac:dyDescent="0.25">
      <c r="C939" s="286"/>
    </row>
    <row r="940" spans="3:3" customFormat="1" ht="15.75" customHeight="1" x14ac:dyDescent="0.25">
      <c r="C940" s="286"/>
    </row>
    <row r="941" spans="3:3" customFormat="1" ht="15.75" customHeight="1" x14ac:dyDescent="0.25">
      <c r="C941" s="286"/>
    </row>
    <row r="942" spans="3:3" customFormat="1" ht="15.75" customHeight="1" x14ac:dyDescent="0.25">
      <c r="C942" s="286"/>
    </row>
    <row r="943" spans="3:3" customFormat="1" ht="15.75" customHeight="1" x14ac:dyDescent="0.25">
      <c r="C943" s="286"/>
    </row>
    <row r="944" spans="3:3" customFormat="1" ht="15.75" customHeight="1" x14ac:dyDescent="0.25">
      <c r="C944" s="286"/>
    </row>
    <row r="945" spans="3:3" customFormat="1" ht="15.75" customHeight="1" x14ac:dyDescent="0.25">
      <c r="C945" s="286"/>
    </row>
    <row r="946" spans="3:3" customFormat="1" ht="15.75" customHeight="1" x14ac:dyDescent="0.25">
      <c r="C946" s="286"/>
    </row>
    <row r="947" spans="3:3" customFormat="1" ht="15.75" customHeight="1" x14ac:dyDescent="0.25">
      <c r="C947" s="286"/>
    </row>
    <row r="948" spans="3:3" customFormat="1" ht="15.75" customHeight="1" x14ac:dyDescent="0.25">
      <c r="C948" s="286"/>
    </row>
    <row r="949" spans="3:3" customFormat="1" ht="15.75" customHeight="1" x14ac:dyDescent="0.25">
      <c r="C949" s="286"/>
    </row>
    <row r="950" spans="3:3" customFormat="1" ht="15.75" customHeight="1" x14ac:dyDescent="0.25">
      <c r="C950" s="286"/>
    </row>
    <row r="951" spans="3:3" customFormat="1" ht="15.75" customHeight="1" x14ac:dyDescent="0.25">
      <c r="C951" s="286"/>
    </row>
    <row r="952" spans="3:3" customFormat="1" ht="15.75" customHeight="1" x14ac:dyDescent="0.25">
      <c r="C952" s="286"/>
    </row>
    <row r="953" spans="3:3" customFormat="1" ht="15.75" customHeight="1" x14ac:dyDescent="0.25">
      <c r="C953" s="286"/>
    </row>
    <row r="954" spans="3:3" customFormat="1" ht="15.75" customHeight="1" x14ac:dyDescent="0.25">
      <c r="C954" s="286"/>
    </row>
    <row r="955" spans="3:3" customFormat="1" ht="15.75" customHeight="1" x14ac:dyDescent="0.25">
      <c r="C955" s="286"/>
    </row>
    <row r="956" spans="3:3" customFormat="1" ht="15.75" customHeight="1" x14ac:dyDescent="0.25">
      <c r="C956" s="286"/>
    </row>
    <row r="957" spans="3:3" customFormat="1" ht="15.75" customHeight="1" x14ac:dyDescent="0.25">
      <c r="C957" s="286"/>
    </row>
    <row r="958" spans="3:3" customFormat="1" ht="15.75" customHeight="1" x14ac:dyDescent="0.25">
      <c r="C958" s="286"/>
    </row>
    <row r="959" spans="3:3" customFormat="1" ht="15.75" customHeight="1" x14ac:dyDescent="0.25">
      <c r="C959" s="286"/>
    </row>
    <row r="960" spans="3:3" customFormat="1" ht="15.75" customHeight="1" x14ac:dyDescent="0.25">
      <c r="C960" s="286"/>
    </row>
    <row r="961" spans="3:3" customFormat="1" ht="15.75" customHeight="1" x14ac:dyDescent="0.25">
      <c r="C961" s="286"/>
    </row>
    <row r="962" spans="3:3" customFormat="1" ht="15.75" customHeight="1" x14ac:dyDescent="0.25">
      <c r="C962" s="286"/>
    </row>
    <row r="963" spans="3:3" customFormat="1" ht="15.75" customHeight="1" x14ac:dyDescent="0.25">
      <c r="C963" s="286"/>
    </row>
    <row r="964" spans="3:3" customFormat="1" ht="15.75" customHeight="1" x14ac:dyDescent="0.25">
      <c r="C964" s="286"/>
    </row>
    <row r="965" spans="3:3" customFormat="1" ht="15.75" customHeight="1" x14ac:dyDescent="0.25">
      <c r="C965" s="286"/>
    </row>
    <row r="966" spans="3:3" customFormat="1" ht="15.75" customHeight="1" x14ac:dyDescent="0.25">
      <c r="C966" s="286"/>
    </row>
    <row r="967" spans="3:3" customFormat="1" ht="15.75" customHeight="1" x14ac:dyDescent="0.25">
      <c r="C967" s="286"/>
    </row>
    <row r="968" spans="3:3" customFormat="1" ht="15.75" customHeight="1" x14ac:dyDescent="0.25">
      <c r="C968" s="286"/>
    </row>
    <row r="969" spans="3:3" customFormat="1" ht="15.75" customHeight="1" x14ac:dyDescent="0.25">
      <c r="C969" s="286"/>
    </row>
    <row r="970" spans="3:3" customFormat="1" ht="15.75" customHeight="1" x14ac:dyDescent="0.25">
      <c r="C970" s="286"/>
    </row>
    <row r="971" spans="3:3" customFormat="1" ht="15.75" customHeight="1" x14ac:dyDescent="0.25">
      <c r="C971" s="286"/>
    </row>
    <row r="972" spans="3:3" customFormat="1" ht="15.75" customHeight="1" x14ac:dyDescent="0.25">
      <c r="C972" s="286"/>
    </row>
    <row r="973" spans="3:3" customFormat="1" ht="15.75" customHeight="1" x14ac:dyDescent="0.25">
      <c r="C973" s="286"/>
    </row>
    <row r="974" spans="3:3" customFormat="1" ht="15.75" customHeight="1" x14ac:dyDescent="0.25">
      <c r="C974" s="286"/>
    </row>
    <row r="975" spans="3:3" customFormat="1" ht="15.75" customHeight="1" x14ac:dyDescent="0.25">
      <c r="C975" s="286"/>
    </row>
    <row r="976" spans="3:3" customFormat="1" ht="15.75" customHeight="1" x14ac:dyDescent="0.25">
      <c r="C976" s="286"/>
    </row>
    <row r="977" spans="3:3" customFormat="1" ht="15.75" customHeight="1" x14ac:dyDescent="0.25">
      <c r="C977" s="286"/>
    </row>
  </sheetData>
  <sheetProtection algorithmName="SHA-512" hashValue="DANqvbsnwAHkRCNimVbFZzMNyRKkiQO37hG0vigmW7L4WkbGlpCacIn1XqR2UiAV0SqlmBVMx0gkZCaZYkFkuQ==" saltValue="hmTGrTVhmuk4reuMg7jgwg==" spinCount="100000" sheet="1" objects="1" scenarios="1"/>
  <protectedRanges>
    <protectedRange algorithmName="SHA-512" hashValue="R8frfBQ/MhInQYm+jLEgMwgPwCkrGPIUaxyIFLRSCn/+fIsUU6bmJDax/r7gTh2PEAEvgODYwg0rRRjqSM/oww==" saltValue="tbZzHO5lCNHCDH5y3XGZag==" spinCount="100000" sqref="A1:E1 G1:XFD1" name="Range1_1"/>
    <protectedRange algorithmName="SHA-512" hashValue="R8frfBQ/MhInQYm+jLEgMwgPwCkrGPIUaxyIFLRSCn/+fIsUU6bmJDax/r7gTh2PEAEvgODYwg0rRRjqSM/oww==" saltValue="tbZzHO5lCNHCDH5y3XGZag==" spinCount="100000" sqref="F1" name="Range1_2"/>
  </protectedRanges>
  <mergeCells count="4">
    <mergeCell ref="A2:F2"/>
    <mergeCell ref="A261:B261"/>
    <mergeCell ref="A5:B5"/>
    <mergeCell ref="A174:B174"/>
  </mergeCells>
  <conditionalFormatting sqref="D6:E173">
    <cfRule type="cellIs" dxfId="21" priority="1" operator="lessThan">
      <formula>0</formula>
    </cfRule>
  </conditionalFormatting>
  <conditionalFormatting sqref="D175:E236">
    <cfRule type="cellIs" dxfId="20" priority="2" operator="lessThan">
      <formula>0</formula>
    </cfRule>
  </conditionalFormatting>
  <conditionalFormatting sqref="D240:E244">
    <cfRule type="cellIs" dxfId="19" priority="3" operator="lessThan">
      <formula>0</formula>
    </cfRule>
  </conditionalFormatting>
  <conditionalFormatting sqref="D246:E260">
    <cfRule type="cellIs" dxfId="18" priority="4" operator="lessThan">
      <formula>0</formula>
    </cfRule>
  </conditionalFormatting>
  <conditionalFormatting sqref="D262:E322">
    <cfRule type="cellIs" dxfId="17" priority="5" operator="lessThan">
      <formula>0</formula>
    </cfRule>
  </conditionalFormatting>
  <pageMargins left="0.25" right="0.25" top="0.75" bottom="0.75" header="0.3" footer="0.3"/>
  <pageSetup paperSize="9" scale="80" orientation="portrait"/>
  <headerFooter>
    <oddFooter>&amp;RStranica: &amp;P od &amp;N</oddFooter>
  </headerFooter>
  <rowBreaks count="16" manualBreakCount="16">
    <brk id="173" max="1048575" man="1"/>
    <brk id="260" max="1048575"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brk id="173" max="1048576" man="1"/>
    <brk id="260" max="104857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993"/>
  <sheetViews>
    <sheetView showGridLines="0" workbookViewId="0">
      <selection activeCell="B5" sqref="B5"/>
    </sheetView>
  </sheetViews>
  <sheetFormatPr defaultColWidth="14.44140625" defaultRowHeight="15" customHeight="1" x14ac:dyDescent="0.2"/>
  <cols>
    <col min="1" max="1" width="13.33203125" style="14" customWidth="1"/>
    <col min="2" max="2" width="60.6640625" style="28" customWidth="1"/>
    <col min="3" max="3" width="12.6640625" style="14" customWidth="1"/>
    <col min="4" max="5" width="14.6640625" style="4" customWidth="1"/>
    <col min="6" max="6" width="8.6640625" style="2" customWidth="1"/>
    <col min="7" max="25" width="8" style="2" customWidth="1"/>
    <col min="26" max="26" width="14.44140625" style="2" customWidth="1"/>
    <col min="27" max="16384" width="14.44140625" style="2"/>
  </cols>
  <sheetData>
    <row r="1" spans="1:25" customFormat="1" ht="15" customHeight="1" x14ac:dyDescent="0.25">
      <c r="A1" s="127" t="s">
        <v>47</v>
      </c>
      <c r="B1" s="128" t="s">
        <v>48</v>
      </c>
      <c r="C1" s="127" t="s">
        <v>34</v>
      </c>
      <c r="D1" s="129" t="s">
        <v>49</v>
      </c>
      <c r="E1" s="130" t="s">
        <v>50</v>
      </c>
      <c r="F1" s="131" t="s">
        <v>38</v>
      </c>
    </row>
    <row r="2" spans="1:25" customFormat="1" ht="50.1" customHeight="1" x14ac:dyDescent="0.3">
      <c r="A2" s="332" t="s">
        <v>2562</v>
      </c>
      <c r="B2" s="329"/>
      <c r="C2" s="329"/>
      <c r="D2" s="329"/>
      <c r="E2" s="329"/>
      <c r="F2" s="329"/>
      <c r="G2" s="9"/>
      <c r="H2" s="9"/>
      <c r="I2" s="9"/>
      <c r="J2" s="9"/>
      <c r="K2" s="9"/>
      <c r="L2" s="9"/>
      <c r="M2" s="9"/>
      <c r="N2" s="9"/>
      <c r="O2" s="9"/>
      <c r="P2" s="9"/>
      <c r="Q2" s="9"/>
      <c r="R2" s="9"/>
      <c r="S2" s="9"/>
      <c r="T2" s="9"/>
      <c r="U2" s="9"/>
      <c r="V2" s="9"/>
      <c r="W2" s="9"/>
      <c r="X2" s="9"/>
      <c r="Y2" s="9"/>
    </row>
    <row r="3" spans="1:25" s="31" customFormat="1" ht="48" customHeight="1" x14ac:dyDescent="0.25">
      <c r="A3" s="40" t="s">
        <v>2563</v>
      </c>
      <c r="B3" s="41" t="s">
        <v>40</v>
      </c>
      <c r="C3" s="42" t="s">
        <v>41</v>
      </c>
      <c r="D3" s="41" t="s">
        <v>53</v>
      </c>
      <c r="E3" s="41" t="s">
        <v>54</v>
      </c>
      <c r="F3" s="43" t="s">
        <v>55</v>
      </c>
      <c r="G3" s="137"/>
      <c r="H3" s="137"/>
      <c r="I3" s="137"/>
      <c r="J3" s="137"/>
      <c r="K3" s="137"/>
      <c r="L3" s="137"/>
      <c r="M3" s="137"/>
      <c r="N3" s="137"/>
      <c r="O3" s="137"/>
      <c r="P3" s="137"/>
      <c r="Q3" s="137"/>
      <c r="R3" s="137"/>
      <c r="S3" s="137"/>
      <c r="T3" s="137"/>
      <c r="U3" s="137"/>
      <c r="V3" s="137"/>
      <c r="W3" s="137"/>
      <c r="X3" s="137"/>
      <c r="Y3" s="137"/>
    </row>
    <row r="4" spans="1:25" s="31" customFormat="1" ht="12" customHeight="1" x14ac:dyDescent="0.25">
      <c r="A4" s="44">
        <v>1</v>
      </c>
      <c r="B4" s="46">
        <v>2</v>
      </c>
      <c r="C4" s="175" t="s">
        <v>56</v>
      </c>
      <c r="D4" s="175">
        <v>4</v>
      </c>
      <c r="E4" s="46">
        <v>5</v>
      </c>
      <c r="F4" s="45">
        <v>6</v>
      </c>
      <c r="G4" s="137"/>
      <c r="H4" s="137"/>
      <c r="I4" s="137"/>
      <c r="J4" s="137"/>
      <c r="K4" s="137"/>
      <c r="L4" s="137"/>
      <c r="M4" s="137"/>
      <c r="N4" s="137"/>
      <c r="O4" s="137"/>
      <c r="P4" s="137"/>
      <c r="Q4" s="137"/>
      <c r="R4" s="137"/>
      <c r="S4" s="137"/>
      <c r="T4" s="137"/>
      <c r="U4" s="137"/>
      <c r="V4" s="137"/>
      <c r="W4" s="137"/>
      <c r="X4" s="137"/>
      <c r="Y4" s="137"/>
    </row>
    <row r="5" spans="1:25" customFormat="1" ht="12.75" customHeight="1" x14ac:dyDescent="0.25">
      <c r="A5" s="178" t="s">
        <v>1993</v>
      </c>
      <c r="B5" s="168" t="s">
        <v>2564</v>
      </c>
      <c r="C5" s="179" t="s">
        <v>1993</v>
      </c>
      <c r="D5" s="180">
        <f>D6+D10+D13+SUM(D17:D21)</f>
        <v>0</v>
      </c>
      <c r="E5" s="180">
        <f>E6+E10+E13+SUM(E17:E21)</f>
        <v>0</v>
      </c>
      <c r="F5" s="181" t="str">
        <f t="shared" ref="F5:F36" si="0">IF(D5&gt;0,IF(E5/D5&gt;=100,"&gt;&gt;100",E5/D5*100),"-")</f>
        <v>-</v>
      </c>
      <c r="G5" s="9"/>
      <c r="H5" s="9"/>
      <c r="I5" s="9"/>
      <c r="J5" s="9"/>
      <c r="K5" s="9"/>
      <c r="L5" s="9"/>
      <c r="M5" s="9"/>
      <c r="N5" s="9"/>
      <c r="O5" s="9"/>
      <c r="P5" s="9"/>
      <c r="Q5" s="9"/>
      <c r="R5" s="9"/>
      <c r="S5" s="9"/>
      <c r="T5" s="9"/>
      <c r="U5" s="9"/>
      <c r="V5" s="9"/>
      <c r="W5" s="9"/>
      <c r="X5" s="9"/>
      <c r="Y5" s="9"/>
    </row>
    <row r="6" spans="1:25" customFormat="1" ht="24" customHeight="1" x14ac:dyDescent="0.25">
      <c r="A6" s="182" t="s">
        <v>1995</v>
      </c>
      <c r="B6" s="147" t="s">
        <v>2565</v>
      </c>
      <c r="C6" s="183" t="s">
        <v>1995</v>
      </c>
      <c r="D6" s="184">
        <f>SUM(D7:D9)</f>
        <v>0</v>
      </c>
      <c r="E6" s="184">
        <f>SUM(E7:E9)</f>
        <v>0</v>
      </c>
      <c r="F6" s="171" t="str">
        <f t="shared" si="0"/>
        <v>-</v>
      </c>
      <c r="G6" s="9"/>
      <c r="H6" s="9"/>
      <c r="I6" s="9"/>
      <c r="J6" s="9"/>
      <c r="K6" s="9"/>
      <c r="L6" s="9"/>
      <c r="M6" s="9"/>
      <c r="N6" s="9"/>
      <c r="O6" s="9"/>
      <c r="P6" s="9"/>
      <c r="Q6" s="9"/>
      <c r="R6" s="9"/>
      <c r="S6" s="9"/>
      <c r="T6" s="9"/>
      <c r="U6" s="9"/>
      <c r="V6" s="9"/>
      <c r="W6" s="9"/>
      <c r="X6" s="9"/>
      <c r="Y6" s="9"/>
    </row>
    <row r="7" spans="1:25" customFormat="1" ht="12.75" customHeight="1" x14ac:dyDescent="0.25">
      <c r="A7" s="182" t="s">
        <v>2566</v>
      </c>
      <c r="B7" s="142" t="s">
        <v>2567</v>
      </c>
      <c r="C7" s="183" t="s">
        <v>2566</v>
      </c>
      <c r="D7" s="185">
        <v>0</v>
      </c>
      <c r="E7" s="185">
        <v>0</v>
      </c>
      <c r="F7" s="171" t="str">
        <f t="shared" si="0"/>
        <v>-</v>
      </c>
      <c r="G7" s="9"/>
      <c r="H7" s="9"/>
      <c r="I7" s="9"/>
      <c r="J7" s="9"/>
      <c r="K7" s="9"/>
      <c r="L7" s="9"/>
      <c r="M7" s="9"/>
      <c r="N7" s="9"/>
      <c r="O7" s="9"/>
      <c r="P7" s="9"/>
      <c r="Q7" s="9"/>
      <c r="R7" s="9"/>
      <c r="S7" s="9"/>
      <c r="T7" s="9"/>
      <c r="U7" s="9"/>
      <c r="V7" s="9"/>
      <c r="W7" s="9"/>
      <c r="X7" s="9"/>
      <c r="Y7" s="9"/>
    </row>
    <row r="8" spans="1:25" customFormat="1" ht="12.75" customHeight="1" x14ac:dyDescent="0.25">
      <c r="A8" s="182" t="s">
        <v>2568</v>
      </c>
      <c r="B8" s="142" t="s">
        <v>2569</v>
      </c>
      <c r="C8" s="183" t="s">
        <v>2568</v>
      </c>
      <c r="D8" s="185">
        <v>0</v>
      </c>
      <c r="E8" s="185">
        <v>0</v>
      </c>
      <c r="F8" s="171" t="str">
        <f t="shared" si="0"/>
        <v>-</v>
      </c>
      <c r="G8" s="9"/>
      <c r="H8" s="9"/>
      <c r="I8" s="9"/>
      <c r="J8" s="9"/>
      <c r="K8" s="9"/>
      <c r="L8" s="9"/>
      <c r="M8" s="9"/>
      <c r="N8" s="9"/>
      <c r="O8" s="9"/>
      <c r="P8" s="9"/>
      <c r="Q8" s="9"/>
      <c r="R8" s="9"/>
      <c r="S8" s="9"/>
      <c r="T8" s="9"/>
      <c r="U8" s="9"/>
      <c r="V8" s="9"/>
      <c r="W8" s="9"/>
      <c r="X8" s="9"/>
      <c r="Y8" s="9"/>
    </row>
    <row r="9" spans="1:25" customFormat="1" ht="12.75" customHeight="1" x14ac:dyDescent="0.25">
      <c r="A9" s="182" t="s">
        <v>2570</v>
      </c>
      <c r="B9" s="142" t="s">
        <v>2571</v>
      </c>
      <c r="C9" s="183" t="s">
        <v>2570</v>
      </c>
      <c r="D9" s="185">
        <v>0</v>
      </c>
      <c r="E9" s="185">
        <v>0</v>
      </c>
      <c r="F9" s="171" t="str">
        <f t="shared" si="0"/>
        <v>-</v>
      </c>
      <c r="G9" s="9"/>
      <c r="H9" s="9"/>
      <c r="I9" s="9"/>
      <c r="J9" s="9"/>
      <c r="K9" s="9"/>
      <c r="L9" s="9"/>
      <c r="M9" s="9"/>
      <c r="N9" s="9"/>
      <c r="O9" s="9"/>
      <c r="P9" s="9"/>
      <c r="Q9" s="9"/>
      <c r="R9" s="9"/>
      <c r="S9" s="9"/>
      <c r="T9" s="9"/>
      <c r="U9" s="9"/>
      <c r="V9" s="9"/>
      <c r="W9" s="9"/>
      <c r="X9" s="9"/>
      <c r="Y9" s="9"/>
    </row>
    <row r="10" spans="1:25" customFormat="1" ht="12.75" customHeight="1" x14ac:dyDescent="0.25">
      <c r="A10" s="182" t="s">
        <v>1997</v>
      </c>
      <c r="B10" s="142" t="s">
        <v>2572</v>
      </c>
      <c r="C10" s="183" t="s">
        <v>1997</v>
      </c>
      <c r="D10" s="184">
        <f>SUM(D11:D12)</f>
        <v>0</v>
      </c>
      <c r="E10" s="184">
        <f>SUM(E11:E12)</f>
        <v>0</v>
      </c>
      <c r="F10" s="171" t="str">
        <f t="shared" si="0"/>
        <v>-</v>
      </c>
      <c r="G10" s="9"/>
      <c r="H10" s="9"/>
      <c r="I10" s="9"/>
      <c r="J10" s="9"/>
      <c r="K10" s="9"/>
      <c r="L10" s="9"/>
      <c r="M10" s="9"/>
      <c r="N10" s="9"/>
      <c r="O10" s="9"/>
      <c r="P10" s="9"/>
      <c r="Q10" s="9"/>
      <c r="R10" s="9"/>
      <c r="S10" s="9"/>
      <c r="T10" s="9"/>
      <c r="U10" s="9"/>
      <c r="V10" s="9"/>
      <c r="W10" s="9"/>
      <c r="X10" s="9"/>
      <c r="Y10" s="9"/>
    </row>
    <row r="11" spans="1:25" customFormat="1" ht="12.75" customHeight="1" x14ac:dyDescent="0.25">
      <c r="A11" s="182" t="s">
        <v>2573</v>
      </c>
      <c r="B11" s="142" t="s">
        <v>2574</v>
      </c>
      <c r="C11" s="183" t="s">
        <v>2573</v>
      </c>
      <c r="D11" s="185">
        <v>0</v>
      </c>
      <c r="E11" s="185">
        <v>0</v>
      </c>
      <c r="F11" s="171" t="str">
        <f t="shared" si="0"/>
        <v>-</v>
      </c>
      <c r="G11" s="9"/>
      <c r="H11" s="9"/>
      <c r="I11" s="9"/>
      <c r="J11" s="9"/>
      <c r="K11" s="9"/>
      <c r="L11" s="9"/>
      <c r="M11" s="9"/>
      <c r="N11" s="9"/>
      <c r="O11" s="9"/>
      <c r="P11" s="9"/>
      <c r="Q11" s="9"/>
      <c r="R11" s="9"/>
      <c r="S11" s="9"/>
      <c r="T11" s="9"/>
      <c r="U11" s="9"/>
      <c r="V11" s="9"/>
      <c r="W11" s="9"/>
      <c r="X11" s="9"/>
      <c r="Y11" s="9"/>
    </row>
    <row r="12" spans="1:25" customFormat="1" ht="12.75" customHeight="1" x14ac:dyDescent="0.25">
      <c r="A12" s="182" t="s">
        <v>2575</v>
      </c>
      <c r="B12" s="142" t="s">
        <v>2576</v>
      </c>
      <c r="C12" s="183" t="s">
        <v>2575</v>
      </c>
      <c r="D12" s="185">
        <v>0</v>
      </c>
      <c r="E12" s="185">
        <v>0</v>
      </c>
      <c r="F12" s="171" t="str">
        <f t="shared" si="0"/>
        <v>-</v>
      </c>
      <c r="G12" s="9"/>
      <c r="H12" s="9"/>
      <c r="I12" s="9"/>
      <c r="J12" s="9"/>
      <c r="K12" s="9"/>
      <c r="L12" s="9"/>
      <c r="M12" s="9"/>
      <c r="N12" s="9"/>
      <c r="O12" s="9"/>
      <c r="P12" s="9"/>
      <c r="Q12" s="9"/>
      <c r="R12" s="9"/>
      <c r="S12" s="9"/>
      <c r="T12" s="9"/>
      <c r="U12" s="9"/>
      <c r="V12" s="9"/>
      <c r="W12" s="9"/>
      <c r="X12" s="9"/>
      <c r="Y12" s="9"/>
    </row>
    <row r="13" spans="1:25" customFormat="1" ht="12.75" customHeight="1" x14ac:dyDescent="0.25">
      <c r="A13" s="182" t="s">
        <v>2577</v>
      </c>
      <c r="B13" s="142" t="s">
        <v>2578</v>
      </c>
      <c r="C13" s="183" t="s">
        <v>2577</v>
      </c>
      <c r="D13" s="184">
        <f>SUM(D14:D16)</f>
        <v>0</v>
      </c>
      <c r="E13" s="184">
        <f>SUM(E14:E16)</f>
        <v>0</v>
      </c>
      <c r="F13" s="171" t="str">
        <f t="shared" si="0"/>
        <v>-</v>
      </c>
      <c r="G13" s="9"/>
      <c r="H13" s="9"/>
      <c r="I13" s="9"/>
      <c r="J13" s="9"/>
      <c r="K13" s="9"/>
      <c r="L13" s="9"/>
      <c r="M13" s="9"/>
      <c r="N13" s="9"/>
      <c r="O13" s="9"/>
      <c r="P13" s="9"/>
      <c r="Q13" s="9"/>
      <c r="R13" s="9"/>
      <c r="S13" s="9"/>
      <c r="T13" s="9"/>
      <c r="U13" s="9"/>
      <c r="V13" s="9"/>
      <c r="W13" s="9"/>
      <c r="X13" s="9"/>
      <c r="Y13" s="9"/>
    </row>
    <row r="14" spans="1:25" customFormat="1" ht="12.75" customHeight="1" x14ac:dyDescent="0.25">
      <c r="A14" s="182" t="s">
        <v>2579</v>
      </c>
      <c r="B14" s="142" t="s">
        <v>2580</v>
      </c>
      <c r="C14" s="183" t="s">
        <v>2579</v>
      </c>
      <c r="D14" s="185">
        <v>0</v>
      </c>
      <c r="E14" s="185">
        <v>0</v>
      </c>
      <c r="F14" s="171" t="str">
        <f t="shared" si="0"/>
        <v>-</v>
      </c>
      <c r="G14" s="9"/>
      <c r="H14" s="9"/>
      <c r="I14" s="9"/>
      <c r="J14" s="9"/>
      <c r="K14" s="9"/>
      <c r="L14" s="9"/>
      <c r="M14" s="9"/>
      <c r="N14" s="9"/>
      <c r="O14" s="9"/>
      <c r="P14" s="9"/>
      <c r="Q14" s="9"/>
      <c r="R14" s="9"/>
      <c r="S14" s="9"/>
      <c r="T14" s="9"/>
      <c r="U14" s="9"/>
      <c r="V14" s="9"/>
      <c r="W14" s="9"/>
      <c r="X14" s="9"/>
      <c r="Y14" s="9"/>
    </row>
    <row r="15" spans="1:25" customFormat="1" ht="12.75" customHeight="1" x14ac:dyDescent="0.25">
      <c r="A15" s="182" t="s">
        <v>2581</v>
      </c>
      <c r="B15" s="142" t="s">
        <v>2582</v>
      </c>
      <c r="C15" s="183" t="s">
        <v>2581</v>
      </c>
      <c r="D15" s="185">
        <v>0</v>
      </c>
      <c r="E15" s="185">
        <v>0</v>
      </c>
      <c r="F15" s="171" t="str">
        <f t="shared" si="0"/>
        <v>-</v>
      </c>
      <c r="G15" s="9"/>
      <c r="H15" s="9"/>
      <c r="I15" s="9"/>
      <c r="J15" s="9"/>
      <c r="K15" s="9"/>
      <c r="L15" s="9"/>
      <c r="M15" s="9"/>
      <c r="N15" s="9"/>
      <c r="O15" s="9"/>
      <c r="P15" s="9"/>
      <c r="Q15" s="9"/>
      <c r="R15" s="9"/>
      <c r="S15" s="9"/>
      <c r="T15" s="9"/>
      <c r="U15" s="9"/>
      <c r="V15" s="9"/>
      <c r="W15" s="9"/>
      <c r="X15" s="9"/>
      <c r="Y15" s="9"/>
    </row>
    <row r="16" spans="1:25" customFormat="1" ht="12.75" customHeight="1" x14ac:dyDescent="0.25">
      <c r="A16" s="182" t="s">
        <v>2583</v>
      </c>
      <c r="B16" s="142" t="s">
        <v>2584</v>
      </c>
      <c r="C16" s="183" t="s">
        <v>2583</v>
      </c>
      <c r="D16" s="185">
        <v>0</v>
      </c>
      <c r="E16" s="185">
        <v>0</v>
      </c>
      <c r="F16" s="171" t="str">
        <f t="shared" si="0"/>
        <v>-</v>
      </c>
      <c r="G16" s="9"/>
      <c r="H16" s="9"/>
      <c r="I16" s="9"/>
      <c r="J16" s="9"/>
      <c r="K16" s="9"/>
      <c r="L16" s="9"/>
      <c r="M16" s="9"/>
      <c r="N16" s="9"/>
      <c r="O16" s="9"/>
      <c r="P16" s="9"/>
      <c r="Q16" s="9"/>
      <c r="R16" s="9"/>
      <c r="S16" s="9"/>
      <c r="T16" s="9"/>
      <c r="U16" s="9"/>
      <c r="V16" s="9"/>
      <c r="W16" s="9"/>
      <c r="X16" s="9"/>
      <c r="Y16" s="9"/>
    </row>
    <row r="17" spans="1:25" customFormat="1" ht="12.75" customHeight="1" x14ac:dyDescent="0.25">
      <c r="A17" s="182" t="s">
        <v>2585</v>
      </c>
      <c r="B17" s="142" t="s">
        <v>2586</v>
      </c>
      <c r="C17" s="183" t="s">
        <v>2585</v>
      </c>
      <c r="D17" s="185">
        <v>0</v>
      </c>
      <c r="E17" s="185">
        <v>0</v>
      </c>
      <c r="F17" s="171" t="str">
        <f t="shared" si="0"/>
        <v>-</v>
      </c>
      <c r="G17" s="9"/>
      <c r="H17" s="9"/>
      <c r="I17" s="9"/>
      <c r="J17" s="9"/>
      <c r="K17" s="9"/>
      <c r="L17" s="9"/>
      <c r="M17" s="9"/>
      <c r="N17" s="9"/>
      <c r="O17" s="9"/>
      <c r="P17" s="9"/>
      <c r="Q17" s="9"/>
      <c r="R17" s="9"/>
      <c r="S17" s="9"/>
      <c r="T17" s="9"/>
      <c r="U17" s="9"/>
      <c r="V17" s="9"/>
      <c r="W17" s="9"/>
      <c r="X17" s="9"/>
      <c r="Y17" s="9"/>
    </row>
    <row r="18" spans="1:25" customFormat="1" ht="12.75" customHeight="1" x14ac:dyDescent="0.25">
      <c r="A18" s="182" t="s">
        <v>2587</v>
      </c>
      <c r="B18" s="142" t="s">
        <v>2588</v>
      </c>
      <c r="C18" s="183" t="s">
        <v>2587</v>
      </c>
      <c r="D18" s="185">
        <v>0</v>
      </c>
      <c r="E18" s="185">
        <v>0</v>
      </c>
      <c r="F18" s="171" t="str">
        <f t="shared" si="0"/>
        <v>-</v>
      </c>
      <c r="G18" s="9"/>
      <c r="H18" s="9"/>
      <c r="I18" s="9"/>
      <c r="J18" s="9"/>
      <c r="K18" s="9"/>
      <c r="L18" s="9"/>
      <c r="M18" s="9"/>
      <c r="N18" s="9"/>
      <c r="O18" s="9"/>
      <c r="P18" s="9"/>
      <c r="Q18" s="9"/>
      <c r="R18" s="9"/>
      <c r="S18" s="9"/>
      <c r="T18" s="9"/>
      <c r="U18" s="9"/>
      <c r="V18" s="9"/>
      <c r="W18" s="9"/>
      <c r="X18" s="9"/>
      <c r="Y18" s="9"/>
    </row>
    <row r="19" spans="1:25" customFormat="1" ht="12.75" customHeight="1" x14ac:dyDescent="0.25">
      <c r="A19" s="182" t="s">
        <v>2589</v>
      </c>
      <c r="B19" s="142" t="s">
        <v>2590</v>
      </c>
      <c r="C19" s="183" t="s">
        <v>2589</v>
      </c>
      <c r="D19" s="185">
        <v>0</v>
      </c>
      <c r="E19" s="185">
        <v>0</v>
      </c>
      <c r="F19" s="171" t="str">
        <f t="shared" si="0"/>
        <v>-</v>
      </c>
      <c r="G19" s="9"/>
      <c r="H19" s="9"/>
      <c r="I19" s="9"/>
      <c r="J19" s="9"/>
      <c r="K19" s="9"/>
      <c r="L19" s="9"/>
      <c r="M19" s="9"/>
      <c r="N19" s="9"/>
      <c r="O19" s="9"/>
      <c r="P19" s="9"/>
      <c r="Q19" s="9"/>
      <c r="R19" s="9"/>
      <c r="S19" s="9"/>
      <c r="T19" s="9"/>
      <c r="U19" s="9"/>
      <c r="V19" s="9"/>
      <c r="W19" s="9"/>
      <c r="X19" s="9"/>
      <c r="Y19" s="9"/>
    </row>
    <row r="20" spans="1:25" customFormat="1" ht="12.75" customHeight="1" x14ac:dyDescent="0.25">
      <c r="A20" s="182" t="s">
        <v>2591</v>
      </c>
      <c r="B20" s="142" t="s">
        <v>2592</v>
      </c>
      <c r="C20" s="183" t="s">
        <v>2591</v>
      </c>
      <c r="D20" s="185">
        <v>0</v>
      </c>
      <c r="E20" s="185">
        <v>0</v>
      </c>
      <c r="F20" s="171" t="str">
        <f t="shared" si="0"/>
        <v>-</v>
      </c>
      <c r="G20" s="9"/>
      <c r="H20" s="9"/>
      <c r="I20" s="9"/>
      <c r="J20" s="9"/>
      <c r="K20" s="9"/>
      <c r="L20" s="9"/>
      <c r="M20" s="9"/>
      <c r="N20" s="9"/>
      <c r="O20" s="9"/>
      <c r="P20" s="9"/>
      <c r="Q20" s="9"/>
      <c r="R20" s="9"/>
      <c r="S20" s="9"/>
      <c r="T20" s="9"/>
      <c r="U20" s="9"/>
      <c r="V20" s="9"/>
      <c r="W20" s="9"/>
      <c r="X20" s="9"/>
      <c r="Y20" s="9"/>
    </row>
    <row r="21" spans="1:25" customFormat="1" ht="12.75" customHeight="1" x14ac:dyDescent="0.25">
      <c r="A21" s="182" t="s">
        <v>2593</v>
      </c>
      <c r="B21" s="142" t="s">
        <v>2594</v>
      </c>
      <c r="C21" s="183" t="s">
        <v>2593</v>
      </c>
      <c r="D21" s="185">
        <v>0</v>
      </c>
      <c r="E21" s="185">
        <v>0</v>
      </c>
      <c r="F21" s="171" t="str">
        <f t="shared" si="0"/>
        <v>-</v>
      </c>
      <c r="G21" s="9"/>
      <c r="H21" s="9"/>
      <c r="I21" s="9"/>
      <c r="J21" s="9"/>
      <c r="K21" s="9"/>
      <c r="L21" s="9"/>
      <c r="M21" s="9"/>
      <c r="N21" s="9"/>
      <c r="O21" s="9"/>
      <c r="P21" s="9"/>
      <c r="Q21" s="9"/>
      <c r="R21" s="9"/>
      <c r="S21" s="9"/>
      <c r="T21" s="9"/>
      <c r="U21" s="9"/>
      <c r="V21" s="9"/>
      <c r="W21" s="9"/>
      <c r="X21" s="9"/>
      <c r="Y21" s="9"/>
    </row>
    <row r="22" spans="1:25" customFormat="1" ht="12.75" customHeight="1" x14ac:dyDescent="0.25">
      <c r="A22" s="182" t="s">
        <v>2001</v>
      </c>
      <c r="B22" s="142" t="s">
        <v>2595</v>
      </c>
      <c r="C22" s="183" t="s">
        <v>2001</v>
      </c>
      <c r="D22" s="184">
        <f>SUM(D23:D27)</f>
        <v>0</v>
      </c>
      <c r="E22" s="184">
        <f>SUM(E23:E27)</f>
        <v>0</v>
      </c>
      <c r="F22" s="171" t="str">
        <f t="shared" si="0"/>
        <v>-</v>
      </c>
      <c r="G22" s="9"/>
      <c r="H22" s="9"/>
      <c r="I22" s="9"/>
      <c r="J22" s="9"/>
      <c r="K22" s="9"/>
      <c r="L22" s="9"/>
      <c r="M22" s="9"/>
      <c r="N22" s="9"/>
      <c r="O22" s="9"/>
      <c r="P22" s="9"/>
      <c r="Q22" s="9"/>
      <c r="R22" s="9"/>
      <c r="S22" s="9"/>
      <c r="T22" s="9"/>
      <c r="U22" s="9"/>
      <c r="V22" s="9"/>
      <c r="W22" s="9"/>
      <c r="X22" s="9"/>
      <c r="Y22" s="9"/>
    </row>
    <row r="23" spans="1:25" customFormat="1" ht="12.75" customHeight="1" x14ac:dyDescent="0.25">
      <c r="A23" s="182" t="s">
        <v>2596</v>
      </c>
      <c r="B23" s="142" t="s">
        <v>2597</v>
      </c>
      <c r="C23" s="183" t="s">
        <v>2596</v>
      </c>
      <c r="D23" s="185">
        <v>0</v>
      </c>
      <c r="E23" s="185">
        <v>0</v>
      </c>
      <c r="F23" s="171" t="str">
        <f t="shared" si="0"/>
        <v>-</v>
      </c>
      <c r="G23" s="9"/>
      <c r="H23" s="9"/>
      <c r="I23" s="9"/>
      <c r="J23" s="9"/>
      <c r="K23" s="9"/>
      <c r="L23" s="9"/>
      <c r="M23" s="9"/>
      <c r="N23" s="9"/>
      <c r="O23" s="9"/>
      <c r="P23" s="9"/>
      <c r="Q23" s="9"/>
      <c r="R23" s="9"/>
      <c r="S23" s="9"/>
      <c r="T23" s="9"/>
      <c r="U23" s="9"/>
      <c r="V23" s="9"/>
      <c r="W23" s="9"/>
      <c r="X23" s="9"/>
      <c r="Y23" s="9"/>
    </row>
    <row r="24" spans="1:25" customFormat="1" ht="12.75" customHeight="1" x14ac:dyDescent="0.25">
      <c r="A24" s="182" t="s">
        <v>2598</v>
      </c>
      <c r="B24" s="142" t="s">
        <v>2599</v>
      </c>
      <c r="C24" s="183" t="s">
        <v>2598</v>
      </c>
      <c r="D24" s="185">
        <v>0</v>
      </c>
      <c r="E24" s="185">
        <v>0</v>
      </c>
      <c r="F24" s="171" t="str">
        <f t="shared" si="0"/>
        <v>-</v>
      </c>
      <c r="G24" s="9"/>
      <c r="H24" s="9"/>
      <c r="I24" s="9"/>
      <c r="J24" s="9"/>
      <c r="K24" s="9"/>
      <c r="L24" s="9"/>
      <c r="M24" s="9"/>
      <c r="N24" s="9"/>
      <c r="O24" s="9"/>
      <c r="P24" s="9"/>
      <c r="Q24" s="9"/>
      <c r="R24" s="9"/>
      <c r="S24" s="9"/>
      <c r="T24" s="9"/>
      <c r="U24" s="9"/>
      <c r="V24" s="9"/>
      <c r="W24" s="9"/>
      <c r="X24" s="9"/>
      <c r="Y24" s="9"/>
    </row>
    <row r="25" spans="1:25" customFormat="1" ht="12.75" customHeight="1" x14ac:dyDescent="0.25">
      <c r="A25" s="182" t="s">
        <v>2600</v>
      </c>
      <c r="B25" s="142" t="s">
        <v>2601</v>
      </c>
      <c r="C25" s="183" t="s">
        <v>2600</v>
      </c>
      <c r="D25" s="185">
        <v>0</v>
      </c>
      <c r="E25" s="185">
        <v>0</v>
      </c>
      <c r="F25" s="171" t="str">
        <f t="shared" si="0"/>
        <v>-</v>
      </c>
      <c r="G25" s="9"/>
      <c r="H25" s="9"/>
      <c r="I25" s="9"/>
      <c r="J25" s="9"/>
      <c r="K25" s="9"/>
      <c r="L25" s="9"/>
      <c r="M25" s="9"/>
      <c r="N25" s="9"/>
      <c r="O25" s="9"/>
      <c r="P25" s="9"/>
      <c r="Q25" s="9"/>
      <c r="R25" s="9"/>
      <c r="S25" s="9"/>
      <c r="T25" s="9"/>
      <c r="U25" s="9"/>
      <c r="V25" s="9"/>
      <c r="W25" s="9"/>
      <c r="X25" s="9"/>
      <c r="Y25" s="9"/>
    </row>
    <row r="26" spans="1:25" customFormat="1" ht="12.75" customHeight="1" x14ac:dyDescent="0.25">
      <c r="A26" s="182" t="s">
        <v>2602</v>
      </c>
      <c r="B26" s="142" t="s">
        <v>2603</v>
      </c>
      <c r="C26" s="183" t="s">
        <v>2602</v>
      </c>
      <c r="D26" s="185">
        <v>0</v>
      </c>
      <c r="E26" s="185">
        <v>0</v>
      </c>
      <c r="F26" s="171" t="str">
        <f t="shared" si="0"/>
        <v>-</v>
      </c>
      <c r="G26" s="9"/>
      <c r="H26" s="9"/>
      <c r="I26" s="9"/>
      <c r="J26" s="9"/>
      <c r="K26" s="9"/>
      <c r="L26" s="9"/>
      <c r="M26" s="9"/>
      <c r="N26" s="9"/>
      <c r="O26" s="9"/>
      <c r="P26" s="9"/>
      <c r="Q26" s="9"/>
      <c r="R26" s="9"/>
      <c r="S26" s="9"/>
      <c r="T26" s="9"/>
      <c r="U26" s="9"/>
      <c r="V26" s="9"/>
      <c r="W26" s="9"/>
      <c r="X26" s="9"/>
      <c r="Y26" s="9"/>
    </row>
    <row r="27" spans="1:25" customFormat="1" ht="12.75" customHeight="1" x14ac:dyDescent="0.25">
      <c r="A27" s="182" t="s">
        <v>2604</v>
      </c>
      <c r="B27" s="142" t="s">
        <v>2605</v>
      </c>
      <c r="C27" s="183" t="s">
        <v>2604</v>
      </c>
      <c r="D27" s="185">
        <v>0</v>
      </c>
      <c r="E27" s="185">
        <v>0</v>
      </c>
      <c r="F27" s="171" t="str">
        <f t="shared" si="0"/>
        <v>-</v>
      </c>
      <c r="G27" s="9"/>
      <c r="H27" s="9"/>
      <c r="I27" s="9"/>
      <c r="J27" s="9"/>
      <c r="K27" s="9"/>
      <c r="L27" s="9"/>
      <c r="M27" s="9"/>
      <c r="N27" s="9"/>
      <c r="O27" s="9"/>
      <c r="P27" s="9"/>
      <c r="Q27" s="9"/>
      <c r="R27" s="9"/>
      <c r="S27" s="9"/>
      <c r="T27" s="9"/>
      <c r="U27" s="9"/>
      <c r="V27" s="9"/>
      <c r="W27" s="9"/>
      <c r="X27" s="9"/>
      <c r="Y27" s="9"/>
    </row>
    <row r="28" spans="1:25" customFormat="1" ht="12.75" customHeight="1" x14ac:dyDescent="0.25">
      <c r="A28" s="182" t="s">
        <v>2056</v>
      </c>
      <c r="B28" s="142" t="s">
        <v>2606</v>
      </c>
      <c r="C28" s="183" t="s">
        <v>2056</v>
      </c>
      <c r="D28" s="184">
        <f>SUM(D29:D34)</f>
        <v>0</v>
      </c>
      <c r="E28" s="184">
        <f>SUM(E29:E34)</f>
        <v>0</v>
      </c>
      <c r="F28" s="171" t="str">
        <f t="shared" si="0"/>
        <v>-</v>
      </c>
      <c r="G28" s="9"/>
      <c r="H28" s="9"/>
      <c r="I28" s="9"/>
      <c r="J28" s="9"/>
      <c r="K28" s="9"/>
      <c r="L28" s="9"/>
      <c r="M28" s="9"/>
      <c r="N28" s="9"/>
      <c r="O28" s="9"/>
      <c r="P28" s="9"/>
      <c r="Q28" s="9"/>
      <c r="R28" s="9"/>
      <c r="S28" s="9"/>
      <c r="T28" s="9"/>
      <c r="U28" s="9"/>
      <c r="V28" s="9"/>
      <c r="W28" s="9"/>
      <c r="X28" s="9"/>
      <c r="Y28" s="9"/>
    </row>
    <row r="29" spans="1:25" customFormat="1" ht="12.75" customHeight="1" x14ac:dyDescent="0.25">
      <c r="A29" s="182" t="s">
        <v>2607</v>
      </c>
      <c r="B29" s="142" t="s">
        <v>2608</v>
      </c>
      <c r="C29" s="183" t="s">
        <v>2607</v>
      </c>
      <c r="D29" s="185">
        <v>0</v>
      </c>
      <c r="E29" s="185">
        <v>0</v>
      </c>
      <c r="F29" s="171" t="str">
        <f t="shared" si="0"/>
        <v>-</v>
      </c>
      <c r="G29" s="9"/>
      <c r="H29" s="9"/>
      <c r="I29" s="9"/>
      <c r="J29" s="9"/>
      <c r="K29" s="9"/>
      <c r="L29" s="9"/>
      <c r="M29" s="9"/>
      <c r="N29" s="9"/>
      <c r="O29" s="9"/>
      <c r="P29" s="9"/>
      <c r="Q29" s="9"/>
      <c r="R29" s="9"/>
      <c r="S29" s="9"/>
      <c r="T29" s="9"/>
      <c r="U29" s="9"/>
      <c r="V29" s="9"/>
      <c r="W29" s="9"/>
      <c r="X29" s="9"/>
      <c r="Y29" s="9"/>
    </row>
    <row r="30" spans="1:25" customFormat="1" ht="12.75" customHeight="1" x14ac:dyDescent="0.25">
      <c r="A30" s="182" t="s">
        <v>2609</v>
      </c>
      <c r="B30" s="142" t="s">
        <v>2610</v>
      </c>
      <c r="C30" s="183" t="s">
        <v>2609</v>
      </c>
      <c r="D30" s="185">
        <v>0</v>
      </c>
      <c r="E30" s="185">
        <v>0</v>
      </c>
      <c r="F30" s="171" t="str">
        <f t="shared" si="0"/>
        <v>-</v>
      </c>
      <c r="G30" s="9"/>
      <c r="H30" s="9"/>
      <c r="I30" s="9"/>
      <c r="J30" s="9"/>
      <c r="K30" s="9"/>
      <c r="L30" s="9"/>
      <c r="M30" s="9"/>
      <c r="N30" s="9"/>
      <c r="O30" s="9"/>
      <c r="P30" s="9"/>
      <c r="Q30" s="9"/>
      <c r="R30" s="9"/>
      <c r="S30" s="9"/>
      <c r="T30" s="9"/>
      <c r="U30" s="9"/>
      <c r="V30" s="9"/>
      <c r="W30" s="9"/>
      <c r="X30" s="9"/>
      <c r="Y30" s="9"/>
    </row>
    <row r="31" spans="1:25" customFormat="1" ht="12.75" customHeight="1" x14ac:dyDescent="0.25">
      <c r="A31" s="182" t="s">
        <v>2611</v>
      </c>
      <c r="B31" s="142" t="s">
        <v>2612</v>
      </c>
      <c r="C31" s="183" t="s">
        <v>2611</v>
      </c>
      <c r="D31" s="185">
        <v>0</v>
      </c>
      <c r="E31" s="185">
        <v>0</v>
      </c>
      <c r="F31" s="171" t="str">
        <f t="shared" si="0"/>
        <v>-</v>
      </c>
      <c r="G31" s="9"/>
      <c r="H31" s="9"/>
      <c r="I31" s="9"/>
      <c r="J31" s="9"/>
      <c r="K31" s="9"/>
      <c r="L31" s="9"/>
      <c r="M31" s="9"/>
      <c r="N31" s="9"/>
      <c r="O31" s="9"/>
      <c r="P31" s="9"/>
      <c r="Q31" s="9"/>
      <c r="R31" s="9"/>
      <c r="S31" s="9"/>
      <c r="T31" s="9"/>
      <c r="U31" s="9"/>
      <c r="V31" s="9"/>
      <c r="W31" s="9"/>
      <c r="X31" s="9"/>
      <c r="Y31" s="9"/>
    </row>
    <row r="32" spans="1:25" customFormat="1" ht="12.75" customHeight="1" x14ac:dyDescent="0.25">
      <c r="A32" s="182" t="s">
        <v>2613</v>
      </c>
      <c r="B32" s="142" t="s">
        <v>2614</v>
      </c>
      <c r="C32" s="183" t="s">
        <v>2613</v>
      </c>
      <c r="D32" s="185">
        <v>0</v>
      </c>
      <c r="E32" s="185">
        <v>0</v>
      </c>
      <c r="F32" s="171" t="str">
        <f t="shared" si="0"/>
        <v>-</v>
      </c>
      <c r="G32" s="9"/>
      <c r="H32" s="9"/>
      <c r="I32" s="9"/>
      <c r="J32" s="9"/>
      <c r="K32" s="9"/>
      <c r="L32" s="9"/>
      <c r="M32" s="9"/>
      <c r="N32" s="9"/>
      <c r="O32" s="9"/>
      <c r="P32" s="9"/>
      <c r="Q32" s="9"/>
      <c r="R32" s="9"/>
      <c r="S32" s="9"/>
      <c r="T32" s="9"/>
      <c r="U32" s="9"/>
      <c r="V32" s="9"/>
      <c r="W32" s="9"/>
      <c r="X32" s="9"/>
      <c r="Y32" s="9"/>
    </row>
    <row r="33" spans="1:25" customFormat="1" ht="12.75" customHeight="1" x14ac:dyDescent="0.25">
      <c r="A33" s="182" t="s">
        <v>2615</v>
      </c>
      <c r="B33" s="142" t="s">
        <v>2616</v>
      </c>
      <c r="C33" s="183" t="s">
        <v>2615</v>
      </c>
      <c r="D33" s="185">
        <v>0</v>
      </c>
      <c r="E33" s="185">
        <v>0</v>
      </c>
      <c r="F33" s="171" t="str">
        <f t="shared" si="0"/>
        <v>-</v>
      </c>
      <c r="G33" s="9"/>
      <c r="H33" s="9"/>
      <c r="I33" s="9"/>
      <c r="J33" s="9"/>
      <c r="K33" s="9"/>
      <c r="L33" s="9"/>
      <c r="M33" s="9"/>
      <c r="N33" s="9"/>
      <c r="O33" s="9"/>
      <c r="P33" s="9"/>
      <c r="Q33" s="9"/>
      <c r="R33" s="9"/>
      <c r="S33" s="9"/>
      <c r="T33" s="9"/>
      <c r="U33" s="9"/>
      <c r="V33" s="9"/>
      <c r="W33" s="9"/>
      <c r="X33" s="9"/>
      <c r="Y33" s="9"/>
    </row>
    <row r="34" spans="1:25" customFormat="1" ht="12.75" customHeight="1" x14ac:dyDescent="0.25">
      <c r="A34" s="182" t="s">
        <v>2617</v>
      </c>
      <c r="B34" s="142" t="s">
        <v>2618</v>
      </c>
      <c r="C34" s="183" t="s">
        <v>2617</v>
      </c>
      <c r="D34" s="185">
        <v>0</v>
      </c>
      <c r="E34" s="185">
        <v>0</v>
      </c>
      <c r="F34" s="171" t="str">
        <f t="shared" si="0"/>
        <v>-</v>
      </c>
      <c r="G34" s="9"/>
      <c r="H34" s="9"/>
      <c r="I34" s="9"/>
      <c r="J34" s="9"/>
      <c r="K34" s="9"/>
      <c r="L34" s="9"/>
      <c r="M34" s="9"/>
      <c r="N34" s="9"/>
      <c r="O34" s="9"/>
      <c r="P34" s="9"/>
      <c r="Q34" s="9"/>
      <c r="R34" s="9"/>
      <c r="S34" s="9"/>
      <c r="T34" s="9"/>
      <c r="U34" s="9"/>
      <c r="V34" s="9"/>
      <c r="W34" s="9"/>
      <c r="X34" s="9"/>
      <c r="Y34" s="9"/>
    </row>
    <row r="35" spans="1:25" customFormat="1" ht="12.75" customHeight="1" x14ac:dyDescent="0.25">
      <c r="A35" s="182" t="s">
        <v>2058</v>
      </c>
      <c r="B35" s="142" t="s">
        <v>2619</v>
      </c>
      <c r="C35" s="183" t="s">
        <v>2058</v>
      </c>
      <c r="D35" s="184">
        <f>D36+D39+D43+D50+D54+D60+D61+D66+D74</f>
        <v>0</v>
      </c>
      <c r="E35" s="184">
        <f>E36+E39+E43+E50+E54+E60+E61+E66+E74</f>
        <v>0</v>
      </c>
      <c r="F35" s="171" t="str">
        <f t="shared" si="0"/>
        <v>-</v>
      </c>
      <c r="G35" s="9"/>
      <c r="H35" s="9"/>
      <c r="I35" s="9"/>
      <c r="J35" s="9"/>
      <c r="K35" s="9"/>
      <c r="L35" s="9"/>
      <c r="M35" s="9"/>
      <c r="N35" s="9"/>
      <c r="O35" s="9"/>
      <c r="P35" s="9"/>
      <c r="Q35" s="9"/>
      <c r="R35" s="9"/>
      <c r="S35" s="9"/>
      <c r="T35" s="9"/>
      <c r="U35" s="9"/>
      <c r="V35" s="9"/>
      <c r="W35" s="9"/>
      <c r="X35" s="9"/>
      <c r="Y35" s="9"/>
    </row>
    <row r="36" spans="1:25" customFormat="1" ht="12.75" customHeight="1" x14ac:dyDescent="0.25">
      <c r="A36" s="182" t="s">
        <v>2060</v>
      </c>
      <c r="B36" s="142" t="s">
        <v>2620</v>
      </c>
      <c r="C36" s="183" t="s">
        <v>2060</v>
      </c>
      <c r="D36" s="184">
        <f>SUM(D37:D38)</f>
        <v>0</v>
      </c>
      <c r="E36" s="184">
        <f>SUM(E37:E38)</f>
        <v>0</v>
      </c>
      <c r="F36" s="171" t="str">
        <f t="shared" si="0"/>
        <v>-</v>
      </c>
      <c r="G36" s="9"/>
      <c r="H36" s="9"/>
      <c r="I36" s="9"/>
      <c r="J36" s="9"/>
      <c r="K36" s="9"/>
      <c r="L36" s="9"/>
      <c r="M36" s="9"/>
      <c r="N36" s="9"/>
      <c r="O36" s="9"/>
      <c r="P36" s="9"/>
      <c r="Q36" s="9"/>
      <c r="R36" s="9"/>
      <c r="S36" s="9"/>
      <c r="T36" s="9"/>
      <c r="U36" s="9"/>
      <c r="V36" s="9"/>
      <c r="W36" s="9"/>
      <c r="X36" s="9"/>
      <c r="Y36" s="9"/>
    </row>
    <row r="37" spans="1:25" customFormat="1" ht="12.75" customHeight="1" x14ac:dyDescent="0.25">
      <c r="A37" s="182" t="s">
        <v>2621</v>
      </c>
      <c r="B37" s="142" t="s">
        <v>2622</v>
      </c>
      <c r="C37" s="183" t="s">
        <v>2621</v>
      </c>
      <c r="D37" s="185">
        <v>0</v>
      </c>
      <c r="E37" s="185">
        <v>0</v>
      </c>
      <c r="F37" s="171" t="str">
        <f t="shared" ref="F37:F68" si="1">IF(D37&gt;0,IF(E37/D37&gt;=100,"&gt;&gt;100",E37/D37*100),"-")</f>
        <v>-</v>
      </c>
      <c r="G37" s="9"/>
      <c r="H37" s="9"/>
      <c r="I37" s="9"/>
      <c r="J37" s="9"/>
      <c r="K37" s="9"/>
      <c r="L37" s="9"/>
      <c r="M37" s="9"/>
      <c r="N37" s="9"/>
      <c r="O37" s="9"/>
      <c r="P37" s="9"/>
      <c r="Q37" s="9"/>
      <c r="R37" s="9"/>
      <c r="S37" s="9"/>
      <c r="T37" s="9"/>
      <c r="U37" s="9"/>
      <c r="V37" s="9"/>
      <c r="W37" s="9"/>
      <c r="X37" s="9"/>
      <c r="Y37" s="9"/>
    </row>
    <row r="38" spans="1:25" customFormat="1" ht="12.75" customHeight="1" x14ac:dyDescent="0.25">
      <c r="A38" s="182" t="s">
        <v>2623</v>
      </c>
      <c r="B38" s="142" t="s">
        <v>2624</v>
      </c>
      <c r="C38" s="183" t="s">
        <v>2623</v>
      </c>
      <c r="D38" s="185">
        <v>0</v>
      </c>
      <c r="E38" s="185">
        <v>0</v>
      </c>
      <c r="F38" s="171" t="str">
        <f t="shared" si="1"/>
        <v>-</v>
      </c>
      <c r="G38" s="9"/>
      <c r="H38" s="9"/>
      <c r="I38" s="9"/>
      <c r="J38" s="9"/>
      <c r="K38" s="9"/>
      <c r="L38" s="9"/>
      <c r="M38" s="9"/>
      <c r="N38" s="9"/>
      <c r="O38" s="9"/>
      <c r="P38" s="9"/>
      <c r="Q38" s="9"/>
      <c r="R38" s="9"/>
      <c r="S38" s="9"/>
      <c r="T38" s="9"/>
      <c r="U38" s="9"/>
      <c r="V38" s="9"/>
      <c r="W38" s="9"/>
      <c r="X38" s="9"/>
      <c r="Y38" s="9"/>
    </row>
    <row r="39" spans="1:25" customFormat="1" ht="12.75" customHeight="1" x14ac:dyDescent="0.25">
      <c r="A39" s="182" t="s">
        <v>2062</v>
      </c>
      <c r="B39" s="142" t="s">
        <v>2625</v>
      </c>
      <c r="C39" s="183" t="s">
        <v>2062</v>
      </c>
      <c r="D39" s="184">
        <f>SUM(D40:D42)</f>
        <v>0</v>
      </c>
      <c r="E39" s="184">
        <f>SUM(E40:E42)</f>
        <v>0</v>
      </c>
      <c r="F39" s="171" t="str">
        <f t="shared" si="1"/>
        <v>-</v>
      </c>
      <c r="G39" s="9"/>
      <c r="H39" s="9"/>
      <c r="I39" s="9"/>
      <c r="J39" s="9"/>
      <c r="K39" s="9"/>
      <c r="L39" s="9"/>
      <c r="M39" s="9"/>
      <c r="N39" s="9"/>
      <c r="O39" s="9"/>
      <c r="P39" s="9"/>
      <c r="Q39" s="9"/>
      <c r="R39" s="9"/>
      <c r="S39" s="9"/>
      <c r="T39" s="9"/>
      <c r="U39" s="9"/>
      <c r="V39" s="9"/>
      <c r="W39" s="9"/>
      <c r="X39" s="9"/>
      <c r="Y39" s="9"/>
    </row>
    <row r="40" spans="1:25" customFormat="1" ht="12.75" customHeight="1" x14ac:dyDescent="0.25">
      <c r="A40" s="182" t="s">
        <v>2626</v>
      </c>
      <c r="B40" s="142" t="s">
        <v>2627</v>
      </c>
      <c r="C40" s="183" t="s">
        <v>2626</v>
      </c>
      <c r="D40" s="185">
        <v>0</v>
      </c>
      <c r="E40" s="185">
        <v>0</v>
      </c>
      <c r="F40" s="171" t="str">
        <f t="shared" si="1"/>
        <v>-</v>
      </c>
      <c r="G40" s="9"/>
      <c r="H40" s="9"/>
      <c r="I40" s="9"/>
      <c r="J40" s="9"/>
      <c r="K40" s="9"/>
      <c r="L40" s="9"/>
      <c r="M40" s="9"/>
      <c r="N40" s="9"/>
      <c r="O40" s="9"/>
      <c r="P40" s="9"/>
      <c r="Q40" s="9"/>
      <c r="R40" s="9"/>
      <c r="S40" s="9"/>
      <c r="T40" s="9"/>
      <c r="U40" s="9"/>
      <c r="V40" s="9"/>
      <c r="W40" s="9"/>
      <c r="X40" s="9"/>
      <c r="Y40" s="9"/>
    </row>
    <row r="41" spans="1:25" customFormat="1" ht="12.75" customHeight="1" x14ac:dyDescent="0.25">
      <c r="A41" s="182" t="s">
        <v>2628</v>
      </c>
      <c r="B41" s="142" t="s">
        <v>2629</v>
      </c>
      <c r="C41" s="183" t="s">
        <v>2628</v>
      </c>
      <c r="D41" s="185">
        <v>0</v>
      </c>
      <c r="E41" s="185">
        <v>0</v>
      </c>
      <c r="F41" s="171" t="str">
        <f t="shared" si="1"/>
        <v>-</v>
      </c>
      <c r="G41" s="9"/>
      <c r="H41" s="9"/>
      <c r="I41" s="9"/>
      <c r="J41" s="9"/>
      <c r="K41" s="9"/>
      <c r="L41" s="9"/>
      <c r="M41" s="9"/>
      <c r="N41" s="9"/>
      <c r="O41" s="9"/>
      <c r="P41" s="9"/>
      <c r="Q41" s="9"/>
      <c r="R41" s="9"/>
      <c r="S41" s="9"/>
      <c r="T41" s="9"/>
      <c r="U41" s="9"/>
      <c r="V41" s="9"/>
      <c r="W41" s="9"/>
      <c r="X41" s="9"/>
      <c r="Y41" s="9"/>
    </row>
    <row r="42" spans="1:25" customFormat="1" ht="12.75" customHeight="1" x14ac:dyDescent="0.25">
      <c r="A42" s="182" t="s">
        <v>2630</v>
      </c>
      <c r="B42" s="142" t="s">
        <v>2631</v>
      </c>
      <c r="C42" s="183" t="s">
        <v>2630</v>
      </c>
      <c r="D42" s="185">
        <v>0</v>
      </c>
      <c r="E42" s="185">
        <v>0</v>
      </c>
      <c r="F42" s="171" t="str">
        <f t="shared" si="1"/>
        <v>-</v>
      </c>
      <c r="G42" s="9"/>
      <c r="H42" s="9"/>
      <c r="I42" s="9"/>
      <c r="J42" s="9"/>
      <c r="K42" s="9"/>
      <c r="L42" s="9"/>
      <c r="M42" s="9"/>
      <c r="N42" s="9"/>
      <c r="O42" s="9"/>
      <c r="P42" s="9"/>
      <c r="Q42" s="9"/>
      <c r="R42" s="9"/>
      <c r="S42" s="9"/>
      <c r="T42" s="9"/>
      <c r="U42" s="9"/>
      <c r="V42" s="9"/>
      <c r="W42" s="9"/>
      <c r="X42" s="9"/>
      <c r="Y42" s="9"/>
    </row>
    <row r="43" spans="1:25" customFormat="1" ht="12.75" customHeight="1" x14ac:dyDescent="0.25">
      <c r="A43" s="182" t="s">
        <v>2632</v>
      </c>
      <c r="B43" s="142" t="s">
        <v>2633</v>
      </c>
      <c r="C43" s="183" t="s">
        <v>2632</v>
      </c>
      <c r="D43" s="184">
        <f>SUM(D44:D49)</f>
        <v>0</v>
      </c>
      <c r="E43" s="184">
        <f>SUM(E44:E49)</f>
        <v>0</v>
      </c>
      <c r="F43" s="171" t="str">
        <f t="shared" si="1"/>
        <v>-</v>
      </c>
      <c r="G43" s="9"/>
      <c r="H43" s="9"/>
      <c r="I43" s="9"/>
      <c r="J43" s="9"/>
      <c r="K43" s="9"/>
      <c r="L43" s="9"/>
      <c r="M43" s="9"/>
      <c r="N43" s="9"/>
      <c r="O43" s="9"/>
      <c r="P43" s="9"/>
      <c r="Q43" s="9"/>
      <c r="R43" s="9"/>
      <c r="S43" s="9"/>
      <c r="T43" s="9"/>
      <c r="U43" s="9"/>
      <c r="V43" s="9"/>
      <c r="W43" s="9"/>
      <c r="X43" s="9"/>
      <c r="Y43" s="9"/>
    </row>
    <row r="44" spans="1:25" customFormat="1" ht="12.75" customHeight="1" x14ac:dyDescent="0.25">
      <c r="A44" s="182" t="s">
        <v>2634</v>
      </c>
      <c r="B44" s="142" t="s">
        <v>2635</v>
      </c>
      <c r="C44" s="183" t="s">
        <v>2634</v>
      </c>
      <c r="D44" s="185">
        <v>0</v>
      </c>
      <c r="E44" s="185">
        <v>0</v>
      </c>
      <c r="F44" s="171" t="str">
        <f t="shared" si="1"/>
        <v>-</v>
      </c>
      <c r="G44" s="9"/>
      <c r="H44" s="9"/>
      <c r="I44" s="9"/>
      <c r="J44" s="9"/>
      <c r="K44" s="9"/>
      <c r="L44" s="9"/>
      <c r="M44" s="9"/>
      <c r="N44" s="9"/>
      <c r="O44" s="9"/>
      <c r="P44" s="9"/>
      <c r="Q44" s="9"/>
      <c r="R44" s="9"/>
      <c r="S44" s="9"/>
      <c r="T44" s="9"/>
      <c r="U44" s="9"/>
      <c r="V44" s="9"/>
      <c r="W44" s="9"/>
      <c r="X44" s="9"/>
      <c r="Y44" s="9"/>
    </row>
    <row r="45" spans="1:25" customFormat="1" ht="12.75" customHeight="1" x14ac:dyDescent="0.25">
      <c r="A45" s="182" t="s">
        <v>2636</v>
      </c>
      <c r="B45" s="142" t="s">
        <v>2637</v>
      </c>
      <c r="C45" s="183" t="s">
        <v>2636</v>
      </c>
      <c r="D45" s="185">
        <v>0</v>
      </c>
      <c r="E45" s="185">
        <v>0</v>
      </c>
      <c r="F45" s="171" t="str">
        <f t="shared" si="1"/>
        <v>-</v>
      </c>
      <c r="G45" s="9"/>
      <c r="H45" s="9"/>
      <c r="I45" s="9"/>
      <c r="J45" s="9"/>
      <c r="K45" s="9"/>
      <c r="L45" s="9"/>
      <c r="M45" s="9"/>
      <c r="N45" s="9"/>
      <c r="O45" s="9"/>
      <c r="P45" s="9"/>
      <c r="Q45" s="9"/>
      <c r="R45" s="9"/>
      <c r="S45" s="9"/>
      <c r="T45" s="9"/>
      <c r="U45" s="9"/>
      <c r="V45" s="9"/>
      <c r="W45" s="9"/>
      <c r="X45" s="9"/>
      <c r="Y45" s="9"/>
    </row>
    <row r="46" spans="1:25" customFormat="1" ht="12.75" customHeight="1" x14ac:dyDescent="0.25">
      <c r="A46" s="182" t="s">
        <v>2638</v>
      </c>
      <c r="B46" s="142" t="s">
        <v>2639</v>
      </c>
      <c r="C46" s="183" t="s">
        <v>2638</v>
      </c>
      <c r="D46" s="185">
        <v>0</v>
      </c>
      <c r="E46" s="185">
        <v>0</v>
      </c>
      <c r="F46" s="171" t="str">
        <f t="shared" si="1"/>
        <v>-</v>
      </c>
      <c r="G46" s="9"/>
      <c r="H46" s="9"/>
      <c r="I46" s="9"/>
      <c r="J46" s="9"/>
      <c r="K46" s="9"/>
      <c r="L46" s="9"/>
      <c r="M46" s="9"/>
      <c r="N46" s="9"/>
      <c r="O46" s="9"/>
      <c r="P46" s="9"/>
      <c r="Q46" s="9"/>
      <c r="R46" s="9"/>
      <c r="S46" s="9"/>
      <c r="T46" s="9"/>
      <c r="U46" s="9"/>
      <c r="V46" s="9"/>
      <c r="W46" s="9"/>
      <c r="X46" s="9"/>
      <c r="Y46" s="9"/>
    </row>
    <row r="47" spans="1:25" customFormat="1" ht="12.75" customHeight="1" x14ac:dyDescent="0.25">
      <c r="A47" s="182" t="s">
        <v>2640</v>
      </c>
      <c r="B47" s="142" t="s">
        <v>2641</v>
      </c>
      <c r="C47" s="183" t="s">
        <v>2640</v>
      </c>
      <c r="D47" s="185">
        <v>0</v>
      </c>
      <c r="E47" s="185">
        <v>0</v>
      </c>
      <c r="F47" s="171" t="str">
        <f t="shared" si="1"/>
        <v>-</v>
      </c>
      <c r="G47" s="9"/>
      <c r="H47" s="9"/>
      <c r="I47" s="9"/>
      <c r="J47" s="9"/>
      <c r="K47" s="9"/>
      <c r="L47" s="9"/>
      <c r="M47" s="9"/>
      <c r="N47" s="9"/>
      <c r="O47" s="9"/>
      <c r="P47" s="9"/>
      <c r="Q47" s="9"/>
      <c r="R47" s="9"/>
      <c r="S47" s="9"/>
      <c r="T47" s="9"/>
      <c r="U47" s="9"/>
      <c r="V47" s="9"/>
      <c r="W47" s="9"/>
      <c r="X47" s="9"/>
      <c r="Y47" s="9"/>
    </row>
    <row r="48" spans="1:25" customFormat="1" ht="12.75" customHeight="1" x14ac:dyDescent="0.25">
      <c r="A48" s="182" t="s">
        <v>2642</v>
      </c>
      <c r="B48" s="142" t="s">
        <v>2643</v>
      </c>
      <c r="C48" s="183" t="s">
        <v>2642</v>
      </c>
      <c r="D48" s="185">
        <v>0</v>
      </c>
      <c r="E48" s="185">
        <v>0</v>
      </c>
      <c r="F48" s="171" t="str">
        <f t="shared" si="1"/>
        <v>-</v>
      </c>
      <c r="G48" s="9"/>
      <c r="H48" s="9"/>
      <c r="I48" s="9"/>
      <c r="J48" s="9"/>
      <c r="K48" s="9"/>
      <c r="L48" s="9"/>
      <c r="M48" s="9"/>
      <c r="N48" s="9"/>
      <c r="O48" s="9"/>
      <c r="P48" s="9"/>
      <c r="Q48" s="9"/>
      <c r="R48" s="9"/>
      <c r="S48" s="9"/>
      <c r="T48" s="9"/>
      <c r="U48" s="9"/>
      <c r="V48" s="9"/>
      <c r="W48" s="9"/>
      <c r="X48" s="9"/>
      <c r="Y48" s="9"/>
    </row>
    <row r="49" spans="1:25" customFormat="1" ht="12.75" customHeight="1" x14ac:dyDescent="0.25">
      <c r="A49" s="182" t="s">
        <v>2644</v>
      </c>
      <c r="B49" s="142" t="s">
        <v>2645</v>
      </c>
      <c r="C49" s="183" t="s">
        <v>2644</v>
      </c>
      <c r="D49" s="185">
        <v>0</v>
      </c>
      <c r="E49" s="185">
        <v>0</v>
      </c>
      <c r="F49" s="171" t="str">
        <f t="shared" si="1"/>
        <v>-</v>
      </c>
      <c r="G49" s="9"/>
      <c r="H49" s="9"/>
      <c r="I49" s="9"/>
      <c r="J49" s="9"/>
      <c r="K49" s="9"/>
      <c r="L49" s="9"/>
      <c r="M49" s="9"/>
      <c r="N49" s="9"/>
      <c r="O49" s="9"/>
      <c r="P49" s="9"/>
      <c r="Q49" s="9"/>
      <c r="R49" s="9"/>
      <c r="S49" s="9"/>
      <c r="T49" s="9"/>
      <c r="U49" s="9"/>
      <c r="V49" s="9"/>
      <c r="W49" s="9"/>
      <c r="X49" s="9"/>
      <c r="Y49" s="9"/>
    </row>
    <row r="50" spans="1:25" customFormat="1" ht="12.75" customHeight="1" x14ac:dyDescent="0.25">
      <c r="A50" s="182" t="s">
        <v>2646</v>
      </c>
      <c r="B50" s="142" t="s">
        <v>2647</v>
      </c>
      <c r="C50" s="183" t="s">
        <v>2646</v>
      </c>
      <c r="D50" s="184">
        <f>SUM(D51:D53)</f>
        <v>0</v>
      </c>
      <c r="E50" s="184">
        <f>SUM(E51:E53)</f>
        <v>0</v>
      </c>
      <c r="F50" s="171" t="str">
        <f t="shared" si="1"/>
        <v>-</v>
      </c>
      <c r="G50" s="9"/>
      <c r="H50" s="9"/>
      <c r="I50" s="9"/>
      <c r="J50" s="9"/>
      <c r="K50" s="9"/>
      <c r="L50" s="9"/>
      <c r="M50" s="9"/>
      <c r="N50" s="9"/>
      <c r="O50" s="9"/>
      <c r="P50" s="9"/>
      <c r="Q50" s="9"/>
      <c r="R50" s="9"/>
      <c r="S50" s="9"/>
      <c r="T50" s="9"/>
      <c r="U50" s="9"/>
      <c r="V50" s="9"/>
      <c r="W50" s="9"/>
      <c r="X50" s="9"/>
      <c r="Y50" s="9"/>
    </row>
    <row r="51" spans="1:25" customFormat="1" ht="12.75" customHeight="1" x14ac:dyDescent="0.25">
      <c r="A51" s="182" t="s">
        <v>2648</v>
      </c>
      <c r="B51" s="142" t="s">
        <v>2649</v>
      </c>
      <c r="C51" s="183" t="s">
        <v>2648</v>
      </c>
      <c r="D51" s="185">
        <v>0</v>
      </c>
      <c r="E51" s="185">
        <v>0</v>
      </c>
      <c r="F51" s="171" t="str">
        <f t="shared" si="1"/>
        <v>-</v>
      </c>
      <c r="G51" s="9"/>
      <c r="H51" s="9"/>
      <c r="I51" s="9"/>
      <c r="J51" s="9"/>
      <c r="K51" s="9"/>
      <c r="L51" s="9"/>
      <c r="M51" s="9"/>
      <c r="N51" s="9"/>
      <c r="O51" s="9"/>
      <c r="P51" s="9"/>
      <c r="Q51" s="9"/>
      <c r="R51" s="9"/>
      <c r="S51" s="9"/>
      <c r="T51" s="9"/>
      <c r="U51" s="9"/>
      <c r="V51" s="9"/>
      <c r="W51" s="9"/>
      <c r="X51" s="9"/>
      <c r="Y51" s="9"/>
    </row>
    <row r="52" spans="1:25" customFormat="1" ht="12.75" customHeight="1" x14ac:dyDescent="0.25">
      <c r="A52" s="182" t="s">
        <v>2650</v>
      </c>
      <c r="B52" s="142" t="s">
        <v>2651</v>
      </c>
      <c r="C52" s="183" t="s">
        <v>2650</v>
      </c>
      <c r="D52" s="185">
        <v>0</v>
      </c>
      <c r="E52" s="185">
        <v>0</v>
      </c>
      <c r="F52" s="171" t="str">
        <f t="shared" si="1"/>
        <v>-</v>
      </c>
      <c r="G52" s="9"/>
      <c r="H52" s="9"/>
      <c r="I52" s="9"/>
      <c r="J52" s="9"/>
      <c r="K52" s="9"/>
      <c r="L52" s="9"/>
      <c r="M52" s="9"/>
      <c r="N52" s="9"/>
      <c r="O52" s="9"/>
      <c r="P52" s="9"/>
      <c r="Q52" s="9"/>
      <c r="R52" s="9"/>
      <c r="S52" s="9"/>
      <c r="T52" s="9"/>
      <c r="U52" s="9"/>
      <c r="V52" s="9"/>
      <c r="W52" s="9"/>
      <c r="X52" s="9"/>
      <c r="Y52" s="9"/>
    </row>
    <row r="53" spans="1:25" customFormat="1" ht="12.75" customHeight="1" x14ac:dyDescent="0.25">
      <c r="A53" s="182" t="s">
        <v>2652</v>
      </c>
      <c r="B53" s="142" t="s">
        <v>2653</v>
      </c>
      <c r="C53" s="183" t="s">
        <v>2652</v>
      </c>
      <c r="D53" s="185">
        <v>0</v>
      </c>
      <c r="E53" s="185">
        <v>0</v>
      </c>
      <c r="F53" s="171" t="str">
        <f t="shared" si="1"/>
        <v>-</v>
      </c>
      <c r="G53" s="9"/>
      <c r="H53" s="9"/>
      <c r="I53" s="9"/>
      <c r="J53" s="9"/>
      <c r="K53" s="9"/>
      <c r="L53" s="9"/>
      <c r="M53" s="9"/>
      <c r="N53" s="9"/>
      <c r="O53" s="9"/>
      <c r="P53" s="9"/>
      <c r="Q53" s="9"/>
      <c r="R53" s="9"/>
      <c r="S53" s="9"/>
      <c r="T53" s="9"/>
      <c r="U53" s="9"/>
      <c r="V53" s="9"/>
      <c r="W53" s="9"/>
      <c r="X53" s="9"/>
      <c r="Y53" s="9"/>
    </row>
    <row r="54" spans="1:25" customFormat="1" ht="12.75" customHeight="1" x14ac:dyDescent="0.25">
      <c r="A54" s="182" t="s">
        <v>2654</v>
      </c>
      <c r="B54" s="142" t="s">
        <v>2655</v>
      </c>
      <c r="C54" s="183" t="s">
        <v>2654</v>
      </c>
      <c r="D54" s="184">
        <f>SUM(D55:D59)</f>
        <v>0</v>
      </c>
      <c r="E54" s="184">
        <f>SUM(E55:E59)</f>
        <v>0</v>
      </c>
      <c r="F54" s="171" t="str">
        <f t="shared" si="1"/>
        <v>-</v>
      </c>
      <c r="G54" s="9"/>
      <c r="H54" s="9"/>
      <c r="I54" s="9"/>
      <c r="J54" s="9"/>
      <c r="K54" s="9"/>
      <c r="L54" s="9"/>
      <c r="M54" s="9"/>
      <c r="N54" s="9"/>
      <c r="O54" s="9"/>
      <c r="P54" s="9"/>
      <c r="Q54" s="9"/>
      <c r="R54" s="9"/>
      <c r="S54" s="9"/>
      <c r="T54" s="9"/>
      <c r="U54" s="9"/>
      <c r="V54" s="9"/>
      <c r="W54" s="9"/>
      <c r="X54" s="9"/>
      <c r="Y54" s="9"/>
    </row>
    <row r="55" spans="1:25" customFormat="1" ht="12.75" customHeight="1" x14ac:dyDescent="0.25">
      <c r="A55" s="182" t="s">
        <v>2656</v>
      </c>
      <c r="B55" s="142" t="s">
        <v>2657</v>
      </c>
      <c r="C55" s="183" t="s">
        <v>2656</v>
      </c>
      <c r="D55" s="185">
        <v>0</v>
      </c>
      <c r="E55" s="185">
        <v>0</v>
      </c>
      <c r="F55" s="171" t="str">
        <f t="shared" si="1"/>
        <v>-</v>
      </c>
      <c r="G55" s="9"/>
      <c r="H55" s="9"/>
      <c r="I55" s="9"/>
      <c r="J55" s="9"/>
      <c r="K55" s="9"/>
      <c r="L55" s="9"/>
      <c r="M55" s="9"/>
      <c r="N55" s="9"/>
      <c r="O55" s="9"/>
      <c r="P55" s="9"/>
      <c r="Q55" s="9"/>
      <c r="R55" s="9"/>
      <c r="S55" s="9"/>
      <c r="T55" s="9"/>
      <c r="U55" s="9"/>
      <c r="V55" s="9"/>
      <c r="W55" s="9"/>
      <c r="X55" s="9"/>
      <c r="Y55" s="9"/>
    </row>
    <row r="56" spans="1:25" customFormat="1" ht="12.75" customHeight="1" x14ac:dyDescent="0.25">
      <c r="A56" s="182" t="s">
        <v>2658</v>
      </c>
      <c r="B56" s="142" t="s">
        <v>2659</v>
      </c>
      <c r="C56" s="183" t="s">
        <v>2658</v>
      </c>
      <c r="D56" s="185">
        <v>0</v>
      </c>
      <c r="E56" s="185">
        <v>0</v>
      </c>
      <c r="F56" s="171" t="str">
        <f t="shared" si="1"/>
        <v>-</v>
      </c>
      <c r="G56" s="9"/>
      <c r="H56" s="9"/>
      <c r="I56" s="9"/>
      <c r="J56" s="9"/>
      <c r="K56" s="9"/>
      <c r="L56" s="9"/>
      <c r="M56" s="9"/>
      <c r="N56" s="9"/>
      <c r="O56" s="9"/>
      <c r="P56" s="9"/>
      <c r="Q56" s="9"/>
      <c r="R56" s="9"/>
      <c r="S56" s="9"/>
      <c r="T56" s="9"/>
      <c r="U56" s="9"/>
      <c r="V56" s="9"/>
      <c r="W56" s="9"/>
      <c r="X56" s="9"/>
      <c r="Y56" s="9"/>
    </row>
    <row r="57" spans="1:25" customFormat="1" ht="12.75" customHeight="1" x14ac:dyDescent="0.25">
      <c r="A57" s="182" t="s">
        <v>2660</v>
      </c>
      <c r="B57" s="142" t="s">
        <v>2661</v>
      </c>
      <c r="C57" s="183" t="s">
        <v>2660</v>
      </c>
      <c r="D57" s="185">
        <v>0</v>
      </c>
      <c r="E57" s="185">
        <v>0</v>
      </c>
      <c r="F57" s="171" t="str">
        <f t="shared" si="1"/>
        <v>-</v>
      </c>
      <c r="G57" s="9"/>
      <c r="H57" s="9"/>
      <c r="I57" s="9"/>
      <c r="J57" s="9"/>
      <c r="K57" s="9"/>
      <c r="L57" s="9"/>
      <c r="M57" s="9"/>
      <c r="N57" s="9"/>
      <c r="O57" s="9"/>
      <c r="P57" s="9"/>
      <c r="Q57" s="9"/>
      <c r="R57" s="9"/>
      <c r="S57" s="9"/>
      <c r="T57" s="9"/>
      <c r="U57" s="9"/>
      <c r="V57" s="9"/>
      <c r="W57" s="9"/>
      <c r="X57" s="9"/>
      <c r="Y57" s="9"/>
    </row>
    <row r="58" spans="1:25" customFormat="1" ht="12.75" customHeight="1" x14ac:dyDescent="0.25">
      <c r="A58" s="182" t="s">
        <v>2662</v>
      </c>
      <c r="B58" s="142" t="s">
        <v>2663</v>
      </c>
      <c r="C58" s="183" t="s">
        <v>2662</v>
      </c>
      <c r="D58" s="185">
        <v>0</v>
      </c>
      <c r="E58" s="185">
        <v>0</v>
      </c>
      <c r="F58" s="171" t="str">
        <f t="shared" si="1"/>
        <v>-</v>
      </c>
      <c r="G58" s="9"/>
      <c r="H58" s="9"/>
      <c r="I58" s="9"/>
      <c r="J58" s="9"/>
      <c r="K58" s="9"/>
      <c r="L58" s="9"/>
      <c r="M58" s="9"/>
      <c r="N58" s="9"/>
      <c r="O58" s="9"/>
      <c r="P58" s="9"/>
      <c r="Q58" s="9"/>
      <c r="R58" s="9"/>
      <c r="S58" s="9"/>
      <c r="T58" s="9"/>
      <c r="U58" s="9"/>
      <c r="V58" s="9"/>
      <c r="W58" s="9"/>
      <c r="X58" s="9"/>
      <c r="Y58" s="9"/>
    </row>
    <row r="59" spans="1:25" customFormat="1" ht="12.75" customHeight="1" x14ac:dyDescent="0.25">
      <c r="A59" s="182" t="s">
        <v>2664</v>
      </c>
      <c r="B59" s="142" t="s">
        <v>2665</v>
      </c>
      <c r="C59" s="183" t="s">
        <v>2664</v>
      </c>
      <c r="D59" s="185">
        <v>0</v>
      </c>
      <c r="E59" s="185">
        <v>0</v>
      </c>
      <c r="F59" s="171" t="str">
        <f t="shared" si="1"/>
        <v>-</v>
      </c>
      <c r="G59" s="9"/>
      <c r="H59" s="9"/>
      <c r="I59" s="9"/>
      <c r="J59" s="9"/>
      <c r="K59" s="9"/>
      <c r="L59" s="9"/>
      <c r="M59" s="9"/>
      <c r="N59" s="9"/>
      <c r="O59" s="9"/>
      <c r="P59" s="9"/>
      <c r="Q59" s="9"/>
      <c r="R59" s="9"/>
      <c r="S59" s="9"/>
      <c r="T59" s="9"/>
      <c r="U59" s="9"/>
      <c r="V59" s="9"/>
      <c r="W59" s="9"/>
      <c r="X59" s="9"/>
      <c r="Y59" s="9"/>
    </row>
    <row r="60" spans="1:25" customFormat="1" ht="12.75" customHeight="1" x14ac:dyDescent="0.25">
      <c r="A60" s="182" t="s">
        <v>2666</v>
      </c>
      <c r="B60" s="142" t="s">
        <v>2667</v>
      </c>
      <c r="C60" s="183" t="s">
        <v>2666</v>
      </c>
      <c r="D60" s="185">
        <v>0</v>
      </c>
      <c r="E60" s="185">
        <v>0</v>
      </c>
      <c r="F60" s="171" t="str">
        <f t="shared" si="1"/>
        <v>-</v>
      </c>
      <c r="G60" s="9"/>
      <c r="H60" s="9"/>
      <c r="I60" s="9"/>
      <c r="J60" s="9"/>
      <c r="K60" s="9"/>
      <c r="L60" s="9"/>
      <c r="M60" s="9"/>
      <c r="N60" s="9"/>
      <c r="O60" s="9"/>
      <c r="P60" s="9"/>
      <c r="Q60" s="9"/>
      <c r="R60" s="9"/>
      <c r="S60" s="9"/>
      <c r="T60" s="9"/>
      <c r="U60" s="9"/>
      <c r="V60" s="9"/>
      <c r="W60" s="9"/>
      <c r="X60" s="9"/>
      <c r="Y60" s="9"/>
    </row>
    <row r="61" spans="1:25" customFormat="1" ht="12.75" customHeight="1" x14ac:dyDescent="0.25">
      <c r="A61" s="182" t="s">
        <v>2668</v>
      </c>
      <c r="B61" s="142" t="s">
        <v>2669</v>
      </c>
      <c r="C61" s="183" t="s">
        <v>2668</v>
      </c>
      <c r="D61" s="184">
        <f>SUM(D62:D65)</f>
        <v>0</v>
      </c>
      <c r="E61" s="184">
        <f>SUM(E62:E65)</f>
        <v>0</v>
      </c>
      <c r="F61" s="171" t="str">
        <f t="shared" si="1"/>
        <v>-</v>
      </c>
      <c r="G61" s="9"/>
      <c r="H61" s="9"/>
      <c r="I61" s="9"/>
      <c r="J61" s="9"/>
      <c r="K61" s="9"/>
      <c r="L61" s="9"/>
      <c r="M61" s="9"/>
      <c r="N61" s="9"/>
      <c r="O61" s="9"/>
      <c r="P61" s="9"/>
      <c r="Q61" s="9"/>
      <c r="R61" s="9"/>
      <c r="S61" s="9"/>
      <c r="T61" s="9"/>
      <c r="U61" s="9"/>
      <c r="V61" s="9"/>
      <c r="W61" s="9"/>
      <c r="X61" s="9"/>
      <c r="Y61" s="9"/>
    </row>
    <row r="62" spans="1:25" customFormat="1" ht="12.75" customHeight="1" x14ac:dyDescent="0.25">
      <c r="A62" s="182" t="s">
        <v>2670</v>
      </c>
      <c r="B62" s="142" t="s">
        <v>2671</v>
      </c>
      <c r="C62" s="183" t="s">
        <v>2670</v>
      </c>
      <c r="D62" s="185">
        <v>0</v>
      </c>
      <c r="E62" s="185">
        <v>0</v>
      </c>
      <c r="F62" s="171" t="str">
        <f t="shared" si="1"/>
        <v>-</v>
      </c>
      <c r="G62" s="9"/>
      <c r="H62" s="9"/>
      <c r="I62" s="9"/>
      <c r="J62" s="9"/>
      <c r="K62" s="9"/>
      <c r="L62" s="9"/>
      <c r="M62" s="9"/>
      <c r="N62" s="9"/>
      <c r="O62" s="9"/>
      <c r="P62" s="9"/>
      <c r="Q62" s="9"/>
      <c r="R62" s="9"/>
      <c r="S62" s="9"/>
      <c r="T62" s="9"/>
      <c r="U62" s="9"/>
      <c r="V62" s="9"/>
      <c r="W62" s="9"/>
      <c r="X62" s="9"/>
      <c r="Y62" s="9"/>
    </row>
    <row r="63" spans="1:25" customFormat="1" ht="12.75" customHeight="1" x14ac:dyDescent="0.25">
      <c r="A63" s="182" t="s">
        <v>2672</v>
      </c>
      <c r="B63" s="142" t="s">
        <v>2673</v>
      </c>
      <c r="C63" s="183" t="s">
        <v>2672</v>
      </c>
      <c r="D63" s="185">
        <v>0</v>
      </c>
      <c r="E63" s="185">
        <v>0</v>
      </c>
      <c r="F63" s="171" t="str">
        <f t="shared" si="1"/>
        <v>-</v>
      </c>
      <c r="G63" s="9"/>
      <c r="H63" s="9"/>
      <c r="I63" s="9"/>
      <c r="J63" s="9"/>
      <c r="K63" s="9"/>
      <c r="L63" s="9"/>
      <c r="M63" s="9"/>
      <c r="N63" s="9"/>
      <c r="O63" s="9"/>
      <c r="P63" s="9"/>
      <c r="Q63" s="9"/>
      <c r="R63" s="9"/>
      <c r="S63" s="9"/>
      <c r="T63" s="9"/>
      <c r="U63" s="9"/>
      <c r="V63" s="9"/>
      <c r="W63" s="9"/>
      <c r="X63" s="9"/>
      <c r="Y63" s="9"/>
    </row>
    <row r="64" spans="1:25" customFormat="1" ht="12.75" customHeight="1" x14ac:dyDescent="0.25">
      <c r="A64" s="182" t="s">
        <v>2674</v>
      </c>
      <c r="B64" s="142" t="s">
        <v>2675</v>
      </c>
      <c r="C64" s="183" t="s">
        <v>2674</v>
      </c>
      <c r="D64" s="185">
        <v>0</v>
      </c>
      <c r="E64" s="185">
        <v>0</v>
      </c>
      <c r="F64" s="171" t="str">
        <f t="shared" si="1"/>
        <v>-</v>
      </c>
      <c r="G64" s="9"/>
      <c r="H64" s="9"/>
      <c r="I64" s="9"/>
      <c r="J64" s="9"/>
      <c r="K64" s="9"/>
      <c r="L64" s="9"/>
      <c r="M64" s="9"/>
      <c r="N64" s="9"/>
      <c r="O64" s="9"/>
      <c r="P64" s="9"/>
      <c r="Q64" s="9"/>
      <c r="R64" s="9"/>
      <c r="S64" s="9"/>
      <c r="T64" s="9"/>
      <c r="U64" s="9"/>
      <c r="V64" s="9"/>
      <c r="W64" s="9"/>
      <c r="X64" s="9"/>
      <c r="Y64" s="9"/>
    </row>
    <row r="65" spans="1:25" customFormat="1" ht="12.75" customHeight="1" x14ac:dyDescent="0.25">
      <c r="A65" s="182" t="s">
        <v>2676</v>
      </c>
      <c r="B65" s="142" t="s">
        <v>2677</v>
      </c>
      <c r="C65" s="183" t="s">
        <v>2676</v>
      </c>
      <c r="D65" s="185">
        <v>0</v>
      </c>
      <c r="E65" s="185">
        <v>0</v>
      </c>
      <c r="F65" s="171" t="str">
        <f t="shared" si="1"/>
        <v>-</v>
      </c>
      <c r="G65" s="9"/>
      <c r="H65" s="9"/>
      <c r="I65" s="9"/>
      <c r="J65" s="9"/>
      <c r="K65" s="9"/>
      <c r="L65" s="9"/>
      <c r="M65" s="9"/>
      <c r="N65" s="9"/>
      <c r="O65" s="9"/>
      <c r="P65" s="9"/>
      <c r="Q65" s="9"/>
      <c r="R65" s="9"/>
      <c r="S65" s="9"/>
      <c r="T65" s="9"/>
      <c r="U65" s="9"/>
      <c r="V65" s="9"/>
      <c r="W65" s="9"/>
      <c r="X65" s="9"/>
      <c r="Y65" s="9"/>
    </row>
    <row r="66" spans="1:25" customFormat="1" ht="12.75" customHeight="1" x14ac:dyDescent="0.25">
      <c r="A66" s="182" t="s">
        <v>2678</v>
      </c>
      <c r="B66" s="142" t="s">
        <v>2679</v>
      </c>
      <c r="C66" s="183" t="s">
        <v>2678</v>
      </c>
      <c r="D66" s="184">
        <f>SUM(D67:D73)</f>
        <v>0</v>
      </c>
      <c r="E66" s="184">
        <f>SUM(E67:E73)</f>
        <v>0</v>
      </c>
      <c r="F66" s="171" t="str">
        <f t="shared" si="1"/>
        <v>-</v>
      </c>
      <c r="G66" s="9"/>
      <c r="H66" s="9"/>
      <c r="I66" s="9"/>
      <c r="J66" s="9"/>
      <c r="K66" s="9"/>
      <c r="L66" s="9"/>
      <c r="M66" s="9"/>
      <c r="N66" s="9"/>
      <c r="O66" s="9"/>
      <c r="P66" s="9"/>
      <c r="Q66" s="9"/>
      <c r="R66" s="9"/>
      <c r="S66" s="9"/>
      <c r="T66" s="9"/>
      <c r="U66" s="9"/>
      <c r="V66" s="9"/>
      <c r="W66" s="9"/>
      <c r="X66" s="9"/>
      <c r="Y66" s="9"/>
    </row>
    <row r="67" spans="1:25" customFormat="1" ht="12.75" customHeight="1" x14ac:dyDescent="0.25">
      <c r="A67" s="182" t="s">
        <v>2680</v>
      </c>
      <c r="B67" s="142" t="s">
        <v>2681</v>
      </c>
      <c r="C67" s="183" t="s">
        <v>2680</v>
      </c>
      <c r="D67" s="185">
        <v>0</v>
      </c>
      <c r="E67" s="185">
        <v>0</v>
      </c>
      <c r="F67" s="171" t="str">
        <f t="shared" si="1"/>
        <v>-</v>
      </c>
      <c r="G67" s="9"/>
      <c r="H67" s="9"/>
      <c r="I67" s="9"/>
      <c r="J67" s="9"/>
      <c r="K67" s="9"/>
      <c r="L67" s="9"/>
      <c r="M67" s="9"/>
      <c r="N67" s="9"/>
      <c r="O67" s="9"/>
      <c r="P67" s="9"/>
      <c r="Q67" s="9"/>
      <c r="R67" s="9"/>
      <c r="S67" s="9"/>
      <c r="T67" s="9"/>
      <c r="U67" s="9"/>
      <c r="V67" s="9"/>
      <c r="W67" s="9"/>
      <c r="X67" s="9"/>
      <c r="Y67" s="9"/>
    </row>
    <row r="68" spans="1:25" customFormat="1" ht="12.75" customHeight="1" x14ac:dyDescent="0.25">
      <c r="A68" s="182" t="s">
        <v>2682</v>
      </c>
      <c r="B68" s="142" t="s">
        <v>2683</v>
      </c>
      <c r="C68" s="183" t="s">
        <v>2682</v>
      </c>
      <c r="D68" s="185">
        <v>0</v>
      </c>
      <c r="E68" s="185">
        <v>0</v>
      </c>
      <c r="F68" s="171" t="str">
        <f t="shared" si="1"/>
        <v>-</v>
      </c>
      <c r="G68" s="9"/>
      <c r="H68" s="9"/>
      <c r="I68" s="9"/>
      <c r="J68" s="9"/>
      <c r="K68" s="9"/>
      <c r="L68" s="9"/>
      <c r="M68" s="9"/>
      <c r="N68" s="9"/>
      <c r="O68" s="9"/>
      <c r="P68" s="9"/>
      <c r="Q68" s="9"/>
      <c r="R68" s="9"/>
      <c r="S68" s="9"/>
      <c r="T68" s="9"/>
      <c r="U68" s="9"/>
      <c r="V68" s="9"/>
      <c r="W68" s="9"/>
      <c r="X68" s="9"/>
      <c r="Y68" s="9"/>
    </row>
    <row r="69" spans="1:25" customFormat="1" ht="12.75" customHeight="1" x14ac:dyDescent="0.25">
      <c r="A69" s="182" t="s">
        <v>2684</v>
      </c>
      <c r="B69" s="142" t="s">
        <v>2685</v>
      </c>
      <c r="C69" s="183" t="s">
        <v>2684</v>
      </c>
      <c r="D69" s="185">
        <v>0</v>
      </c>
      <c r="E69" s="185">
        <v>0</v>
      </c>
      <c r="F69" s="171" t="str">
        <f t="shared" ref="F69:F100" si="2">IF(D69&gt;0,IF(E69/D69&gt;=100,"&gt;&gt;100",E69/D69*100),"-")</f>
        <v>-</v>
      </c>
      <c r="G69" s="9"/>
      <c r="H69" s="9"/>
      <c r="I69" s="9"/>
      <c r="J69" s="9"/>
      <c r="K69" s="9"/>
      <c r="L69" s="9"/>
      <c r="M69" s="9"/>
      <c r="N69" s="9"/>
      <c r="O69" s="9"/>
      <c r="P69" s="9"/>
      <c r="Q69" s="9"/>
      <c r="R69" s="9"/>
      <c r="S69" s="9"/>
      <c r="T69" s="9"/>
      <c r="U69" s="9"/>
      <c r="V69" s="9"/>
      <c r="W69" s="9"/>
      <c r="X69" s="9"/>
      <c r="Y69" s="9"/>
    </row>
    <row r="70" spans="1:25" customFormat="1" ht="12.75" customHeight="1" x14ac:dyDescent="0.25">
      <c r="A70" s="182" t="s">
        <v>2686</v>
      </c>
      <c r="B70" s="142" t="s">
        <v>2687</v>
      </c>
      <c r="C70" s="183" t="s">
        <v>2686</v>
      </c>
      <c r="D70" s="185">
        <v>0</v>
      </c>
      <c r="E70" s="185">
        <v>0</v>
      </c>
      <c r="F70" s="171" t="str">
        <f t="shared" si="2"/>
        <v>-</v>
      </c>
      <c r="G70" s="9"/>
      <c r="H70" s="9"/>
      <c r="I70" s="9"/>
      <c r="J70" s="9"/>
      <c r="K70" s="9"/>
      <c r="L70" s="9"/>
      <c r="M70" s="9"/>
      <c r="N70" s="9"/>
      <c r="O70" s="9"/>
      <c r="P70" s="9"/>
      <c r="Q70" s="9"/>
      <c r="R70" s="9"/>
      <c r="S70" s="9"/>
      <c r="T70" s="9"/>
      <c r="U70" s="9"/>
      <c r="V70" s="9"/>
      <c r="W70" s="9"/>
      <c r="X70" s="9"/>
      <c r="Y70" s="9"/>
    </row>
    <row r="71" spans="1:25" customFormat="1" ht="12.75" customHeight="1" x14ac:dyDescent="0.25">
      <c r="A71" s="182" t="s">
        <v>2688</v>
      </c>
      <c r="B71" s="142" t="s">
        <v>2689</v>
      </c>
      <c r="C71" s="183" t="s">
        <v>2688</v>
      </c>
      <c r="D71" s="185">
        <v>0</v>
      </c>
      <c r="E71" s="185">
        <v>0</v>
      </c>
      <c r="F71" s="171" t="str">
        <f t="shared" si="2"/>
        <v>-</v>
      </c>
      <c r="G71" s="9"/>
      <c r="H71" s="9"/>
      <c r="I71" s="9"/>
      <c r="J71" s="9"/>
      <c r="K71" s="9"/>
      <c r="L71" s="9"/>
      <c r="M71" s="9"/>
      <c r="N71" s="9"/>
      <c r="O71" s="9"/>
      <c r="P71" s="9"/>
      <c r="Q71" s="9"/>
      <c r="R71" s="9"/>
      <c r="S71" s="9"/>
      <c r="T71" s="9"/>
      <c r="U71" s="9"/>
      <c r="V71" s="9"/>
      <c r="W71" s="9"/>
      <c r="X71" s="9"/>
      <c r="Y71" s="9"/>
    </row>
    <row r="72" spans="1:25" customFormat="1" ht="12.75" customHeight="1" x14ac:dyDescent="0.25">
      <c r="A72" s="182" t="s">
        <v>2690</v>
      </c>
      <c r="B72" s="142" t="s">
        <v>2691</v>
      </c>
      <c r="C72" s="183" t="s">
        <v>2690</v>
      </c>
      <c r="D72" s="185">
        <v>0</v>
      </c>
      <c r="E72" s="185">
        <v>0</v>
      </c>
      <c r="F72" s="171" t="str">
        <f t="shared" si="2"/>
        <v>-</v>
      </c>
      <c r="G72" s="9"/>
      <c r="H72" s="9"/>
      <c r="I72" s="9"/>
      <c r="J72" s="9"/>
      <c r="K72" s="9"/>
      <c r="L72" s="9"/>
      <c r="M72" s="9"/>
      <c r="N72" s="9"/>
      <c r="O72" s="9"/>
      <c r="P72" s="9"/>
      <c r="Q72" s="9"/>
      <c r="R72" s="9"/>
      <c r="S72" s="9"/>
      <c r="T72" s="9"/>
      <c r="U72" s="9"/>
      <c r="V72" s="9"/>
      <c r="W72" s="9"/>
      <c r="X72" s="9"/>
      <c r="Y72" s="9"/>
    </row>
    <row r="73" spans="1:25" customFormat="1" ht="12.75" customHeight="1" x14ac:dyDescent="0.25">
      <c r="A73" s="182" t="s">
        <v>2692</v>
      </c>
      <c r="B73" s="142" t="s">
        <v>2693</v>
      </c>
      <c r="C73" s="183" t="s">
        <v>2692</v>
      </c>
      <c r="D73" s="185">
        <v>0</v>
      </c>
      <c r="E73" s="185">
        <v>0</v>
      </c>
      <c r="F73" s="171" t="str">
        <f t="shared" si="2"/>
        <v>-</v>
      </c>
      <c r="G73" s="9"/>
      <c r="H73" s="9"/>
      <c r="I73" s="9"/>
      <c r="J73" s="9"/>
      <c r="K73" s="9"/>
      <c r="L73" s="9"/>
      <c r="M73" s="9"/>
      <c r="N73" s="9"/>
      <c r="O73" s="9"/>
      <c r="P73" s="9"/>
      <c r="Q73" s="9"/>
      <c r="R73" s="9"/>
      <c r="S73" s="9"/>
      <c r="T73" s="9"/>
      <c r="U73" s="9"/>
      <c r="V73" s="9"/>
      <c r="W73" s="9"/>
      <c r="X73" s="9"/>
      <c r="Y73" s="9"/>
    </row>
    <row r="74" spans="1:25" customFormat="1" ht="12.75" customHeight="1" x14ac:dyDescent="0.25">
      <c r="A74" s="182" t="s">
        <v>2064</v>
      </c>
      <c r="B74" s="142" t="s">
        <v>2694</v>
      </c>
      <c r="C74" s="183" t="s">
        <v>2064</v>
      </c>
      <c r="D74" s="185">
        <v>0</v>
      </c>
      <c r="E74" s="185">
        <v>0</v>
      </c>
      <c r="F74" s="171" t="str">
        <f t="shared" si="2"/>
        <v>-</v>
      </c>
      <c r="G74" s="9"/>
      <c r="H74" s="9"/>
      <c r="I74" s="9"/>
      <c r="J74" s="9"/>
      <c r="K74" s="9"/>
      <c r="L74" s="9"/>
      <c r="M74" s="9"/>
      <c r="N74" s="9"/>
      <c r="O74" s="9"/>
      <c r="P74" s="9"/>
      <c r="Q74" s="9"/>
      <c r="R74" s="9"/>
      <c r="S74" s="9"/>
      <c r="T74" s="9"/>
      <c r="U74" s="9"/>
      <c r="V74" s="9"/>
      <c r="W74" s="9"/>
      <c r="X74" s="9"/>
      <c r="Y74" s="9"/>
    </row>
    <row r="75" spans="1:25" customFormat="1" ht="12.75" customHeight="1" x14ac:dyDescent="0.25">
      <c r="A75" s="182" t="s">
        <v>2066</v>
      </c>
      <c r="B75" s="142" t="s">
        <v>2695</v>
      </c>
      <c r="C75" s="183" t="s">
        <v>2066</v>
      </c>
      <c r="D75" s="184">
        <f>SUM(D76:D81)</f>
        <v>0</v>
      </c>
      <c r="E75" s="184">
        <f>SUM(E76:E81)</f>
        <v>0</v>
      </c>
      <c r="F75" s="171" t="str">
        <f t="shared" si="2"/>
        <v>-</v>
      </c>
      <c r="G75" s="9"/>
      <c r="H75" s="9"/>
      <c r="I75" s="9"/>
      <c r="J75" s="9"/>
      <c r="K75" s="9"/>
      <c r="L75" s="9"/>
      <c r="M75" s="9"/>
      <c r="N75" s="9"/>
      <c r="O75" s="9"/>
      <c r="P75" s="9"/>
      <c r="Q75" s="9"/>
      <c r="R75" s="9"/>
      <c r="S75" s="9"/>
      <c r="T75" s="9"/>
      <c r="U75" s="9"/>
      <c r="V75" s="9"/>
      <c r="W75" s="9"/>
      <c r="X75" s="9"/>
      <c r="Y75" s="9"/>
    </row>
    <row r="76" spans="1:25" customFormat="1" ht="12.75" customHeight="1" x14ac:dyDescent="0.25">
      <c r="A76" s="182" t="s">
        <v>2068</v>
      </c>
      <c r="B76" s="142" t="s">
        <v>2696</v>
      </c>
      <c r="C76" s="183" t="s">
        <v>2068</v>
      </c>
      <c r="D76" s="185">
        <v>0</v>
      </c>
      <c r="E76" s="185">
        <v>0</v>
      </c>
      <c r="F76" s="171" t="str">
        <f t="shared" si="2"/>
        <v>-</v>
      </c>
      <c r="G76" s="9"/>
      <c r="H76" s="9"/>
      <c r="I76" s="9"/>
      <c r="J76" s="9"/>
      <c r="K76" s="9"/>
      <c r="L76" s="9"/>
      <c r="M76" s="9"/>
      <c r="N76" s="9"/>
      <c r="O76" s="9"/>
      <c r="P76" s="9"/>
      <c r="Q76" s="9"/>
      <c r="R76" s="9"/>
      <c r="S76" s="9"/>
      <c r="T76" s="9"/>
      <c r="U76" s="9"/>
      <c r="V76" s="9"/>
      <c r="W76" s="9"/>
      <c r="X76" s="9"/>
      <c r="Y76" s="9"/>
    </row>
    <row r="77" spans="1:25" customFormat="1" ht="12.75" customHeight="1" x14ac:dyDescent="0.25">
      <c r="A77" s="182" t="s">
        <v>2070</v>
      </c>
      <c r="B77" s="142" t="s">
        <v>2697</v>
      </c>
      <c r="C77" s="183" t="s">
        <v>2070</v>
      </c>
      <c r="D77" s="185">
        <v>0</v>
      </c>
      <c r="E77" s="185">
        <v>0</v>
      </c>
      <c r="F77" s="171" t="str">
        <f t="shared" si="2"/>
        <v>-</v>
      </c>
      <c r="G77" s="9"/>
      <c r="H77" s="9"/>
      <c r="I77" s="9"/>
      <c r="J77" s="9"/>
      <c r="K77" s="9"/>
      <c r="L77" s="9"/>
      <c r="M77" s="9"/>
      <c r="N77" s="9"/>
      <c r="O77" s="9"/>
      <c r="P77" s="9"/>
      <c r="Q77" s="9"/>
      <c r="R77" s="9"/>
      <c r="S77" s="9"/>
      <c r="T77" s="9"/>
      <c r="U77" s="9"/>
      <c r="V77" s="9"/>
      <c r="W77" s="9"/>
      <c r="X77" s="9"/>
      <c r="Y77" s="9"/>
    </row>
    <row r="78" spans="1:25" customFormat="1" ht="12.75" customHeight="1" x14ac:dyDescent="0.25">
      <c r="A78" s="182" t="s">
        <v>2072</v>
      </c>
      <c r="B78" s="142" t="s">
        <v>2698</v>
      </c>
      <c r="C78" s="183" t="s">
        <v>2072</v>
      </c>
      <c r="D78" s="185">
        <v>0</v>
      </c>
      <c r="E78" s="185">
        <v>0</v>
      </c>
      <c r="F78" s="171" t="str">
        <f t="shared" si="2"/>
        <v>-</v>
      </c>
      <c r="G78" s="9"/>
      <c r="H78" s="9"/>
      <c r="I78" s="9"/>
      <c r="J78" s="9"/>
      <c r="K78" s="9"/>
      <c r="L78" s="9"/>
      <c r="M78" s="9"/>
      <c r="N78" s="9"/>
      <c r="O78" s="9"/>
      <c r="P78" s="9"/>
      <c r="Q78" s="9"/>
      <c r="R78" s="9"/>
      <c r="S78" s="9"/>
      <c r="T78" s="9"/>
      <c r="U78" s="9"/>
      <c r="V78" s="9"/>
      <c r="W78" s="9"/>
      <c r="X78" s="9"/>
      <c r="Y78" s="9"/>
    </row>
    <row r="79" spans="1:25" customFormat="1" ht="12.75" customHeight="1" x14ac:dyDescent="0.25">
      <c r="A79" s="182" t="s">
        <v>2074</v>
      </c>
      <c r="B79" s="142" t="s">
        <v>2699</v>
      </c>
      <c r="C79" s="183" t="s">
        <v>2074</v>
      </c>
      <c r="D79" s="185">
        <v>0</v>
      </c>
      <c r="E79" s="185">
        <v>0</v>
      </c>
      <c r="F79" s="171" t="str">
        <f t="shared" si="2"/>
        <v>-</v>
      </c>
      <c r="G79" s="9"/>
      <c r="H79" s="9"/>
      <c r="I79" s="9"/>
      <c r="J79" s="9"/>
      <c r="K79" s="9"/>
      <c r="L79" s="9"/>
      <c r="M79" s="9"/>
      <c r="N79" s="9"/>
      <c r="O79" s="9"/>
      <c r="P79" s="9"/>
      <c r="Q79" s="9"/>
      <c r="R79" s="9"/>
      <c r="S79" s="9"/>
      <c r="T79" s="9"/>
      <c r="U79" s="9"/>
      <c r="V79" s="9"/>
      <c r="W79" s="9"/>
      <c r="X79" s="9"/>
      <c r="Y79" s="9"/>
    </row>
    <row r="80" spans="1:25" customFormat="1" ht="12.75" customHeight="1" x14ac:dyDescent="0.25">
      <c r="A80" s="182" t="s">
        <v>2076</v>
      </c>
      <c r="B80" s="142" t="s">
        <v>2700</v>
      </c>
      <c r="C80" s="183" t="s">
        <v>2076</v>
      </c>
      <c r="D80" s="185">
        <v>0</v>
      </c>
      <c r="E80" s="185">
        <v>0</v>
      </c>
      <c r="F80" s="171" t="str">
        <f t="shared" si="2"/>
        <v>-</v>
      </c>
      <c r="G80" s="9"/>
      <c r="H80" s="9"/>
      <c r="I80" s="9"/>
      <c r="J80" s="9"/>
      <c r="K80" s="9"/>
      <c r="L80" s="9"/>
      <c r="M80" s="9"/>
      <c r="N80" s="9"/>
      <c r="O80" s="9"/>
      <c r="P80" s="9"/>
      <c r="Q80" s="9"/>
      <c r="R80" s="9"/>
      <c r="S80" s="9"/>
      <c r="T80" s="9"/>
      <c r="U80" s="9"/>
      <c r="V80" s="9"/>
      <c r="W80" s="9"/>
      <c r="X80" s="9"/>
      <c r="Y80" s="9"/>
    </row>
    <row r="81" spans="1:25" customFormat="1" ht="12.75" customHeight="1" x14ac:dyDescent="0.25">
      <c r="A81" s="182" t="s">
        <v>2078</v>
      </c>
      <c r="B81" s="142" t="s">
        <v>2701</v>
      </c>
      <c r="C81" s="183" t="s">
        <v>2078</v>
      </c>
      <c r="D81" s="185">
        <v>0</v>
      </c>
      <c r="E81" s="185">
        <v>0</v>
      </c>
      <c r="F81" s="171" t="str">
        <f t="shared" si="2"/>
        <v>-</v>
      </c>
      <c r="G81" s="9"/>
      <c r="H81" s="9"/>
      <c r="I81" s="9"/>
      <c r="J81" s="9"/>
      <c r="K81" s="9"/>
      <c r="L81" s="9"/>
      <c r="M81" s="9"/>
      <c r="N81" s="9"/>
      <c r="O81" s="9"/>
      <c r="P81" s="9"/>
      <c r="Q81" s="9"/>
      <c r="R81" s="9"/>
      <c r="S81" s="9"/>
      <c r="T81" s="9"/>
      <c r="U81" s="9"/>
      <c r="V81" s="9"/>
      <c r="W81" s="9"/>
      <c r="X81" s="9"/>
      <c r="Y81" s="9"/>
    </row>
    <row r="82" spans="1:25" customFormat="1" ht="12.75" customHeight="1" x14ac:dyDescent="0.25">
      <c r="A82" s="182" t="s">
        <v>2080</v>
      </c>
      <c r="B82" s="142" t="s">
        <v>2702</v>
      </c>
      <c r="C82" s="183" t="s">
        <v>2080</v>
      </c>
      <c r="D82" s="184">
        <f>SUM(D83:D88)</f>
        <v>0</v>
      </c>
      <c r="E82" s="184">
        <f>SUM(E83:E88)</f>
        <v>0</v>
      </c>
      <c r="F82" s="171" t="str">
        <f t="shared" si="2"/>
        <v>-</v>
      </c>
      <c r="G82" s="9"/>
      <c r="H82" s="9"/>
      <c r="I82" s="9"/>
      <c r="J82" s="9"/>
      <c r="K82" s="9"/>
      <c r="L82" s="9"/>
      <c r="M82" s="9"/>
      <c r="N82" s="9"/>
      <c r="O82" s="9"/>
      <c r="P82" s="9"/>
      <c r="Q82" s="9"/>
      <c r="R82" s="9"/>
      <c r="S82" s="9"/>
      <c r="T82" s="9"/>
      <c r="U82" s="9"/>
      <c r="V82" s="9"/>
      <c r="W82" s="9"/>
      <c r="X82" s="9"/>
      <c r="Y82" s="9"/>
    </row>
    <row r="83" spans="1:25" customFormat="1" ht="12.75" customHeight="1" x14ac:dyDescent="0.25">
      <c r="A83" s="182" t="s">
        <v>2082</v>
      </c>
      <c r="B83" s="142" t="s">
        <v>2703</v>
      </c>
      <c r="C83" s="183" t="s">
        <v>2082</v>
      </c>
      <c r="D83" s="185">
        <v>0</v>
      </c>
      <c r="E83" s="185">
        <v>0</v>
      </c>
      <c r="F83" s="171" t="str">
        <f t="shared" si="2"/>
        <v>-</v>
      </c>
      <c r="G83" s="9"/>
      <c r="H83" s="9"/>
      <c r="I83" s="9"/>
      <c r="J83" s="9"/>
      <c r="K83" s="9"/>
      <c r="L83" s="9"/>
      <c r="M83" s="9"/>
      <c r="N83" s="9"/>
      <c r="O83" s="9"/>
      <c r="P83" s="9"/>
      <c r="Q83" s="9"/>
      <c r="R83" s="9"/>
      <c r="S83" s="9"/>
      <c r="T83" s="9"/>
      <c r="U83" s="9"/>
      <c r="V83" s="9"/>
      <c r="W83" s="9"/>
      <c r="X83" s="9"/>
      <c r="Y83" s="9"/>
    </row>
    <row r="84" spans="1:25" customFormat="1" ht="12.75" customHeight="1" x14ac:dyDescent="0.25">
      <c r="A84" s="182" t="s">
        <v>2084</v>
      </c>
      <c r="B84" s="142" t="s">
        <v>2704</v>
      </c>
      <c r="C84" s="183" t="s">
        <v>2084</v>
      </c>
      <c r="D84" s="185">
        <v>0</v>
      </c>
      <c r="E84" s="185">
        <v>0</v>
      </c>
      <c r="F84" s="171" t="str">
        <f t="shared" si="2"/>
        <v>-</v>
      </c>
      <c r="G84" s="9"/>
      <c r="H84" s="9"/>
      <c r="I84" s="9"/>
      <c r="J84" s="9"/>
      <c r="K84" s="9"/>
      <c r="L84" s="9"/>
      <c r="M84" s="9"/>
      <c r="N84" s="9"/>
      <c r="O84" s="9"/>
      <c r="P84" s="9"/>
      <c r="Q84" s="9"/>
      <c r="R84" s="9"/>
      <c r="S84" s="9"/>
      <c r="T84" s="9"/>
      <c r="U84" s="9"/>
      <c r="V84" s="9"/>
      <c r="W84" s="9"/>
      <c r="X84" s="9"/>
      <c r="Y84" s="9"/>
    </row>
    <row r="85" spans="1:25" customFormat="1" ht="12.75" customHeight="1" x14ac:dyDescent="0.25">
      <c r="A85" s="182" t="s">
        <v>2086</v>
      </c>
      <c r="B85" s="142" t="s">
        <v>2705</v>
      </c>
      <c r="C85" s="183" t="s">
        <v>2086</v>
      </c>
      <c r="D85" s="185">
        <v>0</v>
      </c>
      <c r="E85" s="185">
        <v>0</v>
      </c>
      <c r="F85" s="171" t="str">
        <f t="shared" si="2"/>
        <v>-</v>
      </c>
      <c r="G85" s="9"/>
      <c r="H85" s="9"/>
      <c r="I85" s="9"/>
      <c r="J85" s="9"/>
      <c r="K85" s="9"/>
      <c r="L85" s="9"/>
      <c r="M85" s="9"/>
      <c r="N85" s="9"/>
      <c r="O85" s="9"/>
      <c r="P85" s="9"/>
      <c r="Q85" s="9"/>
      <c r="R85" s="9"/>
      <c r="S85" s="9"/>
      <c r="T85" s="9"/>
      <c r="U85" s="9"/>
      <c r="V85" s="9"/>
      <c r="W85" s="9"/>
      <c r="X85" s="9"/>
      <c r="Y85" s="9"/>
    </row>
    <row r="86" spans="1:25" customFormat="1" ht="12.75" customHeight="1" x14ac:dyDescent="0.25">
      <c r="A86" s="182" t="s">
        <v>2088</v>
      </c>
      <c r="B86" s="142" t="s">
        <v>2706</v>
      </c>
      <c r="C86" s="183" t="s">
        <v>2088</v>
      </c>
      <c r="D86" s="185">
        <v>0</v>
      </c>
      <c r="E86" s="185">
        <v>0</v>
      </c>
      <c r="F86" s="171" t="str">
        <f t="shared" si="2"/>
        <v>-</v>
      </c>
      <c r="G86" s="9"/>
      <c r="H86" s="9"/>
      <c r="I86" s="9"/>
      <c r="J86" s="9"/>
      <c r="K86" s="9"/>
      <c r="L86" s="9"/>
      <c r="M86" s="9"/>
      <c r="N86" s="9"/>
      <c r="O86" s="9"/>
      <c r="P86" s="9"/>
      <c r="Q86" s="9"/>
      <c r="R86" s="9"/>
      <c r="S86" s="9"/>
      <c r="T86" s="9"/>
      <c r="U86" s="9"/>
      <c r="V86" s="9"/>
      <c r="W86" s="9"/>
      <c r="X86" s="9"/>
      <c r="Y86" s="9"/>
    </row>
    <row r="87" spans="1:25" customFormat="1" ht="12.75" customHeight="1" x14ac:dyDescent="0.25">
      <c r="A87" s="182" t="s">
        <v>2707</v>
      </c>
      <c r="B87" s="142" t="s">
        <v>2708</v>
      </c>
      <c r="C87" s="183" t="s">
        <v>2707</v>
      </c>
      <c r="D87" s="185">
        <v>0</v>
      </c>
      <c r="E87" s="185">
        <v>0</v>
      </c>
      <c r="F87" s="171" t="str">
        <f t="shared" si="2"/>
        <v>-</v>
      </c>
      <c r="G87" s="9"/>
      <c r="H87" s="9"/>
      <c r="I87" s="9"/>
      <c r="J87" s="9"/>
      <c r="K87" s="9"/>
      <c r="L87" s="9"/>
      <c r="M87" s="9"/>
      <c r="N87" s="9"/>
      <c r="O87" s="9"/>
      <c r="P87" s="9"/>
      <c r="Q87" s="9"/>
      <c r="R87" s="9"/>
      <c r="S87" s="9"/>
      <c r="T87" s="9"/>
      <c r="U87" s="9"/>
      <c r="V87" s="9"/>
      <c r="W87" s="9"/>
      <c r="X87" s="9"/>
      <c r="Y87" s="9"/>
    </row>
    <row r="88" spans="1:25" customFormat="1" ht="12.75" customHeight="1" x14ac:dyDescent="0.25">
      <c r="A88" s="182" t="s">
        <v>2709</v>
      </c>
      <c r="B88" s="142" t="s">
        <v>2710</v>
      </c>
      <c r="C88" s="183" t="s">
        <v>2709</v>
      </c>
      <c r="D88" s="185">
        <v>0</v>
      </c>
      <c r="E88" s="185">
        <v>0</v>
      </c>
      <c r="F88" s="171" t="str">
        <f t="shared" si="2"/>
        <v>-</v>
      </c>
      <c r="G88" s="9"/>
      <c r="H88" s="9"/>
      <c r="I88" s="9"/>
      <c r="J88" s="9"/>
      <c r="K88" s="9"/>
      <c r="L88" s="9"/>
      <c r="M88" s="9"/>
      <c r="N88" s="9"/>
      <c r="O88" s="9"/>
      <c r="P88" s="9"/>
      <c r="Q88" s="9"/>
      <c r="R88" s="9"/>
      <c r="S88" s="9"/>
      <c r="T88" s="9"/>
      <c r="U88" s="9"/>
      <c r="V88" s="9"/>
      <c r="W88" s="9"/>
      <c r="X88" s="9"/>
      <c r="Y88" s="9"/>
    </row>
    <row r="89" spans="1:25" customFormat="1" ht="12.75" customHeight="1" x14ac:dyDescent="0.25">
      <c r="A89" s="182" t="s">
        <v>2711</v>
      </c>
      <c r="B89" s="142" t="s">
        <v>2712</v>
      </c>
      <c r="C89" s="183" t="s">
        <v>2711</v>
      </c>
      <c r="D89" s="184">
        <f>D90+D94+D99+D104+D105+D106</f>
        <v>0</v>
      </c>
      <c r="E89" s="184">
        <f>E90+E94+E99+E104+E105+E106</f>
        <v>0</v>
      </c>
      <c r="F89" s="171" t="str">
        <f t="shared" si="2"/>
        <v>-</v>
      </c>
      <c r="G89" s="9"/>
      <c r="H89" s="9"/>
      <c r="I89" s="9"/>
      <c r="J89" s="9"/>
      <c r="K89" s="9"/>
      <c r="L89" s="9"/>
      <c r="M89" s="9"/>
      <c r="N89" s="9"/>
      <c r="O89" s="9"/>
      <c r="P89" s="9"/>
      <c r="Q89" s="9"/>
      <c r="R89" s="9"/>
      <c r="S89" s="9"/>
      <c r="T89" s="9"/>
      <c r="U89" s="9"/>
      <c r="V89" s="9"/>
      <c r="W89" s="9"/>
      <c r="X89" s="9"/>
      <c r="Y89" s="9"/>
    </row>
    <row r="90" spans="1:25" customFormat="1" ht="12.75" customHeight="1" x14ac:dyDescent="0.25">
      <c r="A90" s="182" t="s">
        <v>2713</v>
      </c>
      <c r="B90" s="142" t="s">
        <v>2714</v>
      </c>
      <c r="C90" s="183" t="s">
        <v>2713</v>
      </c>
      <c r="D90" s="184">
        <f>SUM(D91:D93)</f>
        <v>0</v>
      </c>
      <c r="E90" s="184">
        <f>SUM(E91:E93)</f>
        <v>0</v>
      </c>
      <c r="F90" s="171" t="str">
        <f t="shared" si="2"/>
        <v>-</v>
      </c>
      <c r="G90" s="9"/>
      <c r="H90" s="9"/>
      <c r="I90" s="9"/>
      <c r="J90" s="9"/>
      <c r="K90" s="9"/>
      <c r="L90" s="9"/>
      <c r="M90" s="9"/>
      <c r="N90" s="9"/>
      <c r="O90" s="9"/>
      <c r="P90" s="9"/>
      <c r="Q90" s="9"/>
      <c r="R90" s="9"/>
      <c r="S90" s="9"/>
      <c r="T90" s="9"/>
      <c r="U90" s="9"/>
      <c r="V90" s="9"/>
      <c r="W90" s="9"/>
      <c r="X90" s="9"/>
      <c r="Y90" s="9"/>
    </row>
    <row r="91" spans="1:25" customFormat="1" ht="12.75" customHeight="1" x14ac:dyDescent="0.25">
      <c r="A91" s="182" t="s">
        <v>2715</v>
      </c>
      <c r="B91" s="142" t="s">
        <v>1623</v>
      </c>
      <c r="C91" s="183" t="s">
        <v>2715</v>
      </c>
      <c r="D91" s="185">
        <v>0</v>
      </c>
      <c r="E91" s="185">
        <v>0</v>
      </c>
      <c r="F91" s="171" t="str">
        <f t="shared" si="2"/>
        <v>-</v>
      </c>
      <c r="G91" s="9"/>
      <c r="H91" s="9"/>
      <c r="I91" s="9"/>
      <c r="J91" s="9"/>
      <c r="K91" s="9"/>
      <c r="L91" s="9"/>
      <c r="M91" s="9"/>
      <c r="N91" s="9"/>
      <c r="O91" s="9"/>
      <c r="P91" s="9"/>
      <c r="Q91" s="9"/>
      <c r="R91" s="9"/>
      <c r="S91" s="9"/>
      <c r="T91" s="9"/>
      <c r="U91" s="9"/>
      <c r="V91" s="9"/>
      <c r="W91" s="9"/>
      <c r="X91" s="9"/>
      <c r="Y91" s="9"/>
    </row>
    <row r="92" spans="1:25" customFormat="1" ht="12.75" customHeight="1" x14ac:dyDescent="0.25">
      <c r="A92" s="182" t="s">
        <v>2716</v>
      </c>
      <c r="B92" s="142" t="s">
        <v>2717</v>
      </c>
      <c r="C92" s="183" t="s">
        <v>2716</v>
      </c>
      <c r="D92" s="185">
        <v>0</v>
      </c>
      <c r="E92" s="185">
        <v>0</v>
      </c>
      <c r="F92" s="171" t="str">
        <f t="shared" si="2"/>
        <v>-</v>
      </c>
      <c r="G92" s="9"/>
      <c r="H92" s="9"/>
      <c r="I92" s="9"/>
      <c r="J92" s="9"/>
      <c r="K92" s="9"/>
      <c r="L92" s="9"/>
      <c r="M92" s="9"/>
      <c r="N92" s="9"/>
      <c r="O92" s="9"/>
      <c r="P92" s="9"/>
      <c r="Q92" s="9"/>
      <c r="R92" s="9"/>
      <c r="S92" s="9"/>
      <c r="T92" s="9"/>
      <c r="U92" s="9"/>
      <c r="V92" s="9"/>
      <c r="W92" s="9"/>
      <c r="X92" s="9"/>
      <c r="Y92" s="9"/>
    </row>
    <row r="93" spans="1:25" customFormat="1" ht="12.75" customHeight="1" x14ac:dyDescent="0.25">
      <c r="A93" s="182" t="s">
        <v>2718</v>
      </c>
      <c r="B93" s="142" t="s">
        <v>2719</v>
      </c>
      <c r="C93" s="183" t="s">
        <v>2718</v>
      </c>
      <c r="D93" s="185">
        <v>0</v>
      </c>
      <c r="E93" s="185">
        <v>0</v>
      </c>
      <c r="F93" s="171" t="str">
        <f t="shared" si="2"/>
        <v>-</v>
      </c>
      <c r="G93" s="9"/>
      <c r="H93" s="9"/>
      <c r="I93" s="9"/>
      <c r="J93" s="9"/>
      <c r="K93" s="9"/>
      <c r="L93" s="9"/>
      <c r="M93" s="9"/>
      <c r="N93" s="9"/>
      <c r="O93" s="9"/>
      <c r="P93" s="9"/>
      <c r="Q93" s="9"/>
      <c r="R93" s="9"/>
      <c r="S93" s="9"/>
      <c r="T93" s="9"/>
      <c r="U93" s="9"/>
      <c r="V93" s="9"/>
      <c r="W93" s="9"/>
      <c r="X93" s="9"/>
      <c r="Y93" s="9"/>
    </row>
    <row r="94" spans="1:25" customFormat="1" ht="12.75" customHeight="1" x14ac:dyDescent="0.25">
      <c r="A94" s="182" t="s">
        <v>2720</v>
      </c>
      <c r="B94" s="142" t="s">
        <v>2721</v>
      </c>
      <c r="C94" s="183" t="s">
        <v>2720</v>
      </c>
      <c r="D94" s="184">
        <f>SUM(D95:D98)</f>
        <v>0</v>
      </c>
      <c r="E94" s="184">
        <f>SUM(E95:E98)</f>
        <v>0</v>
      </c>
      <c r="F94" s="171" t="str">
        <f t="shared" si="2"/>
        <v>-</v>
      </c>
      <c r="G94" s="9"/>
      <c r="H94" s="9"/>
      <c r="I94" s="9"/>
      <c r="J94" s="9"/>
      <c r="K94" s="9"/>
      <c r="L94" s="9"/>
      <c r="M94" s="9"/>
      <c r="N94" s="9"/>
      <c r="O94" s="9"/>
      <c r="P94" s="9"/>
      <c r="Q94" s="9"/>
      <c r="R94" s="9"/>
      <c r="S94" s="9"/>
      <c r="T94" s="9"/>
      <c r="U94" s="9"/>
      <c r="V94" s="9"/>
      <c r="W94" s="9"/>
      <c r="X94" s="9"/>
      <c r="Y94" s="9"/>
    </row>
    <row r="95" spans="1:25" customFormat="1" ht="12.75" customHeight="1" x14ac:dyDescent="0.25">
      <c r="A95" s="182" t="s">
        <v>2722</v>
      </c>
      <c r="B95" s="142" t="s">
        <v>2723</v>
      </c>
      <c r="C95" s="183" t="s">
        <v>2722</v>
      </c>
      <c r="D95" s="185">
        <v>0</v>
      </c>
      <c r="E95" s="185">
        <v>0</v>
      </c>
      <c r="F95" s="171" t="str">
        <f t="shared" si="2"/>
        <v>-</v>
      </c>
      <c r="G95" s="9"/>
      <c r="H95" s="9"/>
      <c r="I95" s="9"/>
      <c r="J95" s="9"/>
      <c r="K95" s="9"/>
      <c r="L95" s="9"/>
      <c r="M95" s="9"/>
      <c r="N95" s="9"/>
      <c r="O95" s="9"/>
      <c r="P95" s="9"/>
      <c r="Q95" s="9"/>
      <c r="R95" s="9"/>
      <c r="S95" s="9"/>
      <c r="T95" s="9"/>
      <c r="U95" s="9"/>
      <c r="V95" s="9"/>
      <c r="W95" s="9"/>
      <c r="X95" s="9"/>
      <c r="Y95" s="9"/>
    </row>
    <row r="96" spans="1:25" customFormat="1" ht="12.75" customHeight="1" x14ac:dyDescent="0.25">
      <c r="A96" s="182" t="s">
        <v>2724</v>
      </c>
      <c r="B96" s="142" t="s">
        <v>2725</v>
      </c>
      <c r="C96" s="183" t="s">
        <v>2724</v>
      </c>
      <c r="D96" s="185">
        <v>0</v>
      </c>
      <c r="E96" s="185">
        <v>0</v>
      </c>
      <c r="F96" s="171" t="str">
        <f t="shared" si="2"/>
        <v>-</v>
      </c>
      <c r="G96" s="9"/>
      <c r="H96" s="9"/>
      <c r="I96" s="9"/>
      <c r="J96" s="9"/>
      <c r="K96" s="9"/>
      <c r="L96" s="9"/>
      <c r="M96" s="9"/>
      <c r="N96" s="9"/>
      <c r="O96" s="9"/>
      <c r="P96" s="9"/>
      <c r="Q96" s="9"/>
      <c r="R96" s="9"/>
      <c r="S96" s="9"/>
      <c r="T96" s="9"/>
      <c r="U96" s="9"/>
      <c r="V96" s="9"/>
      <c r="W96" s="9"/>
      <c r="X96" s="9"/>
      <c r="Y96" s="9"/>
    </row>
    <row r="97" spans="1:25" customFormat="1" ht="12.75" customHeight="1" x14ac:dyDescent="0.25">
      <c r="A97" s="182" t="s">
        <v>2726</v>
      </c>
      <c r="B97" s="142" t="s">
        <v>2727</v>
      </c>
      <c r="C97" s="183" t="s">
        <v>2726</v>
      </c>
      <c r="D97" s="185">
        <v>0</v>
      </c>
      <c r="E97" s="185">
        <v>0</v>
      </c>
      <c r="F97" s="171" t="str">
        <f t="shared" si="2"/>
        <v>-</v>
      </c>
      <c r="G97" s="9"/>
      <c r="H97" s="9"/>
      <c r="I97" s="9"/>
      <c r="J97" s="9"/>
      <c r="K97" s="9"/>
      <c r="L97" s="9"/>
      <c r="M97" s="9"/>
      <c r="N97" s="9"/>
      <c r="O97" s="9"/>
      <c r="P97" s="9"/>
      <c r="Q97" s="9"/>
      <c r="R97" s="9"/>
      <c r="S97" s="9"/>
      <c r="T97" s="9"/>
      <c r="U97" s="9"/>
      <c r="V97" s="9"/>
      <c r="W97" s="9"/>
      <c r="X97" s="9"/>
      <c r="Y97" s="9"/>
    </row>
    <row r="98" spans="1:25" customFormat="1" ht="12.75" customHeight="1" x14ac:dyDescent="0.25">
      <c r="A98" s="182" t="s">
        <v>2728</v>
      </c>
      <c r="B98" s="142" t="s">
        <v>2729</v>
      </c>
      <c r="C98" s="183" t="s">
        <v>2728</v>
      </c>
      <c r="D98" s="185">
        <v>0</v>
      </c>
      <c r="E98" s="185">
        <v>0</v>
      </c>
      <c r="F98" s="171" t="str">
        <f t="shared" si="2"/>
        <v>-</v>
      </c>
      <c r="G98" s="9"/>
      <c r="H98" s="9"/>
      <c r="I98" s="9"/>
      <c r="J98" s="9"/>
      <c r="K98" s="9"/>
      <c r="L98" s="9"/>
      <c r="M98" s="9"/>
      <c r="N98" s="9"/>
      <c r="O98" s="9"/>
      <c r="P98" s="9"/>
      <c r="Q98" s="9"/>
      <c r="R98" s="9"/>
      <c r="S98" s="9"/>
      <c r="T98" s="9"/>
      <c r="U98" s="9"/>
      <c r="V98" s="9"/>
      <c r="W98" s="9"/>
      <c r="X98" s="9"/>
      <c r="Y98" s="9"/>
    </row>
    <row r="99" spans="1:25" customFormat="1" ht="12.75" customHeight="1" x14ac:dyDescent="0.25">
      <c r="A99" s="182" t="s">
        <v>2730</v>
      </c>
      <c r="B99" s="142" t="s">
        <v>2731</v>
      </c>
      <c r="C99" s="183" t="s">
        <v>2730</v>
      </c>
      <c r="D99" s="184">
        <f>SUM(D100:D103)</f>
        <v>0</v>
      </c>
      <c r="E99" s="184">
        <f>SUM(E100:E103)</f>
        <v>0</v>
      </c>
      <c r="F99" s="171" t="str">
        <f t="shared" si="2"/>
        <v>-</v>
      </c>
      <c r="G99" s="9"/>
      <c r="H99" s="9"/>
      <c r="I99" s="9"/>
      <c r="J99" s="9"/>
      <c r="K99" s="9"/>
      <c r="L99" s="9"/>
      <c r="M99" s="9"/>
      <c r="N99" s="9"/>
      <c r="O99" s="9"/>
      <c r="P99" s="9"/>
      <c r="Q99" s="9"/>
      <c r="R99" s="9"/>
      <c r="S99" s="9"/>
      <c r="T99" s="9"/>
      <c r="U99" s="9"/>
      <c r="V99" s="9"/>
      <c r="W99" s="9"/>
      <c r="X99" s="9"/>
      <c r="Y99" s="9"/>
    </row>
    <row r="100" spans="1:25" customFormat="1" ht="12.75" customHeight="1" x14ac:dyDescent="0.25">
      <c r="A100" s="182" t="s">
        <v>2732</v>
      </c>
      <c r="B100" s="142" t="s">
        <v>2733</v>
      </c>
      <c r="C100" s="183" t="s">
        <v>2732</v>
      </c>
      <c r="D100" s="185">
        <v>0</v>
      </c>
      <c r="E100" s="185">
        <v>0</v>
      </c>
      <c r="F100" s="171" t="str">
        <f t="shared" si="2"/>
        <v>-</v>
      </c>
      <c r="G100" s="9"/>
      <c r="H100" s="9"/>
      <c r="I100" s="9"/>
      <c r="J100" s="9"/>
      <c r="K100" s="9"/>
      <c r="L100" s="9"/>
      <c r="M100" s="9"/>
      <c r="N100" s="9"/>
      <c r="O100" s="9"/>
      <c r="P100" s="9"/>
      <c r="Q100" s="9"/>
      <c r="R100" s="9"/>
      <c r="S100" s="9"/>
      <c r="T100" s="9"/>
      <c r="U100" s="9"/>
      <c r="V100" s="9"/>
      <c r="W100" s="9"/>
      <c r="X100" s="9"/>
      <c r="Y100" s="9"/>
    </row>
    <row r="101" spans="1:25" customFormat="1" ht="12.75" customHeight="1" x14ac:dyDescent="0.25">
      <c r="A101" s="182" t="s">
        <v>2734</v>
      </c>
      <c r="B101" s="142" t="s">
        <v>2735</v>
      </c>
      <c r="C101" s="183" t="s">
        <v>2734</v>
      </c>
      <c r="D101" s="185">
        <v>0</v>
      </c>
      <c r="E101" s="185">
        <v>0</v>
      </c>
      <c r="F101" s="171" t="str">
        <f t="shared" ref="F101:F132" si="3">IF(D101&gt;0,IF(E101/D101&gt;=100,"&gt;&gt;100",E101/D101*100),"-")</f>
        <v>-</v>
      </c>
      <c r="G101" s="9"/>
      <c r="H101" s="9"/>
      <c r="I101" s="9"/>
      <c r="J101" s="9"/>
      <c r="K101" s="9"/>
      <c r="L101" s="9"/>
      <c r="M101" s="9"/>
      <c r="N101" s="9"/>
      <c r="O101" s="9"/>
      <c r="P101" s="9"/>
      <c r="Q101" s="9"/>
      <c r="R101" s="9"/>
      <c r="S101" s="9"/>
      <c r="T101" s="9"/>
      <c r="U101" s="9"/>
      <c r="V101" s="9"/>
      <c r="W101" s="9"/>
      <c r="X101" s="9"/>
      <c r="Y101" s="9"/>
    </row>
    <row r="102" spans="1:25" customFormat="1" ht="12.75" customHeight="1" x14ac:dyDescent="0.25">
      <c r="A102" s="182" t="s">
        <v>2736</v>
      </c>
      <c r="B102" s="142" t="s">
        <v>2737</v>
      </c>
      <c r="C102" s="183" t="s">
        <v>2736</v>
      </c>
      <c r="D102" s="185">
        <v>0</v>
      </c>
      <c r="E102" s="185">
        <v>0</v>
      </c>
      <c r="F102" s="171" t="str">
        <f t="shared" si="3"/>
        <v>-</v>
      </c>
      <c r="G102" s="9"/>
      <c r="H102" s="9"/>
      <c r="I102" s="9"/>
      <c r="J102" s="9"/>
      <c r="K102" s="9"/>
      <c r="L102" s="9"/>
      <c r="M102" s="9"/>
      <c r="N102" s="9"/>
      <c r="O102" s="9"/>
      <c r="P102" s="9"/>
      <c r="Q102" s="9"/>
      <c r="R102" s="9"/>
      <c r="S102" s="9"/>
      <c r="T102" s="9"/>
      <c r="U102" s="9"/>
      <c r="V102" s="9"/>
      <c r="W102" s="9"/>
      <c r="X102" s="9"/>
      <c r="Y102" s="9"/>
    </row>
    <row r="103" spans="1:25" customFormat="1" ht="12.75" customHeight="1" x14ac:dyDescent="0.25">
      <c r="A103" s="182" t="s">
        <v>2738</v>
      </c>
      <c r="B103" s="142" t="s">
        <v>2739</v>
      </c>
      <c r="C103" s="183" t="s">
        <v>2738</v>
      </c>
      <c r="D103" s="185">
        <v>0</v>
      </c>
      <c r="E103" s="185">
        <v>0</v>
      </c>
      <c r="F103" s="171" t="str">
        <f t="shared" si="3"/>
        <v>-</v>
      </c>
      <c r="G103" s="9"/>
      <c r="H103" s="9"/>
      <c r="I103" s="9"/>
      <c r="J103" s="9"/>
      <c r="K103" s="9"/>
      <c r="L103" s="9"/>
      <c r="M103" s="9"/>
      <c r="N103" s="9"/>
      <c r="O103" s="9"/>
      <c r="P103" s="9"/>
      <c r="Q103" s="9"/>
      <c r="R103" s="9"/>
      <c r="S103" s="9"/>
      <c r="T103" s="9"/>
      <c r="U103" s="9"/>
      <c r="V103" s="9"/>
      <c r="W103" s="9"/>
      <c r="X103" s="9"/>
      <c r="Y103" s="9"/>
    </row>
    <row r="104" spans="1:25" customFormat="1" ht="12.75" customHeight="1" x14ac:dyDescent="0.25">
      <c r="A104" s="182" t="s">
        <v>2740</v>
      </c>
      <c r="B104" s="142" t="s">
        <v>2741</v>
      </c>
      <c r="C104" s="183" t="s">
        <v>2740</v>
      </c>
      <c r="D104" s="185">
        <v>0</v>
      </c>
      <c r="E104" s="185">
        <v>0</v>
      </c>
      <c r="F104" s="171" t="str">
        <f t="shared" si="3"/>
        <v>-</v>
      </c>
      <c r="G104" s="9"/>
      <c r="H104" s="9"/>
      <c r="I104" s="9"/>
      <c r="J104" s="9"/>
      <c r="K104" s="9"/>
      <c r="L104" s="9"/>
      <c r="M104" s="9"/>
      <c r="N104" s="9"/>
      <c r="O104" s="9"/>
      <c r="P104" s="9"/>
      <c r="Q104" s="9"/>
      <c r="R104" s="9"/>
      <c r="S104" s="9"/>
      <c r="T104" s="9"/>
      <c r="U104" s="9"/>
      <c r="V104" s="9"/>
      <c r="W104" s="9"/>
      <c r="X104" s="9"/>
      <c r="Y104" s="9"/>
    </row>
    <row r="105" spans="1:25" customFormat="1" ht="12.75" customHeight="1" x14ac:dyDescent="0.25">
      <c r="A105" s="182" t="s">
        <v>2742</v>
      </c>
      <c r="B105" s="142" t="s">
        <v>2743</v>
      </c>
      <c r="C105" s="183" t="s">
        <v>2742</v>
      </c>
      <c r="D105" s="185">
        <v>0</v>
      </c>
      <c r="E105" s="185">
        <v>0</v>
      </c>
      <c r="F105" s="171" t="str">
        <f t="shared" si="3"/>
        <v>-</v>
      </c>
      <c r="G105" s="9"/>
      <c r="H105" s="9"/>
      <c r="I105" s="9"/>
      <c r="J105" s="9"/>
      <c r="K105" s="9"/>
      <c r="L105" s="9"/>
      <c r="M105" s="9"/>
      <c r="N105" s="9"/>
      <c r="O105" s="9"/>
      <c r="P105" s="9"/>
      <c r="Q105" s="9"/>
      <c r="R105" s="9"/>
      <c r="S105" s="9"/>
      <c r="T105" s="9"/>
      <c r="U105" s="9"/>
      <c r="V105" s="9"/>
      <c r="W105" s="9"/>
      <c r="X105" s="9"/>
      <c r="Y105" s="9"/>
    </row>
    <row r="106" spans="1:25" customFormat="1" ht="12.75" customHeight="1" x14ac:dyDescent="0.25">
      <c r="A106" s="182" t="s">
        <v>2744</v>
      </c>
      <c r="B106" s="142" t="s">
        <v>2745</v>
      </c>
      <c r="C106" s="183" t="s">
        <v>2744</v>
      </c>
      <c r="D106" s="185">
        <v>0</v>
      </c>
      <c r="E106" s="185">
        <v>0</v>
      </c>
      <c r="F106" s="171" t="str">
        <f t="shared" si="3"/>
        <v>-</v>
      </c>
      <c r="G106" s="9"/>
      <c r="H106" s="9"/>
      <c r="I106" s="9"/>
      <c r="J106" s="9"/>
      <c r="K106" s="9"/>
      <c r="L106" s="9"/>
      <c r="M106" s="9"/>
      <c r="N106" s="9"/>
      <c r="O106" s="9"/>
      <c r="P106" s="9"/>
      <c r="Q106" s="9"/>
      <c r="R106" s="9"/>
      <c r="S106" s="9"/>
      <c r="T106" s="9"/>
      <c r="U106" s="9"/>
      <c r="V106" s="9"/>
      <c r="W106" s="9"/>
      <c r="X106" s="9"/>
      <c r="Y106" s="9"/>
    </row>
    <row r="107" spans="1:25" customFormat="1" ht="12.75" customHeight="1" x14ac:dyDescent="0.25">
      <c r="A107" s="182" t="s">
        <v>2746</v>
      </c>
      <c r="B107" s="142" t="s">
        <v>2747</v>
      </c>
      <c r="C107" s="183" t="s">
        <v>2746</v>
      </c>
      <c r="D107" s="184">
        <f>SUM(D108:D113)</f>
        <v>0</v>
      </c>
      <c r="E107" s="184">
        <f>SUM(E108:E113)</f>
        <v>0</v>
      </c>
      <c r="F107" s="171" t="str">
        <f t="shared" si="3"/>
        <v>-</v>
      </c>
      <c r="G107" s="9"/>
      <c r="H107" s="9"/>
      <c r="I107" s="9"/>
      <c r="J107" s="9"/>
      <c r="K107" s="9"/>
      <c r="L107" s="9"/>
      <c r="M107" s="9"/>
      <c r="N107" s="9"/>
      <c r="O107" s="9"/>
      <c r="P107" s="9"/>
      <c r="Q107" s="9"/>
      <c r="R107" s="9"/>
      <c r="S107" s="9"/>
      <c r="T107" s="9"/>
      <c r="U107" s="9"/>
      <c r="V107" s="9"/>
      <c r="W107" s="9"/>
      <c r="X107" s="9"/>
      <c r="Y107" s="9"/>
    </row>
    <row r="108" spans="1:25" customFormat="1" ht="12.75" customHeight="1" x14ac:dyDescent="0.25">
      <c r="A108" s="182" t="s">
        <v>2748</v>
      </c>
      <c r="B108" s="142" t="s">
        <v>2749</v>
      </c>
      <c r="C108" s="183" t="s">
        <v>2748</v>
      </c>
      <c r="D108" s="185">
        <v>0</v>
      </c>
      <c r="E108" s="185">
        <v>0</v>
      </c>
      <c r="F108" s="171" t="str">
        <f t="shared" si="3"/>
        <v>-</v>
      </c>
      <c r="G108" s="9"/>
      <c r="H108" s="9"/>
      <c r="I108" s="9"/>
      <c r="J108" s="9"/>
      <c r="K108" s="9"/>
      <c r="L108" s="9"/>
      <c r="M108" s="9"/>
      <c r="N108" s="9"/>
      <c r="O108" s="9"/>
      <c r="P108" s="9"/>
      <c r="Q108" s="9"/>
      <c r="R108" s="9"/>
      <c r="S108" s="9"/>
      <c r="T108" s="9"/>
      <c r="U108" s="9"/>
      <c r="V108" s="9"/>
      <c r="W108" s="9"/>
      <c r="X108" s="9"/>
      <c r="Y108" s="9"/>
    </row>
    <row r="109" spans="1:25" customFormat="1" ht="12.75" customHeight="1" x14ac:dyDescent="0.25">
      <c r="A109" s="182" t="s">
        <v>2750</v>
      </c>
      <c r="B109" s="142" t="s">
        <v>2751</v>
      </c>
      <c r="C109" s="183" t="s">
        <v>2750</v>
      </c>
      <c r="D109" s="185">
        <v>0</v>
      </c>
      <c r="E109" s="185">
        <v>0</v>
      </c>
      <c r="F109" s="171" t="str">
        <f t="shared" si="3"/>
        <v>-</v>
      </c>
      <c r="G109" s="9"/>
      <c r="H109" s="9"/>
      <c r="I109" s="9"/>
      <c r="J109" s="9"/>
      <c r="K109" s="9"/>
      <c r="L109" s="9"/>
      <c r="M109" s="9"/>
      <c r="N109" s="9"/>
      <c r="O109" s="9"/>
      <c r="P109" s="9"/>
      <c r="Q109" s="9"/>
      <c r="R109" s="9"/>
      <c r="S109" s="9"/>
      <c r="T109" s="9"/>
      <c r="U109" s="9"/>
      <c r="V109" s="9"/>
      <c r="W109" s="9"/>
      <c r="X109" s="9"/>
      <c r="Y109" s="9"/>
    </row>
    <row r="110" spans="1:25" customFormat="1" ht="12.75" customHeight="1" x14ac:dyDescent="0.25">
      <c r="A110" s="182" t="s">
        <v>2752</v>
      </c>
      <c r="B110" s="142" t="s">
        <v>2753</v>
      </c>
      <c r="C110" s="183" t="s">
        <v>2752</v>
      </c>
      <c r="D110" s="185">
        <v>0</v>
      </c>
      <c r="E110" s="185">
        <v>0</v>
      </c>
      <c r="F110" s="171" t="str">
        <f t="shared" si="3"/>
        <v>-</v>
      </c>
      <c r="G110" s="9"/>
      <c r="H110" s="9"/>
      <c r="I110" s="9"/>
      <c r="J110" s="9"/>
      <c r="K110" s="9"/>
      <c r="L110" s="9"/>
      <c r="M110" s="9"/>
      <c r="N110" s="9"/>
      <c r="O110" s="9"/>
      <c r="P110" s="9"/>
      <c r="Q110" s="9"/>
      <c r="R110" s="9"/>
      <c r="S110" s="9"/>
      <c r="T110" s="9"/>
      <c r="U110" s="9"/>
      <c r="V110" s="9"/>
      <c r="W110" s="9"/>
      <c r="X110" s="9"/>
      <c r="Y110" s="9"/>
    </row>
    <row r="111" spans="1:25" customFormat="1" ht="12.75" customHeight="1" x14ac:dyDescent="0.25">
      <c r="A111" s="182" t="s">
        <v>2754</v>
      </c>
      <c r="B111" s="142" t="s">
        <v>2755</v>
      </c>
      <c r="C111" s="183" t="s">
        <v>2754</v>
      </c>
      <c r="D111" s="185">
        <v>0</v>
      </c>
      <c r="E111" s="185">
        <v>0</v>
      </c>
      <c r="F111" s="171" t="str">
        <f t="shared" si="3"/>
        <v>-</v>
      </c>
      <c r="G111" s="9"/>
      <c r="H111" s="9"/>
      <c r="I111" s="9"/>
      <c r="J111" s="9"/>
      <c r="K111" s="9"/>
      <c r="L111" s="9"/>
      <c r="M111" s="9"/>
      <c r="N111" s="9"/>
      <c r="O111" s="9"/>
      <c r="P111" s="9"/>
      <c r="Q111" s="9"/>
      <c r="R111" s="9"/>
      <c r="S111" s="9"/>
      <c r="T111" s="9"/>
      <c r="U111" s="9"/>
      <c r="V111" s="9"/>
      <c r="W111" s="9"/>
      <c r="X111" s="9"/>
      <c r="Y111" s="9"/>
    </row>
    <row r="112" spans="1:25" customFormat="1" ht="12.75" customHeight="1" x14ac:dyDescent="0.25">
      <c r="A112" s="182" t="s">
        <v>2756</v>
      </c>
      <c r="B112" s="142" t="s">
        <v>2757</v>
      </c>
      <c r="C112" s="183" t="s">
        <v>2756</v>
      </c>
      <c r="D112" s="185">
        <v>0</v>
      </c>
      <c r="E112" s="185">
        <v>0</v>
      </c>
      <c r="F112" s="171" t="str">
        <f t="shared" si="3"/>
        <v>-</v>
      </c>
      <c r="G112" s="9"/>
      <c r="H112" s="9"/>
      <c r="I112" s="9"/>
      <c r="J112" s="9"/>
      <c r="K112" s="9"/>
      <c r="L112" s="9"/>
      <c r="M112" s="9"/>
      <c r="N112" s="9"/>
      <c r="O112" s="9"/>
      <c r="P112" s="9"/>
      <c r="Q112" s="9"/>
      <c r="R112" s="9"/>
      <c r="S112" s="9"/>
      <c r="T112" s="9"/>
      <c r="U112" s="9"/>
      <c r="V112" s="9"/>
      <c r="W112" s="9"/>
      <c r="X112" s="9"/>
      <c r="Y112" s="9"/>
    </row>
    <row r="113" spans="1:25" customFormat="1" ht="12.75" customHeight="1" x14ac:dyDescent="0.25">
      <c r="A113" s="182" t="s">
        <v>2758</v>
      </c>
      <c r="B113" s="142" t="s">
        <v>2759</v>
      </c>
      <c r="C113" s="183" t="s">
        <v>2758</v>
      </c>
      <c r="D113" s="185">
        <v>0</v>
      </c>
      <c r="E113" s="185">
        <v>0</v>
      </c>
      <c r="F113" s="171" t="str">
        <f t="shared" si="3"/>
        <v>-</v>
      </c>
      <c r="G113" s="9"/>
      <c r="H113" s="9"/>
      <c r="I113" s="9"/>
      <c r="J113" s="9"/>
      <c r="K113" s="9"/>
      <c r="L113" s="9"/>
      <c r="M113" s="9"/>
      <c r="N113" s="9"/>
      <c r="O113" s="9"/>
      <c r="P113" s="9"/>
      <c r="Q113" s="9"/>
      <c r="R113" s="9"/>
      <c r="S113" s="9"/>
      <c r="T113" s="9"/>
      <c r="U113" s="9"/>
      <c r="V113" s="9"/>
      <c r="W113" s="9"/>
      <c r="X113" s="9"/>
      <c r="Y113" s="9"/>
    </row>
    <row r="114" spans="1:25" customFormat="1" ht="12.75" customHeight="1" x14ac:dyDescent="0.25">
      <c r="A114" s="182" t="s">
        <v>2760</v>
      </c>
      <c r="B114" s="142" t="s">
        <v>2761</v>
      </c>
      <c r="C114" s="183" t="s">
        <v>2760</v>
      </c>
      <c r="D114" s="184">
        <f>D115+D118+D121+D122+SUM(D125:D128)</f>
        <v>321980.94</v>
      </c>
      <c r="E114" s="184">
        <f>E115+E118+E121+E122+SUM(E125:E128)</f>
        <v>359986.82</v>
      </c>
      <c r="F114" s="171">
        <f t="shared" si="3"/>
        <v>111.80376701801045</v>
      </c>
      <c r="G114" s="9"/>
      <c r="H114" s="9"/>
      <c r="I114" s="9"/>
      <c r="J114" s="9"/>
      <c r="K114" s="9"/>
      <c r="L114" s="9"/>
      <c r="M114" s="9"/>
      <c r="N114" s="9"/>
      <c r="O114" s="9"/>
      <c r="P114" s="9"/>
      <c r="Q114" s="9"/>
      <c r="R114" s="9"/>
      <c r="S114" s="9"/>
      <c r="T114" s="9"/>
      <c r="U114" s="9"/>
      <c r="V114" s="9"/>
      <c r="W114" s="9"/>
      <c r="X114" s="9"/>
      <c r="Y114" s="9"/>
    </row>
    <row r="115" spans="1:25" customFormat="1" ht="12.75" customHeight="1" x14ac:dyDescent="0.25">
      <c r="A115" s="182" t="s">
        <v>2762</v>
      </c>
      <c r="B115" s="142" t="s">
        <v>2763</v>
      </c>
      <c r="C115" s="183" t="s">
        <v>2762</v>
      </c>
      <c r="D115" s="184">
        <f>SUM(D116:D117)</f>
        <v>300979.03999999998</v>
      </c>
      <c r="E115" s="184">
        <f>SUM(E116:E117)</f>
        <v>327682.55</v>
      </c>
      <c r="F115" s="171">
        <f t="shared" si="3"/>
        <v>108.87221581941387</v>
      </c>
      <c r="G115" s="9"/>
      <c r="H115" s="9"/>
      <c r="I115" s="9"/>
      <c r="J115" s="9"/>
      <c r="K115" s="9"/>
      <c r="L115" s="9"/>
      <c r="M115" s="9"/>
      <c r="N115" s="9"/>
      <c r="O115" s="9"/>
      <c r="P115" s="9"/>
      <c r="Q115" s="9"/>
      <c r="R115" s="9"/>
      <c r="S115" s="9"/>
      <c r="T115" s="9"/>
      <c r="U115" s="9"/>
      <c r="V115" s="9"/>
      <c r="W115" s="9"/>
      <c r="X115" s="9"/>
      <c r="Y115" s="9"/>
    </row>
    <row r="116" spans="1:25" customFormat="1" ht="12.75" customHeight="1" x14ac:dyDescent="0.25">
      <c r="A116" s="182" t="s">
        <v>2764</v>
      </c>
      <c r="B116" s="142" t="s">
        <v>2765</v>
      </c>
      <c r="C116" s="183" t="s">
        <v>2764</v>
      </c>
      <c r="D116" s="185">
        <v>300979.03999999998</v>
      </c>
      <c r="E116" s="185">
        <v>327682.55</v>
      </c>
      <c r="F116" s="171">
        <f t="shared" si="3"/>
        <v>108.87221581941387</v>
      </c>
      <c r="G116" s="9"/>
      <c r="H116" s="9"/>
      <c r="I116" s="9"/>
      <c r="J116" s="9"/>
      <c r="K116" s="9"/>
      <c r="L116" s="9"/>
      <c r="M116" s="9"/>
      <c r="N116" s="9"/>
      <c r="O116" s="9"/>
      <c r="P116" s="9"/>
      <c r="Q116" s="9"/>
      <c r="R116" s="9"/>
      <c r="S116" s="9"/>
      <c r="T116" s="9"/>
      <c r="U116" s="9"/>
      <c r="V116" s="9"/>
      <c r="W116" s="9"/>
      <c r="X116" s="9"/>
      <c r="Y116" s="9"/>
    </row>
    <row r="117" spans="1:25" customFormat="1" ht="12.75" customHeight="1" x14ac:dyDescent="0.25">
      <c r="A117" s="182" t="s">
        <v>2766</v>
      </c>
      <c r="B117" s="142" t="s">
        <v>2767</v>
      </c>
      <c r="C117" s="183" t="s">
        <v>2766</v>
      </c>
      <c r="D117" s="185">
        <v>0</v>
      </c>
      <c r="E117" s="185">
        <v>0</v>
      </c>
      <c r="F117" s="171" t="str">
        <f t="shared" si="3"/>
        <v>-</v>
      </c>
      <c r="G117" s="9"/>
      <c r="H117" s="9"/>
      <c r="I117" s="9"/>
      <c r="J117" s="9"/>
      <c r="K117" s="9"/>
      <c r="L117" s="9"/>
      <c r="M117" s="9"/>
      <c r="N117" s="9"/>
      <c r="O117" s="9"/>
      <c r="P117" s="9"/>
      <c r="Q117" s="9"/>
      <c r="R117" s="9"/>
      <c r="S117" s="9"/>
      <c r="T117" s="9"/>
      <c r="U117" s="9"/>
      <c r="V117" s="9"/>
      <c r="W117" s="9"/>
      <c r="X117" s="9"/>
      <c r="Y117" s="9"/>
    </row>
    <row r="118" spans="1:25" customFormat="1" ht="12.75" customHeight="1" x14ac:dyDescent="0.25">
      <c r="A118" s="182" t="s">
        <v>2768</v>
      </c>
      <c r="B118" s="142" t="s">
        <v>2769</v>
      </c>
      <c r="C118" s="183" t="s">
        <v>2768</v>
      </c>
      <c r="D118" s="184">
        <f>SUM(D119:D120)</f>
        <v>0</v>
      </c>
      <c r="E118" s="184">
        <f>SUM(E119:E120)</f>
        <v>0</v>
      </c>
      <c r="F118" s="171" t="str">
        <f t="shared" si="3"/>
        <v>-</v>
      </c>
      <c r="G118" s="9"/>
      <c r="H118" s="9"/>
      <c r="I118" s="9"/>
      <c r="J118" s="9"/>
      <c r="K118" s="9"/>
      <c r="L118" s="9"/>
      <c r="M118" s="9"/>
      <c r="N118" s="9"/>
      <c r="O118" s="9"/>
      <c r="P118" s="9"/>
      <c r="Q118" s="9"/>
      <c r="R118" s="9"/>
      <c r="S118" s="9"/>
      <c r="T118" s="9"/>
      <c r="U118" s="9"/>
      <c r="V118" s="9"/>
      <c r="W118" s="9"/>
      <c r="X118" s="9"/>
      <c r="Y118" s="9"/>
    </row>
    <row r="119" spans="1:25" customFormat="1" ht="12.75" customHeight="1" x14ac:dyDescent="0.25">
      <c r="A119" s="182" t="s">
        <v>2770</v>
      </c>
      <c r="B119" s="142" t="s">
        <v>2771</v>
      </c>
      <c r="C119" s="183" t="s">
        <v>2770</v>
      </c>
      <c r="D119" s="185">
        <v>0</v>
      </c>
      <c r="E119" s="185">
        <v>0</v>
      </c>
      <c r="F119" s="171" t="str">
        <f t="shared" si="3"/>
        <v>-</v>
      </c>
      <c r="G119" s="9"/>
      <c r="H119" s="9"/>
      <c r="I119" s="9"/>
      <c r="J119" s="9"/>
      <c r="K119" s="9"/>
      <c r="L119" s="9"/>
      <c r="M119" s="9"/>
      <c r="N119" s="9"/>
      <c r="O119" s="9"/>
      <c r="P119" s="9"/>
      <c r="Q119" s="9"/>
      <c r="R119" s="9"/>
      <c r="S119" s="9"/>
      <c r="T119" s="9"/>
      <c r="U119" s="9"/>
      <c r="V119" s="9"/>
      <c r="W119" s="9"/>
      <c r="X119" s="9"/>
      <c r="Y119" s="9"/>
    </row>
    <row r="120" spans="1:25" customFormat="1" ht="12.75" customHeight="1" x14ac:dyDescent="0.25">
      <c r="A120" s="182" t="s">
        <v>2772</v>
      </c>
      <c r="B120" s="142" t="s">
        <v>2773</v>
      </c>
      <c r="C120" s="183" t="s">
        <v>2772</v>
      </c>
      <c r="D120" s="185">
        <v>0</v>
      </c>
      <c r="E120" s="185">
        <v>0</v>
      </c>
      <c r="F120" s="171" t="str">
        <f t="shared" si="3"/>
        <v>-</v>
      </c>
      <c r="G120" s="9"/>
      <c r="H120" s="9"/>
      <c r="I120" s="9"/>
      <c r="J120" s="9"/>
      <c r="K120" s="9"/>
      <c r="L120" s="9"/>
      <c r="M120" s="9"/>
      <c r="N120" s="9"/>
      <c r="O120" s="9"/>
      <c r="P120" s="9"/>
      <c r="Q120" s="9"/>
      <c r="R120" s="9"/>
      <c r="S120" s="9"/>
      <c r="T120" s="9"/>
      <c r="U120" s="9"/>
      <c r="V120" s="9"/>
      <c r="W120" s="9"/>
      <c r="X120" s="9"/>
      <c r="Y120" s="9"/>
    </row>
    <row r="121" spans="1:25" customFormat="1" ht="12.75" customHeight="1" x14ac:dyDescent="0.25">
      <c r="A121" s="182" t="s">
        <v>2774</v>
      </c>
      <c r="B121" s="142" t="s">
        <v>2775</v>
      </c>
      <c r="C121" s="183" t="s">
        <v>2774</v>
      </c>
      <c r="D121" s="185">
        <v>0</v>
      </c>
      <c r="E121" s="185">
        <v>0</v>
      </c>
      <c r="F121" s="171" t="str">
        <f t="shared" si="3"/>
        <v>-</v>
      </c>
      <c r="G121" s="9"/>
      <c r="H121" s="9"/>
      <c r="I121" s="9"/>
      <c r="J121" s="9"/>
      <c r="K121" s="9"/>
      <c r="L121" s="9"/>
      <c r="M121" s="9"/>
      <c r="N121" s="9"/>
      <c r="O121" s="9"/>
      <c r="P121" s="9"/>
      <c r="Q121" s="9"/>
      <c r="R121" s="9"/>
      <c r="S121" s="9"/>
      <c r="T121" s="9"/>
      <c r="U121" s="9"/>
      <c r="V121" s="9"/>
      <c r="W121" s="9"/>
      <c r="X121" s="9"/>
      <c r="Y121" s="9"/>
    </row>
    <row r="122" spans="1:25" customFormat="1" ht="12.75" customHeight="1" x14ac:dyDescent="0.25">
      <c r="A122" s="182" t="s">
        <v>2776</v>
      </c>
      <c r="B122" s="142" t="s">
        <v>2777</v>
      </c>
      <c r="C122" s="183" t="s">
        <v>2776</v>
      </c>
      <c r="D122" s="184">
        <f>SUM(D123:D124)</f>
        <v>0</v>
      </c>
      <c r="E122" s="184">
        <f>SUM(E123:E124)</f>
        <v>0</v>
      </c>
      <c r="F122" s="171" t="str">
        <f t="shared" si="3"/>
        <v>-</v>
      </c>
      <c r="G122" s="9"/>
      <c r="H122" s="9"/>
      <c r="I122" s="9"/>
      <c r="J122" s="9"/>
      <c r="K122" s="9"/>
      <c r="L122" s="9"/>
      <c r="M122" s="9"/>
      <c r="N122" s="9"/>
      <c r="O122" s="9"/>
      <c r="P122" s="9"/>
      <c r="Q122" s="9"/>
      <c r="R122" s="9"/>
      <c r="S122" s="9"/>
      <c r="T122" s="9"/>
      <c r="U122" s="9"/>
      <c r="V122" s="9"/>
      <c r="W122" s="9"/>
      <c r="X122" s="9"/>
      <c r="Y122" s="9"/>
    </row>
    <row r="123" spans="1:25" customFormat="1" ht="12.75" customHeight="1" x14ac:dyDescent="0.25">
      <c r="A123" s="182" t="s">
        <v>2778</v>
      </c>
      <c r="B123" s="142" t="s">
        <v>2779</v>
      </c>
      <c r="C123" s="183" t="s">
        <v>2778</v>
      </c>
      <c r="D123" s="185">
        <v>0</v>
      </c>
      <c r="E123" s="185">
        <v>0</v>
      </c>
      <c r="F123" s="171" t="str">
        <f t="shared" si="3"/>
        <v>-</v>
      </c>
      <c r="G123" s="9"/>
      <c r="H123" s="9"/>
      <c r="I123" s="9"/>
      <c r="J123" s="9"/>
      <c r="K123" s="9"/>
      <c r="L123" s="9"/>
      <c r="M123" s="9"/>
      <c r="N123" s="9"/>
      <c r="O123" s="9"/>
      <c r="P123" s="9"/>
      <c r="Q123" s="9"/>
      <c r="R123" s="9"/>
      <c r="S123" s="9"/>
      <c r="T123" s="9"/>
      <c r="U123" s="9"/>
      <c r="V123" s="9"/>
      <c r="W123" s="9"/>
      <c r="X123" s="9"/>
      <c r="Y123" s="9"/>
    </row>
    <row r="124" spans="1:25" customFormat="1" ht="12.75" customHeight="1" x14ac:dyDescent="0.25">
      <c r="A124" s="182" t="s">
        <v>2780</v>
      </c>
      <c r="B124" s="142" t="s">
        <v>2781</v>
      </c>
      <c r="C124" s="183" t="s">
        <v>2780</v>
      </c>
      <c r="D124" s="185">
        <v>0</v>
      </c>
      <c r="E124" s="185">
        <v>0</v>
      </c>
      <c r="F124" s="171" t="str">
        <f t="shared" si="3"/>
        <v>-</v>
      </c>
      <c r="G124" s="9"/>
      <c r="H124" s="9"/>
      <c r="I124" s="9"/>
      <c r="J124" s="9"/>
      <c r="K124" s="9"/>
      <c r="L124" s="9"/>
      <c r="M124" s="9"/>
      <c r="N124" s="9"/>
      <c r="O124" s="9"/>
      <c r="P124" s="9"/>
      <c r="Q124" s="9"/>
      <c r="R124" s="9"/>
      <c r="S124" s="9"/>
      <c r="T124" s="9"/>
      <c r="U124" s="9"/>
      <c r="V124" s="9"/>
      <c r="W124" s="9"/>
      <c r="X124" s="9"/>
      <c r="Y124" s="9"/>
    </row>
    <row r="125" spans="1:25" customFormat="1" ht="12.75" customHeight="1" x14ac:dyDescent="0.25">
      <c r="A125" s="182" t="s">
        <v>2782</v>
      </c>
      <c r="B125" s="142" t="s">
        <v>2783</v>
      </c>
      <c r="C125" s="183" t="s">
        <v>2782</v>
      </c>
      <c r="D125" s="185">
        <v>0</v>
      </c>
      <c r="E125" s="185">
        <v>0</v>
      </c>
      <c r="F125" s="171" t="str">
        <f t="shared" si="3"/>
        <v>-</v>
      </c>
      <c r="G125" s="9"/>
      <c r="H125" s="9"/>
      <c r="I125" s="9"/>
      <c r="J125" s="9"/>
      <c r="K125" s="9"/>
      <c r="L125" s="9"/>
      <c r="M125" s="9"/>
      <c r="N125" s="9"/>
      <c r="O125" s="9"/>
      <c r="P125" s="9"/>
      <c r="Q125" s="9"/>
      <c r="R125" s="9"/>
      <c r="S125" s="9"/>
      <c r="T125" s="9"/>
      <c r="U125" s="9"/>
      <c r="V125" s="9"/>
      <c r="W125" s="9"/>
      <c r="X125" s="9"/>
      <c r="Y125" s="9"/>
    </row>
    <row r="126" spans="1:25" customFormat="1" ht="12.75" customHeight="1" x14ac:dyDescent="0.25">
      <c r="A126" s="182" t="s">
        <v>2784</v>
      </c>
      <c r="B126" s="142" t="s">
        <v>2785</v>
      </c>
      <c r="C126" s="183" t="s">
        <v>2784</v>
      </c>
      <c r="D126" s="185">
        <v>21001.9</v>
      </c>
      <c r="E126" s="185">
        <v>32304.27</v>
      </c>
      <c r="F126" s="171">
        <f t="shared" si="3"/>
        <v>153.81594046252957</v>
      </c>
      <c r="G126" s="9"/>
      <c r="H126" s="9"/>
      <c r="I126" s="9"/>
      <c r="J126" s="9"/>
      <c r="K126" s="9"/>
      <c r="L126" s="9"/>
      <c r="M126" s="9"/>
      <c r="N126" s="9"/>
      <c r="O126" s="9"/>
      <c r="P126" s="9"/>
      <c r="Q126" s="9"/>
      <c r="R126" s="9"/>
      <c r="S126" s="9"/>
      <c r="T126" s="9"/>
      <c r="U126" s="9"/>
      <c r="V126" s="9"/>
      <c r="W126" s="9"/>
      <c r="X126" s="9"/>
      <c r="Y126" s="9"/>
    </row>
    <row r="127" spans="1:25" customFormat="1" ht="12.75" customHeight="1" x14ac:dyDescent="0.25">
      <c r="A127" s="182" t="s">
        <v>2786</v>
      </c>
      <c r="B127" s="142" t="s">
        <v>2787</v>
      </c>
      <c r="C127" s="183" t="s">
        <v>2786</v>
      </c>
      <c r="D127" s="185">
        <v>0</v>
      </c>
      <c r="E127" s="185">
        <v>0</v>
      </c>
      <c r="F127" s="171" t="str">
        <f t="shared" si="3"/>
        <v>-</v>
      </c>
      <c r="G127" s="9"/>
      <c r="H127" s="9"/>
      <c r="I127" s="9"/>
      <c r="J127" s="9"/>
      <c r="K127" s="9"/>
      <c r="L127" s="9"/>
      <c r="M127" s="9"/>
      <c r="N127" s="9"/>
      <c r="O127" s="9"/>
      <c r="P127" s="9"/>
      <c r="Q127" s="9"/>
      <c r="R127" s="9"/>
      <c r="S127" s="9"/>
      <c r="T127" s="9"/>
      <c r="U127" s="9"/>
      <c r="V127" s="9"/>
      <c r="W127" s="9"/>
      <c r="X127" s="9"/>
      <c r="Y127" s="9"/>
    </row>
    <row r="128" spans="1:25" customFormat="1" ht="12.75" customHeight="1" x14ac:dyDescent="0.25">
      <c r="A128" s="182" t="s">
        <v>2788</v>
      </c>
      <c r="B128" s="142" t="s">
        <v>2789</v>
      </c>
      <c r="C128" s="183" t="s">
        <v>2788</v>
      </c>
      <c r="D128" s="185">
        <v>0</v>
      </c>
      <c r="E128" s="185">
        <v>0</v>
      </c>
      <c r="F128" s="171" t="str">
        <f t="shared" si="3"/>
        <v>-</v>
      </c>
      <c r="G128" s="9"/>
      <c r="H128" s="9"/>
      <c r="I128" s="9"/>
      <c r="J128" s="9"/>
      <c r="K128" s="9"/>
      <c r="L128" s="9"/>
      <c r="M128" s="9"/>
      <c r="N128" s="9"/>
      <c r="O128" s="9"/>
      <c r="P128" s="9"/>
      <c r="Q128" s="9"/>
      <c r="R128" s="9"/>
      <c r="S128" s="9"/>
      <c r="T128" s="9"/>
      <c r="U128" s="9"/>
      <c r="V128" s="9"/>
      <c r="W128" s="9"/>
      <c r="X128" s="9"/>
      <c r="Y128" s="9"/>
    </row>
    <row r="129" spans="1:25" customFormat="1" ht="12.75" customHeight="1" x14ac:dyDescent="0.25">
      <c r="A129" s="182" t="s">
        <v>2790</v>
      </c>
      <c r="B129" s="142" t="s">
        <v>2791</v>
      </c>
      <c r="C129" s="183" t="s">
        <v>2790</v>
      </c>
      <c r="D129" s="184">
        <f>D130+D133+SUM(D134:D140)</f>
        <v>0</v>
      </c>
      <c r="E129" s="184">
        <f>E130+E133+SUM(E134:E140)</f>
        <v>0</v>
      </c>
      <c r="F129" s="171" t="str">
        <f t="shared" si="3"/>
        <v>-</v>
      </c>
      <c r="G129" s="9"/>
      <c r="H129" s="9"/>
      <c r="I129" s="9"/>
      <c r="J129" s="9"/>
      <c r="K129" s="9"/>
      <c r="L129" s="9"/>
      <c r="M129" s="9"/>
      <c r="N129" s="9"/>
      <c r="O129" s="9"/>
      <c r="P129" s="9"/>
      <c r="Q129" s="9"/>
      <c r="R129" s="9"/>
      <c r="S129" s="9"/>
      <c r="T129" s="9"/>
      <c r="U129" s="9"/>
      <c r="V129" s="9"/>
      <c r="W129" s="9"/>
      <c r="X129" s="9"/>
      <c r="Y129" s="9"/>
    </row>
    <row r="130" spans="1:25" customFormat="1" ht="12.75" customHeight="1" x14ac:dyDescent="0.25">
      <c r="A130" s="182" t="s">
        <v>2792</v>
      </c>
      <c r="B130" s="142" t="s">
        <v>2793</v>
      </c>
      <c r="C130" s="183" t="s">
        <v>2792</v>
      </c>
      <c r="D130" s="184">
        <f>SUM(D131:D132)</f>
        <v>0</v>
      </c>
      <c r="E130" s="184">
        <f>SUM(E131:E132)</f>
        <v>0</v>
      </c>
      <c r="F130" s="171" t="str">
        <f t="shared" si="3"/>
        <v>-</v>
      </c>
      <c r="G130" s="9"/>
      <c r="H130" s="9"/>
      <c r="I130" s="9"/>
      <c r="J130" s="9"/>
      <c r="K130" s="9"/>
      <c r="L130" s="9"/>
      <c r="M130" s="9"/>
      <c r="N130" s="9"/>
      <c r="O130" s="9"/>
      <c r="P130" s="9"/>
      <c r="Q130" s="9"/>
      <c r="R130" s="9"/>
      <c r="S130" s="9"/>
      <c r="T130" s="9"/>
      <c r="U130" s="9"/>
      <c r="V130" s="9"/>
      <c r="W130" s="9"/>
      <c r="X130" s="9"/>
      <c r="Y130" s="9"/>
    </row>
    <row r="131" spans="1:25" customFormat="1" ht="12.75" customHeight="1" x14ac:dyDescent="0.25">
      <c r="A131" s="182" t="s">
        <v>2794</v>
      </c>
      <c r="B131" s="142" t="s">
        <v>2795</v>
      </c>
      <c r="C131" s="183" t="s">
        <v>2794</v>
      </c>
      <c r="D131" s="185">
        <v>0</v>
      </c>
      <c r="E131" s="185">
        <v>0</v>
      </c>
      <c r="F131" s="171" t="str">
        <f t="shared" si="3"/>
        <v>-</v>
      </c>
      <c r="G131" s="9"/>
      <c r="H131" s="9"/>
      <c r="I131" s="9"/>
      <c r="J131" s="9"/>
      <c r="K131" s="9"/>
      <c r="L131" s="9"/>
      <c r="M131" s="9"/>
      <c r="N131" s="9"/>
      <c r="O131" s="9"/>
      <c r="P131" s="9"/>
      <c r="Q131" s="9"/>
      <c r="R131" s="9"/>
      <c r="S131" s="9"/>
      <c r="T131" s="9"/>
      <c r="U131" s="9"/>
      <c r="V131" s="9"/>
      <c r="W131" s="9"/>
      <c r="X131" s="9"/>
      <c r="Y131" s="9"/>
    </row>
    <row r="132" spans="1:25" customFormat="1" ht="12.75" customHeight="1" x14ac:dyDescent="0.25">
      <c r="A132" s="182" t="s">
        <v>2796</v>
      </c>
      <c r="B132" s="142" t="s">
        <v>2797</v>
      </c>
      <c r="C132" s="183" t="s">
        <v>2796</v>
      </c>
      <c r="D132" s="185">
        <v>0</v>
      </c>
      <c r="E132" s="185">
        <v>0</v>
      </c>
      <c r="F132" s="171" t="str">
        <f t="shared" si="3"/>
        <v>-</v>
      </c>
      <c r="G132" s="9"/>
      <c r="H132" s="9"/>
      <c r="I132" s="9"/>
      <c r="J132" s="9"/>
      <c r="K132" s="9"/>
      <c r="L132" s="9"/>
      <c r="M132" s="9"/>
      <c r="N132" s="9"/>
      <c r="O132" s="9"/>
      <c r="P132" s="9"/>
      <c r="Q132" s="9"/>
      <c r="R132" s="9"/>
      <c r="S132" s="9"/>
      <c r="T132" s="9"/>
      <c r="U132" s="9"/>
      <c r="V132" s="9"/>
      <c r="W132" s="9"/>
      <c r="X132" s="9"/>
      <c r="Y132" s="9"/>
    </row>
    <row r="133" spans="1:25" customFormat="1" ht="12.75" customHeight="1" x14ac:dyDescent="0.25">
      <c r="A133" s="182" t="s">
        <v>2798</v>
      </c>
      <c r="B133" s="142" t="s">
        <v>2799</v>
      </c>
      <c r="C133" s="183" t="s">
        <v>2798</v>
      </c>
      <c r="D133" s="185">
        <v>0</v>
      </c>
      <c r="E133" s="185">
        <v>0</v>
      </c>
      <c r="F133" s="171" t="str">
        <f t="shared" ref="F133:F141" si="4">IF(D133&gt;0,IF(E133/D133&gt;=100,"&gt;&gt;100",E133/D133*100),"-")</f>
        <v>-</v>
      </c>
      <c r="G133" s="9"/>
      <c r="H133" s="9"/>
      <c r="I133" s="9"/>
      <c r="J133" s="9"/>
      <c r="K133" s="9"/>
      <c r="L133" s="9"/>
      <c r="M133" s="9"/>
      <c r="N133" s="9"/>
      <c r="O133" s="9"/>
      <c r="P133" s="9"/>
      <c r="Q133" s="9"/>
      <c r="R133" s="9"/>
      <c r="S133" s="9"/>
      <c r="T133" s="9"/>
      <c r="U133" s="9"/>
      <c r="V133" s="9"/>
      <c r="W133" s="9"/>
      <c r="X133" s="9"/>
      <c r="Y133" s="9"/>
    </row>
    <row r="134" spans="1:25" customFormat="1" ht="12.75" customHeight="1" x14ac:dyDescent="0.25">
      <c r="A134" s="182" t="s">
        <v>2800</v>
      </c>
      <c r="B134" s="142" t="s">
        <v>2801</v>
      </c>
      <c r="C134" s="183" t="s">
        <v>2800</v>
      </c>
      <c r="D134" s="185">
        <v>0</v>
      </c>
      <c r="E134" s="185">
        <v>0</v>
      </c>
      <c r="F134" s="171" t="str">
        <f t="shared" si="4"/>
        <v>-</v>
      </c>
      <c r="G134" s="9"/>
      <c r="H134" s="9"/>
      <c r="I134" s="9"/>
      <c r="J134" s="9"/>
      <c r="K134" s="9"/>
      <c r="L134" s="9"/>
      <c r="M134" s="9"/>
      <c r="N134" s="9"/>
      <c r="O134" s="9"/>
      <c r="P134" s="9"/>
      <c r="Q134" s="9"/>
      <c r="R134" s="9"/>
      <c r="S134" s="9"/>
      <c r="T134" s="9"/>
      <c r="U134" s="9"/>
      <c r="V134" s="9"/>
      <c r="W134" s="9"/>
      <c r="X134" s="9"/>
      <c r="Y134" s="9"/>
    </row>
    <row r="135" spans="1:25" customFormat="1" ht="12.75" customHeight="1" x14ac:dyDescent="0.25">
      <c r="A135" s="182" t="s">
        <v>2802</v>
      </c>
      <c r="B135" s="142" t="s">
        <v>2803</v>
      </c>
      <c r="C135" s="183" t="s">
        <v>2802</v>
      </c>
      <c r="D135" s="185">
        <v>0</v>
      </c>
      <c r="E135" s="185">
        <v>0</v>
      </c>
      <c r="F135" s="171" t="str">
        <f t="shared" si="4"/>
        <v>-</v>
      </c>
      <c r="G135" s="9"/>
      <c r="H135" s="9"/>
      <c r="I135" s="9"/>
      <c r="J135" s="9"/>
      <c r="K135" s="9"/>
      <c r="L135" s="9"/>
      <c r="M135" s="9"/>
      <c r="N135" s="9"/>
      <c r="O135" s="9"/>
      <c r="P135" s="9"/>
      <c r="Q135" s="9"/>
      <c r="R135" s="9"/>
      <c r="S135" s="9"/>
      <c r="T135" s="9"/>
      <c r="U135" s="9"/>
      <c r="V135" s="9"/>
      <c r="W135" s="9"/>
      <c r="X135" s="9"/>
      <c r="Y135" s="9"/>
    </row>
    <row r="136" spans="1:25" customFormat="1" ht="12.75" customHeight="1" x14ac:dyDescent="0.25">
      <c r="A136" s="182" t="s">
        <v>2804</v>
      </c>
      <c r="B136" s="142" t="s">
        <v>2805</v>
      </c>
      <c r="C136" s="183" t="s">
        <v>2804</v>
      </c>
      <c r="D136" s="185">
        <v>0</v>
      </c>
      <c r="E136" s="185">
        <v>0</v>
      </c>
      <c r="F136" s="171" t="str">
        <f t="shared" si="4"/>
        <v>-</v>
      </c>
      <c r="G136" s="9"/>
      <c r="H136" s="9"/>
      <c r="I136" s="9"/>
      <c r="J136" s="9"/>
      <c r="K136" s="9"/>
      <c r="L136" s="9"/>
      <c r="M136" s="9"/>
      <c r="N136" s="9"/>
      <c r="O136" s="9"/>
      <c r="P136" s="9"/>
      <c r="Q136" s="9"/>
      <c r="R136" s="9"/>
      <c r="S136" s="9"/>
      <c r="T136" s="9"/>
      <c r="U136" s="9"/>
      <c r="V136" s="9"/>
      <c r="W136" s="9"/>
      <c r="X136" s="9"/>
      <c r="Y136" s="9"/>
    </row>
    <row r="137" spans="1:25" customFormat="1" ht="12.75" customHeight="1" x14ac:dyDescent="0.25">
      <c r="A137" s="182" t="s">
        <v>2806</v>
      </c>
      <c r="B137" s="142" t="s">
        <v>1650</v>
      </c>
      <c r="C137" s="183" t="s">
        <v>2806</v>
      </c>
      <c r="D137" s="185">
        <v>0</v>
      </c>
      <c r="E137" s="185">
        <v>0</v>
      </c>
      <c r="F137" s="171" t="str">
        <f t="shared" si="4"/>
        <v>-</v>
      </c>
      <c r="G137" s="9"/>
      <c r="H137" s="9"/>
      <c r="I137" s="9"/>
      <c r="J137" s="9"/>
      <c r="K137" s="9"/>
      <c r="L137" s="9"/>
      <c r="M137" s="9"/>
      <c r="N137" s="9"/>
      <c r="O137" s="9"/>
      <c r="P137" s="9"/>
      <c r="Q137" s="9"/>
      <c r="R137" s="9"/>
      <c r="S137" s="9"/>
      <c r="T137" s="9"/>
      <c r="U137" s="9"/>
      <c r="V137" s="9"/>
      <c r="W137" s="9"/>
      <c r="X137" s="9"/>
      <c r="Y137" s="9"/>
    </row>
    <row r="138" spans="1:25" customFormat="1" ht="24" customHeight="1" x14ac:dyDescent="0.25">
      <c r="A138" s="182" t="s">
        <v>2807</v>
      </c>
      <c r="B138" s="147" t="s">
        <v>2808</v>
      </c>
      <c r="C138" s="183" t="s">
        <v>2807</v>
      </c>
      <c r="D138" s="185">
        <v>0</v>
      </c>
      <c r="E138" s="185">
        <v>0</v>
      </c>
      <c r="F138" s="171" t="str">
        <f t="shared" si="4"/>
        <v>-</v>
      </c>
      <c r="G138" s="9"/>
      <c r="H138" s="9"/>
      <c r="I138" s="9"/>
      <c r="J138" s="9"/>
      <c r="K138" s="9"/>
      <c r="L138" s="9"/>
      <c r="M138" s="9"/>
      <c r="N138" s="9"/>
      <c r="O138" s="9"/>
      <c r="P138" s="9"/>
      <c r="Q138" s="9"/>
      <c r="R138" s="9"/>
      <c r="S138" s="9"/>
      <c r="T138" s="9"/>
      <c r="U138" s="9"/>
      <c r="V138" s="9"/>
      <c r="W138" s="9"/>
      <c r="X138" s="9"/>
      <c r="Y138" s="9"/>
    </row>
    <row r="139" spans="1:25" customFormat="1" ht="12.75" customHeight="1" x14ac:dyDescent="0.25">
      <c r="A139" s="182" t="s">
        <v>2809</v>
      </c>
      <c r="B139" s="142" t="s">
        <v>2810</v>
      </c>
      <c r="C139" s="183" t="s">
        <v>2809</v>
      </c>
      <c r="D139" s="185">
        <v>0</v>
      </c>
      <c r="E139" s="185">
        <v>0</v>
      </c>
      <c r="F139" s="171" t="str">
        <f t="shared" si="4"/>
        <v>-</v>
      </c>
      <c r="G139" s="9"/>
      <c r="H139" s="9"/>
      <c r="I139" s="9"/>
      <c r="J139" s="9"/>
      <c r="K139" s="9"/>
      <c r="L139" s="9"/>
      <c r="M139" s="9"/>
      <c r="N139" s="9"/>
      <c r="O139" s="9"/>
      <c r="P139" s="9"/>
      <c r="Q139" s="9"/>
      <c r="R139" s="9"/>
      <c r="S139" s="9"/>
      <c r="T139" s="9"/>
      <c r="U139" s="9"/>
      <c r="V139" s="9"/>
      <c r="W139" s="9"/>
      <c r="X139" s="9"/>
      <c r="Y139" s="9"/>
    </row>
    <row r="140" spans="1:25" customFormat="1" ht="12.75" customHeight="1" x14ac:dyDescent="0.25">
      <c r="A140" s="182" t="s">
        <v>2811</v>
      </c>
      <c r="B140" s="142" t="s">
        <v>2812</v>
      </c>
      <c r="C140" s="183" t="s">
        <v>2811</v>
      </c>
      <c r="D140" s="185">
        <v>0</v>
      </c>
      <c r="E140" s="185">
        <v>0</v>
      </c>
      <c r="F140" s="171" t="str">
        <f t="shared" si="4"/>
        <v>-</v>
      </c>
      <c r="G140" s="9"/>
      <c r="H140" s="9"/>
      <c r="I140" s="9"/>
      <c r="J140" s="9"/>
      <c r="K140" s="9"/>
      <c r="L140" s="9"/>
      <c r="M140" s="9"/>
      <c r="N140" s="9"/>
      <c r="O140" s="9"/>
      <c r="P140" s="9"/>
      <c r="Q140" s="9"/>
      <c r="R140" s="9"/>
      <c r="S140" s="9"/>
      <c r="T140" s="9"/>
      <c r="U140" s="9"/>
      <c r="V140" s="9"/>
      <c r="W140" s="9"/>
      <c r="X140" s="9"/>
      <c r="Y140" s="9"/>
    </row>
    <row r="141" spans="1:25" customFormat="1" ht="12.75" customHeight="1" x14ac:dyDescent="0.25">
      <c r="A141" s="186"/>
      <c r="B141" s="187" t="s">
        <v>2813</v>
      </c>
      <c r="C141" s="188" t="s">
        <v>2814</v>
      </c>
      <c r="D141" s="189">
        <f>D5+D22+D28+D35+D75+D82+D89+D107+D114+D129</f>
        <v>321980.94</v>
      </c>
      <c r="E141" s="189">
        <f>E5+E22+E28+E35+E75+E82+E89+E107+E114+E129</f>
        <v>359986.82</v>
      </c>
      <c r="F141" s="190">
        <f t="shared" si="4"/>
        <v>111.80376701801045</v>
      </c>
      <c r="G141" s="9"/>
      <c r="H141" s="9"/>
      <c r="I141" s="9"/>
      <c r="J141" s="9"/>
      <c r="K141" s="9"/>
      <c r="L141" s="9"/>
      <c r="M141" s="9"/>
      <c r="N141" s="9"/>
      <c r="O141" s="9"/>
      <c r="P141" s="9"/>
      <c r="Q141" s="9"/>
      <c r="R141" s="9"/>
      <c r="S141" s="9"/>
      <c r="T141" s="9"/>
      <c r="U141" s="9"/>
      <c r="V141" s="9"/>
      <c r="W141" s="9"/>
      <c r="X141" s="9"/>
      <c r="Y141" s="9"/>
    </row>
    <row r="142" spans="1:25" customFormat="1" ht="12" customHeight="1" x14ac:dyDescent="0.25">
      <c r="A142" s="22"/>
      <c r="B142" s="20"/>
      <c r="C142" s="191"/>
      <c r="D142" s="174"/>
      <c r="E142" s="174"/>
      <c r="F142" s="9"/>
      <c r="G142" s="9"/>
      <c r="H142" s="9"/>
      <c r="I142" s="9"/>
      <c r="J142" s="9"/>
      <c r="K142" s="9"/>
      <c r="L142" s="9"/>
      <c r="M142" s="9"/>
      <c r="N142" s="9"/>
      <c r="O142" s="9"/>
      <c r="P142" s="9"/>
      <c r="Q142" s="9"/>
      <c r="R142" s="9"/>
      <c r="S142" s="9"/>
      <c r="T142" s="9"/>
      <c r="U142" s="9"/>
      <c r="V142" s="9"/>
      <c r="W142" s="9"/>
      <c r="X142" s="9"/>
      <c r="Y142" s="9"/>
    </row>
    <row r="143" spans="1:25" customFormat="1" ht="12" customHeight="1" x14ac:dyDescent="0.25">
      <c r="A143" s="22"/>
      <c r="B143" s="20"/>
      <c r="C143" s="191"/>
      <c r="D143" s="333"/>
      <c r="E143" s="334"/>
      <c r="F143" s="9"/>
      <c r="G143" s="9"/>
      <c r="H143" s="9"/>
      <c r="I143" s="9"/>
      <c r="J143" s="9"/>
      <c r="K143" s="9"/>
      <c r="L143" s="9"/>
      <c r="M143" s="9"/>
      <c r="N143" s="9"/>
      <c r="O143" s="9"/>
      <c r="P143" s="9"/>
      <c r="Q143" s="9"/>
      <c r="R143" s="9"/>
      <c r="S143" s="9"/>
      <c r="T143" s="9"/>
      <c r="U143" s="9"/>
      <c r="V143" s="9"/>
      <c r="W143" s="9"/>
      <c r="X143" s="9"/>
      <c r="Y143" s="9"/>
    </row>
    <row r="144" spans="1:25" customFormat="1" ht="12" customHeight="1" x14ac:dyDescent="0.25">
      <c r="A144" s="22"/>
      <c r="B144" s="20"/>
      <c r="C144" s="191"/>
      <c r="D144" s="174"/>
      <c r="E144" s="174"/>
      <c r="F144" s="9"/>
      <c r="G144" s="9"/>
      <c r="H144" s="9"/>
      <c r="I144" s="9"/>
      <c r="J144" s="9"/>
      <c r="K144" s="9"/>
      <c r="L144" s="9"/>
      <c r="M144" s="9"/>
      <c r="N144" s="9"/>
      <c r="O144" s="9"/>
      <c r="P144" s="9"/>
      <c r="Q144" s="9"/>
      <c r="R144" s="9"/>
      <c r="S144" s="9"/>
      <c r="T144" s="9"/>
      <c r="U144" s="9"/>
      <c r="V144" s="9"/>
      <c r="W144" s="9"/>
      <c r="X144" s="9"/>
      <c r="Y144" s="9"/>
    </row>
    <row r="145" spans="1:25" customFormat="1" ht="12" customHeight="1" x14ac:dyDescent="0.25">
      <c r="A145" s="22"/>
      <c r="B145" s="20"/>
      <c r="C145" s="191"/>
      <c r="D145" s="174"/>
      <c r="E145" s="174"/>
      <c r="F145" s="9"/>
      <c r="G145" s="9"/>
      <c r="H145" s="9"/>
      <c r="I145" s="9"/>
      <c r="J145" s="9"/>
      <c r="K145" s="9"/>
      <c r="L145" s="9"/>
      <c r="M145" s="9"/>
      <c r="N145" s="9"/>
      <c r="O145" s="9"/>
      <c r="P145" s="9"/>
      <c r="Q145" s="9"/>
      <c r="R145" s="9"/>
      <c r="S145" s="9"/>
      <c r="T145" s="9"/>
      <c r="U145" s="9"/>
      <c r="V145" s="9"/>
      <c r="W145" s="9"/>
      <c r="X145" s="9"/>
      <c r="Y145" s="9"/>
    </row>
    <row r="146" spans="1:25" customFormat="1" ht="12" customHeight="1" x14ac:dyDescent="0.25">
      <c r="A146" s="22"/>
      <c r="B146" s="20"/>
      <c r="C146" s="191"/>
      <c r="D146" s="174"/>
      <c r="E146" s="174"/>
      <c r="F146" s="9"/>
      <c r="G146" s="9"/>
      <c r="H146" s="9"/>
      <c r="I146" s="9"/>
      <c r="J146" s="9"/>
      <c r="K146" s="9"/>
      <c r="L146" s="9"/>
      <c r="M146" s="9"/>
      <c r="N146" s="9"/>
      <c r="O146" s="9"/>
      <c r="P146" s="9"/>
      <c r="Q146" s="9"/>
      <c r="R146" s="9"/>
      <c r="S146" s="9"/>
      <c r="T146" s="9"/>
      <c r="U146" s="9"/>
      <c r="V146" s="9"/>
      <c r="W146" s="9"/>
      <c r="X146" s="9"/>
      <c r="Y146" s="9"/>
    </row>
    <row r="147" spans="1:25" customFormat="1" ht="12" customHeight="1" x14ac:dyDescent="0.25">
      <c r="A147" s="22"/>
      <c r="B147" s="20"/>
      <c r="C147" s="191"/>
      <c r="D147" s="174"/>
      <c r="E147" s="174"/>
      <c r="F147" s="9"/>
      <c r="G147" s="9"/>
      <c r="H147" s="9"/>
      <c r="I147" s="9"/>
      <c r="J147" s="9"/>
      <c r="K147" s="9"/>
      <c r="L147" s="9"/>
      <c r="M147" s="9"/>
      <c r="N147" s="9"/>
      <c r="O147" s="9"/>
      <c r="P147" s="9"/>
      <c r="Q147" s="9"/>
      <c r="R147" s="9"/>
      <c r="S147" s="9"/>
      <c r="T147" s="9"/>
      <c r="U147" s="9"/>
      <c r="V147" s="9"/>
      <c r="W147" s="9"/>
      <c r="X147" s="9"/>
      <c r="Y147" s="9"/>
    </row>
    <row r="148" spans="1:25" customFormat="1" ht="12" customHeight="1" x14ac:dyDescent="0.25">
      <c r="A148" s="22"/>
      <c r="B148" s="20"/>
      <c r="C148" s="191"/>
      <c r="D148" s="174"/>
      <c r="E148" s="174"/>
      <c r="F148" s="9"/>
      <c r="G148" s="9"/>
      <c r="H148" s="9"/>
      <c r="I148" s="9"/>
      <c r="J148" s="9"/>
      <c r="K148" s="9"/>
      <c r="L148" s="9"/>
      <c r="M148" s="9"/>
      <c r="N148" s="9"/>
      <c r="O148" s="9"/>
      <c r="P148" s="9"/>
      <c r="Q148" s="9"/>
      <c r="R148" s="9"/>
      <c r="S148" s="9"/>
      <c r="T148" s="9"/>
      <c r="U148" s="9"/>
      <c r="V148" s="9"/>
      <c r="W148" s="9"/>
      <c r="X148" s="9"/>
      <c r="Y148" s="9"/>
    </row>
    <row r="149" spans="1:25" customFormat="1" ht="12" customHeight="1" x14ac:dyDescent="0.25">
      <c r="A149" s="22"/>
      <c r="B149" s="20"/>
      <c r="C149" s="191"/>
      <c r="D149" s="174"/>
      <c r="E149" s="174"/>
      <c r="F149" s="9"/>
      <c r="G149" s="9"/>
      <c r="H149" s="9"/>
      <c r="I149" s="9"/>
      <c r="J149" s="9"/>
      <c r="K149" s="9"/>
      <c r="L149" s="9"/>
      <c r="M149" s="9"/>
      <c r="N149" s="9"/>
      <c r="O149" s="9"/>
      <c r="P149" s="9"/>
      <c r="Q149" s="9"/>
      <c r="R149" s="9"/>
      <c r="S149" s="9"/>
      <c r="T149" s="9"/>
      <c r="U149" s="9"/>
      <c r="V149" s="9"/>
      <c r="W149" s="9"/>
      <c r="X149" s="9"/>
      <c r="Y149" s="9"/>
    </row>
    <row r="150" spans="1:25" customFormat="1" ht="12" customHeight="1" x14ac:dyDescent="0.25">
      <c r="A150" s="22"/>
      <c r="B150" s="20"/>
      <c r="C150" s="191"/>
      <c r="D150" s="174"/>
      <c r="E150" s="174"/>
      <c r="F150" s="9"/>
      <c r="G150" s="9"/>
      <c r="H150" s="9"/>
      <c r="I150" s="9"/>
      <c r="J150" s="9"/>
      <c r="K150" s="9"/>
      <c r="L150" s="9"/>
      <c r="M150" s="9"/>
      <c r="N150" s="9"/>
      <c r="O150" s="9"/>
      <c r="P150" s="9"/>
      <c r="Q150" s="9"/>
      <c r="R150" s="9"/>
      <c r="S150" s="9"/>
      <c r="T150" s="9"/>
      <c r="U150" s="9"/>
      <c r="V150" s="9"/>
      <c r="W150" s="9"/>
      <c r="X150" s="9"/>
      <c r="Y150" s="9"/>
    </row>
    <row r="151" spans="1:25" customFormat="1" ht="12" customHeight="1" x14ac:dyDescent="0.25">
      <c r="A151" s="22"/>
      <c r="B151" s="20"/>
      <c r="C151" s="191"/>
      <c r="D151" s="174"/>
      <c r="E151" s="174"/>
      <c r="F151" s="9"/>
      <c r="G151" s="9"/>
      <c r="H151" s="9"/>
      <c r="I151" s="9"/>
      <c r="J151" s="9"/>
      <c r="K151" s="9"/>
      <c r="L151" s="9"/>
      <c r="M151" s="9"/>
      <c r="N151" s="9"/>
      <c r="O151" s="9"/>
      <c r="P151" s="9"/>
      <c r="Q151" s="9"/>
      <c r="R151" s="9"/>
      <c r="S151" s="9"/>
      <c r="T151" s="9"/>
      <c r="U151" s="9"/>
      <c r="V151" s="9"/>
      <c r="W151" s="9"/>
      <c r="X151" s="9"/>
      <c r="Y151" s="9"/>
    </row>
    <row r="152" spans="1:25" customFormat="1" ht="12" customHeight="1" x14ac:dyDescent="0.25">
      <c r="A152" s="22"/>
      <c r="B152" s="20"/>
      <c r="C152" s="191"/>
      <c r="D152" s="174"/>
      <c r="E152" s="174"/>
      <c r="F152" s="9"/>
      <c r="G152" s="9"/>
      <c r="H152" s="9"/>
      <c r="I152" s="9"/>
      <c r="J152" s="9"/>
      <c r="K152" s="9"/>
      <c r="L152" s="9"/>
      <c r="M152" s="9"/>
      <c r="N152" s="9"/>
      <c r="O152" s="9"/>
      <c r="P152" s="9"/>
      <c r="Q152" s="9"/>
      <c r="R152" s="9"/>
      <c r="S152" s="9"/>
      <c r="T152" s="9"/>
      <c r="U152" s="9"/>
      <c r="V152" s="9"/>
      <c r="W152" s="9"/>
      <c r="X152" s="9"/>
      <c r="Y152" s="9"/>
    </row>
    <row r="153" spans="1:25" customFormat="1" ht="12" customHeight="1" x14ac:dyDescent="0.25">
      <c r="A153" s="22"/>
      <c r="B153" s="20"/>
      <c r="C153" s="191"/>
      <c r="D153" s="174"/>
      <c r="E153" s="174"/>
      <c r="F153" s="9"/>
      <c r="G153" s="9"/>
      <c r="H153" s="9"/>
      <c r="I153" s="9"/>
      <c r="J153" s="9"/>
      <c r="K153" s="9"/>
      <c r="L153" s="9"/>
      <c r="M153" s="9"/>
      <c r="N153" s="9"/>
      <c r="O153" s="9"/>
      <c r="P153" s="9"/>
      <c r="Q153" s="9"/>
      <c r="R153" s="9"/>
      <c r="S153" s="9"/>
      <c r="T153" s="9"/>
      <c r="U153" s="9"/>
      <c r="V153" s="9"/>
      <c r="W153" s="9"/>
      <c r="X153" s="9"/>
      <c r="Y153" s="9"/>
    </row>
    <row r="154" spans="1:25" customFormat="1" ht="12" customHeight="1" x14ac:dyDescent="0.25">
      <c r="A154" s="22"/>
      <c r="B154" s="20"/>
      <c r="C154" s="191"/>
      <c r="D154" s="174"/>
      <c r="E154" s="174"/>
      <c r="F154" s="9"/>
      <c r="G154" s="9"/>
      <c r="H154" s="9"/>
      <c r="I154" s="9"/>
      <c r="J154" s="9"/>
      <c r="K154" s="9"/>
      <c r="L154" s="9"/>
      <c r="M154" s="9"/>
      <c r="N154" s="9"/>
      <c r="O154" s="9"/>
      <c r="P154" s="9"/>
      <c r="Q154" s="9"/>
      <c r="R154" s="9"/>
      <c r="S154" s="9"/>
      <c r="T154" s="9"/>
      <c r="U154" s="9"/>
      <c r="V154" s="9"/>
      <c r="W154" s="9"/>
      <c r="X154" s="9"/>
      <c r="Y154" s="9"/>
    </row>
    <row r="155" spans="1:25" customFormat="1" ht="12.75" customHeight="1" x14ac:dyDescent="0.25">
      <c r="A155" s="22"/>
      <c r="B155" s="20"/>
      <c r="C155" s="191"/>
      <c r="D155" s="174"/>
      <c r="E155" s="174"/>
      <c r="F155" s="9"/>
      <c r="G155" s="9"/>
      <c r="H155" s="9"/>
      <c r="I155" s="9"/>
      <c r="J155" s="9"/>
      <c r="K155" s="9"/>
      <c r="L155" s="9"/>
      <c r="M155" s="9"/>
      <c r="N155" s="9"/>
      <c r="O155" s="9"/>
      <c r="P155" s="9"/>
      <c r="Q155" s="9"/>
      <c r="R155" s="9"/>
      <c r="S155" s="9"/>
      <c r="T155" s="9"/>
      <c r="U155" s="9"/>
      <c r="V155" s="9"/>
      <c r="W155" s="9"/>
      <c r="X155" s="9"/>
      <c r="Y155" s="9"/>
    </row>
    <row r="156" spans="1:25" customFormat="1" ht="12.75" customHeight="1" x14ac:dyDescent="0.25">
      <c r="A156" s="22"/>
      <c r="B156" s="20"/>
      <c r="C156" s="191"/>
      <c r="D156" s="174"/>
      <c r="E156" s="174"/>
      <c r="F156" s="9"/>
      <c r="G156" s="9"/>
      <c r="H156" s="9"/>
      <c r="I156" s="9"/>
      <c r="J156" s="9"/>
      <c r="K156" s="9"/>
      <c r="L156" s="9"/>
      <c r="M156" s="9"/>
      <c r="N156" s="9"/>
      <c r="O156" s="9"/>
      <c r="P156" s="9"/>
      <c r="Q156" s="9"/>
      <c r="R156" s="9"/>
      <c r="S156" s="9"/>
      <c r="T156" s="9"/>
      <c r="U156" s="9"/>
      <c r="V156" s="9"/>
      <c r="W156" s="9"/>
      <c r="X156" s="9"/>
      <c r="Y156" s="9"/>
    </row>
    <row r="157" spans="1:25" customFormat="1" ht="12.75" customHeight="1" x14ac:dyDescent="0.25">
      <c r="A157" s="22"/>
      <c r="B157" s="20"/>
      <c r="C157" s="191"/>
      <c r="D157" s="174"/>
      <c r="E157" s="174"/>
      <c r="F157" s="9"/>
      <c r="G157" s="9"/>
      <c r="H157" s="9"/>
      <c r="I157" s="9"/>
      <c r="J157" s="9"/>
      <c r="K157" s="9"/>
      <c r="L157" s="9"/>
      <c r="M157" s="9"/>
      <c r="N157" s="9"/>
      <c r="O157" s="9"/>
      <c r="P157" s="9"/>
      <c r="Q157" s="9"/>
      <c r="R157" s="9"/>
      <c r="S157" s="9"/>
      <c r="T157" s="9"/>
      <c r="U157" s="9"/>
      <c r="V157" s="9"/>
      <c r="W157" s="9"/>
      <c r="X157" s="9"/>
      <c r="Y157" s="9"/>
    </row>
    <row r="158" spans="1:25" customFormat="1" ht="12.75" customHeight="1" x14ac:dyDescent="0.25">
      <c r="A158" s="22"/>
      <c r="B158" s="20"/>
      <c r="C158" s="191"/>
      <c r="D158" s="174"/>
      <c r="E158" s="174"/>
      <c r="F158" s="9"/>
      <c r="G158" s="9"/>
      <c r="H158" s="9"/>
      <c r="I158" s="9"/>
      <c r="J158" s="9"/>
      <c r="K158" s="9"/>
      <c r="L158" s="9"/>
      <c r="M158" s="9"/>
      <c r="N158" s="9"/>
      <c r="O158" s="9"/>
      <c r="P158" s="9"/>
      <c r="Q158" s="9"/>
      <c r="R158" s="9"/>
      <c r="S158" s="9"/>
      <c r="T158" s="9"/>
      <c r="U158" s="9"/>
      <c r="V158" s="9"/>
      <c r="W158" s="9"/>
      <c r="X158" s="9"/>
      <c r="Y158" s="9"/>
    </row>
    <row r="159" spans="1:25" customFormat="1" ht="12.75" customHeight="1" x14ac:dyDescent="0.25">
      <c r="A159" s="22"/>
      <c r="B159" s="20"/>
      <c r="C159" s="191"/>
      <c r="D159" s="174"/>
      <c r="E159" s="174"/>
      <c r="F159" s="9"/>
      <c r="G159" s="9"/>
      <c r="H159" s="9"/>
      <c r="I159" s="9"/>
      <c r="J159" s="9"/>
      <c r="K159" s="9"/>
      <c r="L159" s="9"/>
      <c r="M159" s="9"/>
      <c r="N159" s="9"/>
      <c r="O159" s="9"/>
      <c r="P159" s="9"/>
      <c r="Q159" s="9"/>
      <c r="R159" s="9"/>
      <c r="S159" s="9"/>
      <c r="T159" s="9"/>
      <c r="U159" s="9"/>
      <c r="V159" s="9"/>
      <c r="W159" s="9"/>
      <c r="X159" s="9"/>
      <c r="Y159" s="9"/>
    </row>
    <row r="160" spans="1:25" customFormat="1" ht="12.75" customHeight="1" x14ac:dyDescent="0.25">
      <c r="A160" s="22"/>
      <c r="B160" s="20"/>
      <c r="C160" s="191"/>
      <c r="D160" s="174"/>
      <c r="E160" s="174"/>
      <c r="F160" s="9"/>
      <c r="G160" s="9"/>
      <c r="H160" s="9"/>
      <c r="I160" s="9"/>
      <c r="J160" s="9"/>
      <c r="K160" s="9"/>
      <c r="L160" s="9"/>
      <c r="M160" s="9"/>
      <c r="N160" s="9"/>
      <c r="O160" s="9"/>
      <c r="P160" s="9"/>
      <c r="Q160" s="9"/>
      <c r="R160" s="9"/>
      <c r="S160" s="9"/>
      <c r="T160" s="9"/>
      <c r="U160" s="9"/>
      <c r="V160" s="9"/>
      <c r="W160" s="9"/>
      <c r="X160" s="9"/>
      <c r="Y160" s="9"/>
    </row>
    <row r="161" spans="1:25" customFormat="1" ht="12.75" customHeight="1" x14ac:dyDescent="0.25">
      <c r="A161" s="22"/>
      <c r="B161" s="20"/>
      <c r="C161" s="191"/>
      <c r="D161" s="174"/>
      <c r="E161" s="174"/>
      <c r="F161" s="9"/>
      <c r="G161" s="9"/>
      <c r="H161" s="9"/>
      <c r="I161" s="9"/>
      <c r="J161" s="9"/>
      <c r="K161" s="9"/>
      <c r="L161" s="9"/>
      <c r="M161" s="9"/>
      <c r="N161" s="9"/>
      <c r="O161" s="9"/>
      <c r="P161" s="9"/>
      <c r="Q161" s="9"/>
      <c r="R161" s="9"/>
      <c r="S161" s="9"/>
      <c r="T161" s="9"/>
      <c r="U161" s="9"/>
      <c r="V161" s="9"/>
      <c r="W161" s="9"/>
      <c r="X161" s="9"/>
      <c r="Y161" s="9"/>
    </row>
    <row r="162" spans="1:25" customFormat="1" ht="12.75" customHeight="1" x14ac:dyDescent="0.25">
      <c r="A162" s="22"/>
      <c r="B162" s="20"/>
      <c r="C162" s="191"/>
      <c r="D162" s="174"/>
      <c r="E162" s="174"/>
      <c r="F162" s="9"/>
      <c r="G162" s="9"/>
      <c r="H162" s="9"/>
      <c r="I162" s="9"/>
      <c r="J162" s="9"/>
      <c r="K162" s="9"/>
      <c r="L162" s="9"/>
      <c r="M162" s="9"/>
      <c r="N162" s="9"/>
      <c r="O162" s="9"/>
      <c r="P162" s="9"/>
      <c r="Q162" s="9"/>
      <c r="R162" s="9"/>
      <c r="S162" s="9"/>
      <c r="T162" s="9"/>
      <c r="U162" s="9"/>
      <c r="V162" s="9"/>
      <c r="W162" s="9"/>
      <c r="X162" s="9"/>
      <c r="Y162" s="9"/>
    </row>
    <row r="163" spans="1:25" customFormat="1" ht="12.75" customHeight="1" x14ac:dyDescent="0.25">
      <c r="A163" s="22"/>
      <c r="B163" s="20"/>
      <c r="C163" s="191"/>
      <c r="D163" s="174"/>
      <c r="E163" s="174"/>
      <c r="F163" s="9"/>
      <c r="G163" s="9"/>
      <c r="H163" s="9"/>
      <c r="I163" s="9"/>
      <c r="J163" s="9"/>
      <c r="K163" s="9"/>
      <c r="L163" s="9"/>
      <c r="M163" s="9"/>
      <c r="N163" s="9"/>
      <c r="O163" s="9"/>
      <c r="P163" s="9"/>
      <c r="Q163" s="9"/>
      <c r="R163" s="9"/>
      <c r="S163" s="9"/>
      <c r="T163" s="9"/>
      <c r="U163" s="9"/>
      <c r="V163" s="9"/>
      <c r="W163" s="9"/>
      <c r="X163" s="9"/>
      <c r="Y163" s="9"/>
    </row>
    <row r="164" spans="1:25" customFormat="1" ht="12.75" customHeight="1" x14ac:dyDescent="0.25">
      <c r="A164" s="22"/>
      <c r="B164" s="20"/>
      <c r="C164" s="191"/>
      <c r="D164" s="174"/>
      <c r="E164" s="174"/>
      <c r="F164" s="9"/>
      <c r="G164" s="9"/>
      <c r="H164" s="9"/>
      <c r="I164" s="9"/>
      <c r="J164" s="9"/>
      <c r="K164" s="9"/>
      <c r="L164" s="9"/>
      <c r="M164" s="9"/>
      <c r="N164" s="9"/>
      <c r="O164" s="9"/>
      <c r="P164" s="9"/>
      <c r="Q164" s="9"/>
      <c r="R164" s="9"/>
      <c r="S164" s="9"/>
      <c r="T164" s="9"/>
      <c r="U164" s="9"/>
      <c r="V164" s="9"/>
      <c r="W164" s="9"/>
      <c r="X164" s="9"/>
      <c r="Y164" s="9"/>
    </row>
    <row r="165" spans="1:25" customFormat="1" ht="12.75" customHeight="1" x14ac:dyDescent="0.25">
      <c r="A165" s="22"/>
      <c r="B165" s="20"/>
      <c r="C165" s="191"/>
      <c r="D165" s="174"/>
      <c r="E165" s="174"/>
      <c r="F165" s="9"/>
      <c r="G165" s="9"/>
      <c r="H165" s="9"/>
      <c r="I165" s="9"/>
      <c r="J165" s="9"/>
      <c r="K165" s="9"/>
      <c r="L165" s="9"/>
      <c r="M165" s="9"/>
      <c r="N165" s="9"/>
      <c r="O165" s="9"/>
      <c r="P165" s="9"/>
      <c r="Q165" s="9"/>
      <c r="R165" s="9"/>
      <c r="S165" s="9"/>
      <c r="T165" s="9"/>
      <c r="U165" s="9"/>
      <c r="V165" s="9"/>
      <c r="W165" s="9"/>
      <c r="X165" s="9"/>
      <c r="Y165" s="9"/>
    </row>
    <row r="166" spans="1:25" customFormat="1" ht="12.75" customHeight="1" x14ac:dyDescent="0.25">
      <c r="A166" s="22"/>
      <c r="B166" s="20"/>
      <c r="C166" s="191"/>
      <c r="D166" s="174"/>
      <c r="E166" s="174"/>
      <c r="F166" s="9"/>
      <c r="G166" s="9"/>
      <c r="H166" s="9"/>
      <c r="I166" s="9"/>
      <c r="J166" s="9"/>
      <c r="K166" s="9"/>
      <c r="L166" s="9"/>
      <c r="M166" s="9"/>
      <c r="N166" s="9"/>
      <c r="O166" s="9"/>
      <c r="P166" s="9"/>
      <c r="Q166" s="9"/>
      <c r="R166" s="9"/>
      <c r="S166" s="9"/>
      <c r="T166" s="9"/>
      <c r="U166" s="9"/>
      <c r="V166" s="9"/>
      <c r="W166" s="9"/>
      <c r="X166" s="9"/>
      <c r="Y166" s="9"/>
    </row>
    <row r="167" spans="1:25" customFormat="1" ht="12.75" customHeight="1" x14ac:dyDescent="0.25">
      <c r="A167" s="22"/>
      <c r="B167" s="20"/>
      <c r="C167" s="191"/>
      <c r="D167" s="174"/>
      <c r="E167" s="174"/>
      <c r="F167" s="9"/>
      <c r="G167" s="9"/>
      <c r="H167" s="9"/>
      <c r="I167" s="9"/>
      <c r="J167" s="9"/>
      <c r="K167" s="9"/>
      <c r="L167" s="9"/>
      <c r="M167" s="9"/>
      <c r="N167" s="9"/>
      <c r="O167" s="9"/>
      <c r="P167" s="9"/>
      <c r="Q167" s="9"/>
      <c r="R167" s="9"/>
      <c r="S167" s="9"/>
      <c r="T167" s="9"/>
      <c r="U167" s="9"/>
      <c r="V167" s="9"/>
      <c r="W167" s="9"/>
      <c r="X167" s="9"/>
      <c r="Y167" s="9"/>
    </row>
    <row r="168" spans="1:25" customFormat="1" ht="12.75" customHeight="1" x14ac:dyDescent="0.25">
      <c r="A168" s="22"/>
      <c r="B168" s="20"/>
      <c r="C168" s="191"/>
      <c r="D168" s="174"/>
      <c r="E168" s="174"/>
      <c r="F168" s="9"/>
      <c r="G168" s="9"/>
      <c r="H168" s="9"/>
      <c r="I168" s="9"/>
      <c r="J168" s="9"/>
      <c r="K168" s="9"/>
      <c r="L168" s="9"/>
      <c r="M168" s="9"/>
      <c r="N168" s="9"/>
      <c r="O168" s="9"/>
      <c r="P168" s="9"/>
      <c r="Q168" s="9"/>
      <c r="R168" s="9"/>
      <c r="S168" s="9"/>
      <c r="T168" s="9"/>
      <c r="U168" s="9"/>
      <c r="V168" s="9"/>
      <c r="W168" s="9"/>
      <c r="X168" s="9"/>
      <c r="Y168" s="9"/>
    </row>
    <row r="169" spans="1:25" customFormat="1" ht="12.75" customHeight="1" x14ac:dyDescent="0.25">
      <c r="A169" s="22"/>
      <c r="B169" s="20"/>
      <c r="C169" s="191"/>
      <c r="D169" s="174"/>
      <c r="E169" s="174"/>
      <c r="F169" s="9"/>
      <c r="G169" s="9"/>
      <c r="H169" s="9"/>
      <c r="I169" s="9"/>
      <c r="J169" s="9"/>
      <c r="K169" s="9"/>
      <c r="L169" s="9"/>
      <c r="M169" s="9"/>
      <c r="N169" s="9"/>
      <c r="O169" s="9"/>
      <c r="P169" s="9"/>
      <c r="Q169" s="9"/>
      <c r="R169" s="9"/>
      <c r="S169" s="9"/>
      <c r="T169" s="9"/>
      <c r="U169" s="9"/>
      <c r="V169" s="9"/>
      <c r="W169" s="9"/>
      <c r="X169" s="9"/>
      <c r="Y169" s="9"/>
    </row>
    <row r="170" spans="1:25" customFormat="1" ht="12.75" customHeight="1" x14ac:dyDescent="0.25">
      <c r="A170" s="22"/>
      <c r="B170" s="20"/>
      <c r="C170" s="191"/>
      <c r="D170" s="174"/>
      <c r="E170" s="174"/>
      <c r="F170" s="9"/>
      <c r="G170" s="9"/>
      <c r="H170" s="9"/>
      <c r="I170" s="9"/>
      <c r="J170" s="9"/>
      <c r="K170" s="9"/>
      <c r="L170" s="9"/>
      <c r="M170" s="9"/>
      <c r="N170" s="9"/>
      <c r="O170" s="9"/>
      <c r="P170" s="9"/>
      <c r="Q170" s="9"/>
      <c r="R170" s="9"/>
      <c r="S170" s="9"/>
      <c r="T170" s="9"/>
      <c r="U170" s="9"/>
      <c r="V170" s="9"/>
      <c r="W170" s="9"/>
      <c r="X170" s="9"/>
      <c r="Y170" s="9"/>
    </row>
    <row r="171" spans="1:25" customFormat="1" ht="12.75" customHeight="1" x14ac:dyDescent="0.25">
      <c r="A171" s="22"/>
      <c r="B171" s="20"/>
      <c r="C171" s="191"/>
      <c r="D171" s="174"/>
      <c r="E171" s="174"/>
      <c r="F171" s="9"/>
      <c r="G171" s="9"/>
      <c r="H171" s="9"/>
      <c r="I171" s="9"/>
      <c r="J171" s="9"/>
      <c r="K171" s="9"/>
      <c r="L171" s="9"/>
      <c r="M171" s="9"/>
      <c r="N171" s="9"/>
      <c r="O171" s="9"/>
      <c r="P171" s="9"/>
      <c r="Q171" s="9"/>
      <c r="R171" s="9"/>
      <c r="S171" s="9"/>
      <c r="T171" s="9"/>
      <c r="U171" s="9"/>
      <c r="V171" s="9"/>
      <c r="W171" s="9"/>
      <c r="X171" s="9"/>
      <c r="Y171" s="9"/>
    </row>
    <row r="172" spans="1:25" customFormat="1" ht="12.75" customHeight="1" x14ac:dyDescent="0.25">
      <c r="A172" s="22"/>
      <c r="B172" s="20"/>
      <c r="C172" s="191"/>
      <c r="D172" s="174"/>
      <c r="E172" s="174"/>
      <c r="F172" s="9"/>
      <c r="G172" s="9"/>
      <c r="H172" s="9"/>
      <c r="I172" s="9"/>
      <c r="J172" s="9"/>
      <c r="K172" s="9"/>
      <c r="L172" s="9"/>
      <c r="M172" s="9"/>
      <c r="N172" s="9"/>
      <c r="O172" s="9"/>
      <c r="P172" s="9"/>
      <c r="Q172" s="9"/>
      <c r="R172" s="9"/>
      <c r="S172" s="9"/>
      <c r="T172" s="9"/>
      <c r="U172" s="9"/>
      <c r="V172" s="9"/>
      <c r="W172" s="9"/>
      <c r="X172" s="9"/>
      <c r="Y172" s="9"/>
    </row>
    <row r="173" spans="1:25" customFormat="1" ht="12.75" customHeight="1" x14ac:dyDescent="0.25">
      <c r="A173" s="22"/>
      <c r="B173" s="20"/>
      <c r="C173" s="191"/>
      <c r="D173" s="174"/>
      <c r="E173" s="174"/>
      <c r="F173" s="9"/>
      <c r="G173" s="9"/>
      <c r="H173" s="9"/>
      <c r="I173" s="9"/>
      <c r="J173" s="9"/>
      <c r="K173" s="9"/>
      <c r="L173" s="9"/>
      <c r="M173" s="9"/>
      <c r="N173" s="9"/>
      <c r="O173" s="9"/>
      <c r="P173" s="9"/>
      <c r="Q173" s="9"/>
      <c r="R173" s="9"/>
      <c r="S173" s="9"/>
      <c r="T173" s="9"/>
      <c r="U173" s="9"/>
      <c r="V173" s="9"/>
      <c r="W173" s="9"/>
      <c r="X173" s="9"/>
      <c r="Y173" s="9"/>
    </row>
    <row r="174" spans="1:25" customFormat="1" ht="12.75" customHeight="1" x14ac:dyDescent="0.25">
      <c r="A174" s="22"/>
      <c r="B174" s="20"/>
      <c r="C174" s="191"/>
      <c r="D174" s="174"/>
      <c r="E174" s="174"/>
      <c r="F174" s="9"/>
      <c r="G174" s="9"/>
      <c r="H174" s="9"/>
      <c r="I174" s="9"/>
      <c r="J174" s="9"/>
      <c r="K174" s="9"/>
      <c r="L174" s="9"/>
      <c r="M174" s="9"/>
      <c r="N174" s="9"/>
      <c r="O174" s="9"/>
      <c r="P174" s="9"/>
      <c r="Q174" s="9"/>
      <c r="R174" s="9"/>
      <c r="S174" s="9"/>
      <c r="T174" s="9"/>
      <c r="U174" s="9"/>
      <c r="V174" s="9"/>
      <c r="W174" s="9"/>
      <c r="X174" s="9"/>
      <c r="Y174" s="9"/>
    </row>
    <row r="175" spans="1:25" customFormat="1" ht="12.75" customHeight="1" x14ac:dyDescent="0.25">
      <c r="A175" s="22"/>
      <c r="B175" s="20"/>
      <c r="C175" s="191"/>
      <c r="D175" s="174"/>
      <c r="E175" s="174"/>
      <c r="F175" s="9"/>
      <c r="G175" s="9"/>
      <c r="H175" s="9"/>
      <c r="I175" s="9"/>
      <c r="J175" s="9"/>
      <c r="K175" s="9"/>
      <c r="L175" s="9"/>
      <c r="M175" s="9"/>
      <c r="N175" s="9"/>
      <c r="O175" s="9"/>
      <c r="P175" s="9"/>
      <c r="Q175" s="9"/>
      <c r="R175" s="9"/>
      <c r="S175" s="9"/>
      <c r="T175" s="9"/>
      <c r="U175" s="9"/>
      <c r="V175" s="9"/>
      <c r="W175" s="9"/>
      <c r="X175" s="9"/>
      <c r="Y175" s="9"/>
    </row>
    <row r="176" spans="1:25" customFormat="1" ht="12.75" customHeight="1" x14ac:dyDescent="0.25">
      <c r="A176" s="22"/>
      <c r="B176" s="20"/>
      <c r="C176" s="191"/>
      <c r="D176" s="174"/>
      <c r="E176" s="174"/>
      <c r="F176" s="9"/>
      <c r="G176" s="9"/>
      <c r="H176" s="9"/>
      <c r="I176" s="9"/>
      <c r="J176" s="9"/>
      <c r="K176" s="9"/>
      <c r="L176" s="9"/>
      <c r="M176" s="9"/>
      <c r="N176" s="9"/>
      <c r="O176" s="9"/>
      <c r="P176" s="9"/>
      <c r="Q176" s="9"/>
      <c r="R176" s="9"/>
      <c r="S176" s="9"/>
      <c r="T176" s="9"/>
      <c r="U176" s="9"/>
      <c r="V176" s="9"/>
      <c r="W176" s="9"/>
      <c r="X176" s="9"/>
      <c r="Y176" s="9"/>
    </row>
    <row r="177" spans="1:25" customFormat="1" ht="12.75" customHeight="1" x14ac:dyDescent="0.25">
      <c r="A177" s="22"/>
      <c r="B177" s="20"/>
      <c r="C177" s="191"/>
      <c r="D177" s="174"/>
      <c r="E177" s="174"/>
      <c r="F177" s="9"/>
      <c r="G177" s="9"/>
      <c r="H177" s="9"/>
      <c r="I177" s="9"/>
      <c r="J177" s="9"/>
      <c r="K177" s="9"/>
      <c r="L177" s="9"/>
      <c r="M177" s="9"/>
      <c r="N177" s="9"/>
      <c r="O177" s="9"/>
      <c r="P177" s="9"/>
      <c r="Q177" s="9"/>
      <c r="R177" s="9"/>
      <c r="S177" s="9"/>
      <c r="T177" s="9"/>
      <c r="U177" s="9"/>
      <c r="V177" s="9"/>
      <c r="W177" s="9"/>
      <c r="X177" s="9"/>
      <c r="Y177" s="9"/>
    </row>
    <row r="178" spans="1:25" customFormat="1" ht="12.75" customHeight="1" x14ac:dyDescent="0.25">
      <c r="A178" s="22"/>
      <c r="B178" s="20"/>
      <c r="C178" s="191"/>
      <c r="D178" s="174"/>
      <c r="E178" s="174"/>
      <c r="F178" s="9"/>
      <c r="G178" s="9"/>
      <c r="H178" s="9"/>
      <c r="I178" s="9"/>
      <c r="J178" s="9"/>
      <c r="K178" s="9"/>
      <c r="L178" s="9"/>
      <c r="M178" s="9"/>
      <c r="N178" s="9"/>
      <c r="O178" s="9"/>
      <c r="P178" s="9"/>
      <c r="Q178" s="9"/>
      <c r="R178" s="9"/>
      <c r="S178" s="9"/>
      <c r="T178" s="9"/>
      <c r="U178" s="9"/>
      <c r="V178" s="9"/>
      <c r="W178" s="9"/>
      <c r="X178" s="9"/>
      <c r="Y178" s="9"/>
    </row>
    <row r="179" spans="1:25" customFormat="1" ht="12.75" customHeight="1" x14ac:dyDescent="0.25">
      <c r="A179" s="22"/>
      <c r="B179" s="20"/>
      <c r="C179" s="191"/>
      <c r="D179" s="174"/>
      <c r="E179" s="174"/>
      <c r="F179" s="9"/>
      <c r="G179" s="9"/>
      <c r="H179" s="9"/>
      <c r="I179" s="9"/>
      <c r="J179" s="9"/>
      <c r="K179" s="9"/>
      <c r="L179" s="9"/>
      <c r="M179" s="9"/>
      <c r="N179" s="9"/>
      <c r="O179" s="9"/>
      <c r="P179" s="9"/>
      <c r="Q179" s="9"/>
      <c r="R179" s="9"/>
      <c r="S179" s="9"/>
      <c r="T179" s="9"/>
      <c r="U179" s="9"/>
      <c r="V179" s="9"/>
      <c r="W179" s="9"/>
      <c r="X179" s="9"/>
      <c r="Y179" s="9"/>
    </row>
    <row r="180" spans="1:25" customFormat="1" ht="12.75" customHeight="1" x14ac:dyDescent="0.25">
      <c r="A180" s="22"/>
      <c r="B180" s="20"/>
      <c r="C180" s="191"/>
      <c r="D180" s="174"/>
      <c r="E180" s="174"/>
      <c r="F180" s="9"/>
      <c r="G180" s="9"/>
      <c r="H180" s="9"/>
      <c r="I180" s="9"/>
      <c r="J180" s="9"/>
      <c r="K180" s="9"/>
      <c r="L180" s="9"/>
      <c r="M180" s="9"/>
      <c r="N180" s="9"/>
      <c r="O180" s="9"/>
      <c r="P180" s="9"/>
      <c r="Q180" s="9"/>
      <c r="R180" s="9"/>
      <c r="S180" s="9"/>
      <c r="T180" s="9"/>
      <c r="U180" s="9"/>
      <c r="V180" s="9"/>
      <c r="W180" s="9"/>
      <c r="X180" s="9"/>
      <c r="Y180" s="9"/>
    </row>
    <row r="181" spans="1:25" customFormat="1" ht="12.75" customHeight="1" x14ac:dyDescent="0.25">
      <c r="A181" s="22"/>
      <c r="B181" s="20"/>
      <c r="C181" s="191"/>
      <c r="D181" s="174"/>
      <c r="E181" s="174"/>
      <c r="F181" s="9"/>
      <c r="G181" s="9"/>
      <c r="H181" s="9"/>
      <c r="I181" s="9"/>
      <c r="J181" s="9"/>
      <c r="K181" s="9"/>
      <c r="L181" s="9"/>
      <c r="M181" s="9"/>
      <c r="N181" s="9"/>
      <c r="O181" s="9"/>
      <c r="P181" s="9"/>
      <c r="Q181" s="9"/>
      <c r="R181" s="9"/>
      <c r="S181" s="9"/>
      <c r="T181" s="9"/>
      <c r="U181" s="9"/>
      <c r="V181" s="9"/>
      <c r="W181" s="9"/>
      <c r="X181" s="9"/>
      <c r="Y181" s="9"/>
    </row>
    <row r="182" spans="1:25" customFormat="1" ht="12.75" customHeight="1" x14ac:dyDescent="0.25">
      <c r="A182" s="22"/>
      <c r="B182" s="20"/>
      <c r="C182" s="191"/>
      <c r="D182" s="174"/>
      <c r="E182" s="174"/>
      <c r="F182" s="9"/>
      <c r="G182" s="9"/>
      <c r="H182" s="9"/>
      <c r="I182" s="9"/>
      <c r="J182" s="9"/>
      <c r="K182" s="9"/>
      <c r="L182" s="9"/>
      <c r="M182" s="9"/>
      <c r="N182" s="9"/>
      <c r="O182" s="9"/>
      <c r="P182" s="9"/>
      <c r="Q182" s="9"/>
      <c r="R182" s="9"/>
      <c r="S182" s="9"/>
      <c r="T182" s="9"/>
      <c r="U182" s="9"/>
      <c r="V182" s="9"/>
      <c r="W182" s="9"/>
      <c r="X182" s="9"/>
      <c r="Y182" s="9"/>
    </row>
    <row r="183" spans="1:25" customFormat="1" ht="12.75" customHeight="1" x14ac:dyDescent="0.25">
      <c r="A183" s="22"/>
      <c r="B183" s="20"/>
      <c r="C183" s="191"/>
      <c r="D183" s="174"/>
      <c r="E183" s="174"/>
      <c r="F183" s="9"/>
      <c r="G183" s="9"/>
      <c r="H183" s="9"/>
      <c r="I183" s="9"/>
      <c r="J183" s="9"/>
      <c r="K183" s="9"/>
      <c r="L183" s="9"/>
      <c r="M183" s="9"/>
      <c r="N183" s="9"/>
      <c r="O183" s="9"/>
      <c r="P183" s="9"/>
      <c r="Q183" s="9"/>
      <c r="R183" s="9"/>
      <c r="S183" s="9"/>
      <c r="T183" s="9"/>
      <c r="U183" s="9"/>
      <c r="V183" s="9"/>
      <c r="W183" s="9"/>
      <c r="X183" s="9"/>
      <c r="Y183" s="9"/>
    </row>
    <row r="184" spans="1:25" customFormat="1" ht="12.75" customHeight="1" x14ac:dyDescent="0.25">
      <c r="A184" s="22"/>
      <c r="B184" s="20"/>
      <c r="C184" s="191"/>
      <c r="D184" s="174"/>
      <c r="E184" s="174"/>
      <c r="F184" s="9"/>
      <c r="G184" s="9"/>
      <c r="H184" s="9"/>
      <c r="I184" s="9"/>
      <c r="J184" s="9"/>
      <c r="K184" s="9"/>
      <c r="L184" s="9"/>
      <c r="M184" s="9"/>
      <c r="N184" s="9"/>
      <c r="O184" s="9"/>
      <c r="P184" s="9"/>
      <c r="Q184" s="9"/>
      <c r="R184" s="9"/>
      <c r="S184" s="9"/>
      <c r="T184" s="9"/>
      <c r="U184" s="9"/>
      <c r="V184" s="9"/>
      <c r="W184" s="9"/>
      <c r="X184" s="9"/>
      <c r="Y184" s="9"/>
    </row>
    <row r="185" spans="1:25" customFormat="1" ht="12.75" customHeight="1" x14ac:dyDescent="0.25">
      <c r="A185" s="22"/>
      <c r="B185" s="20"/>
      <c r="C185" s="191"/>
      <c r="D185" s="174"/>
      <c r="E185" s="174"/>
      <c r="F185" s="9"/>
      <c r="G185" s="9"/>
      <c r="H185" s="9"/>
      <c r="I185" s="9"/>
      <c r="J185" s="9"/>
      <c r="K185" s="9"/>
      <c r="L185" s="9"/>
      <c r="M185" s="9"/>
      <c r="N185" s="9"/>
      <c r="O185" s="9"/>
      <c r="P185" s="9"/>
      <c r="Q185" s="9"/>
      <c r="R185" s="9"/>
      <c r="S185" s="9"/>
      <c r="T185" s="9"/>
      <c r="U185" s="9"/>
      <c r="V185" s="9"/>
      <c r="W185" s="9"/>
      <c r="X185" s="9"/>
      <c r="Y185" s="9"/>
    </row>
    <row r="186" spans="1:25" customFormat="1" ht="12.75" customHeight="1" x14ac:dyDescent="0.25">
      <c r="A186" s="22"/>
      <c r="B186" s="20"/>
      <c r="C186" s="191"/>
      <c r="D186" s="174"/>
      <c r="E186" s="174"/>
      <c r="F186" s="9"/>
      <c r="G186" s="9"/>
      <c r="H186" s="9"/>
      <c r="I186" s="9"/>
      <c r="J186" s="9"/>
      <c r="K186" s="9"/>
      <c r="L186" s="9"/>
      <c r="M186" s="9"/>
      <c r="N186" s="9"/>
      <c r="O186" s="9"/>
      <c r="P186" s="9"/>
      <c r="Q186" s="9"/>
      <c r="R186" s="9"/>
      <c r="S186" s="9"/>
      <c r="T186" s="9"/>
      <c r="U186" s="9"/>
      <c r="V186" s="9"/>
      <c r="W186" s="9"/>
      <c r="X186" s="9"/>
      <c r="Y186" s="9"/>
    </row>
    <row r="187" spans="1:25" customFormat="1" ht="12.75" customHeight="1" x14ac:dyDescent="0.25">
      <c r="A187" s="22"/>
      <c r="B187" s="20"/>
      <c r="C187" s="191"/>
      <c r="D187" s="174"/>
      <c r="E187" s="174"/>
      <c r="F187" s="9"/>
      <c r="G187" s="9"/>
      <c r="H187" s="9"/>
      <c r="I187" s="9"/>
      <c r="J187" s="9"/>
      <c r="K187" s="9"/>
      <c r="L187" s="9"/>
      <c r="M187" s="9"/>
      <c r="N187" s="9"/>
      <c r="O187" s="9"/>
      <c r="P187" s="9"/>
      <c r="Q187" s="9"/>
      <c r="R187" s="9"/>
      <c r="S187" s="9"/>
      <c r="T187" s="9"/>
      <c r="U187" s="9"/>
      <c r="V187" s="9"/>
      <c r="W187" s="9"/>
      <c r="X187" s="9"/>
      <c r="Y187" s="9"/>
    </row>
    <row r="188" spans="1:25" customFormat="1" ht="12.75" customHeight="1" x14ac:dyDescent="0.25">
      <c r="A188" s="22"/>
      <c r="B188" s="20"/>
      <c r="C188" s="191"/>
      <c r="D188" s="174"/>
      <c r="E188" s="174"/>
      <c r="F188" s="9"/>
      <c r="G188" s="9"/>
      <c r="H188" s="9"/>
      <c r="I188" s="9"/>
      <c r="J188" s="9"/>
      <c r="K188" s="9"/>
      <c r="L188" s="9"/>
      <c r="M188" s="9"/>
      <c r="N188" s="9"/>
      <c r="O188" s="9"/>
      <c r="P188" s="9"/>
      <c r="Q188" s="9"/>
      <c r="R188" s="9"/>
      <c r="S188" s="9"/>
      <c r="T188" s="9"/>
      <c r="U188" s="9"/>
      <c r="V188" s="9"/>
      <c r="W188" s="9"/>
      <c r="X188" s="9"/>
      <c r="Y188" s="9"/>
    </row>
    <row r="189" spans="1:25" customFormat="1" ht="12.75" customHeight="1" x14ac:dyDescent="0.25">
      <c r="A189" s="22"/>
      <c r="B189" s="20"/>
      <c r="C189" s="191"/>
      <c r="D189" s="174"/>
      <c r="E189" s="174"/>
      <c r="F189" s="9"/>
      <c r="G189" s="9"/>
      <c r="H189" s="9"/>
      <c r="I189" s="9"/>
      <c r="J189" s="9"/>
      <c r="K189" s="9"/>
      <c r="L189" s="9"/>
      <c r="M189" s="9"/>
      <c r="N189" s="9"/>
      <c r="O189" s="9"/>
      <c r="P189" s="9"/>
      <c r="Q189" s="9"/>
      <c r="R189" s="9"/>
      <c r="S189" s="9"/>
      <c r="T189" s="9"/>
      <c r="U189" s="9"/>
      <c r="V189" s="9"/>
      <c r="W189" s="9"/>
      <c r="X189" s="9"/>
      <c r="Y189" s="9"/>
    </row>
    <row r="190" spans="1:25" customFormat="1" ht="12.75" customHeight="1" x14ac:dyDescent="0.25">
      <c r="A190" s="22"/>
      <c r="B190" s="20"/>
      <c r="C190" s="191"/>
      <c r="D190" s="174"/>
      <c r="E190" s="174"/>
      <c r="F190" s="9"/>
      <c r="G190" s="9"/>
      <c r="H190" s="9"/>
      <c r="I190" s="9"/>
      <c r="J190" s="9"/>
      <c r="K190" s="9"/>
      <c r="L190" s="9"/>
      <c r="M190" s="9"/>
      <c r="N190" s="9"/>
      <c r="O190" s="9"/>
      <c r="P190" s="9"/>
      <c r="Q190" s="9"/>
      <c r="R190" s="9"/>
      <c r="S190" s="9"/>
      <c r="T190" s="9"/>
      <c r="U190" s="9"/>
      <c r="V190" s="9"/>
      <c r="W190" s="9"/>
      <c r="X190" s="9"/>
      <c r="Y190" s="9"/>
    </row>
    <row r="191" spans="1:25" customFormat="1" ht="12.75" customHeight="1" x14ac:dyDescent="0.25">
      <c r="A191" s="22"/>
      <c r="B191" s="20"/>
      <c r="C191" s="191"/>
      <c r="D191" s="174"/>
      <c r="E191" s="174"/>
      <c r="F191" s="9"/>
      <c r="G191" s="9"/>
      <c r="H191" s="9"/>
      <c r="I191" s="9"/>
      <c r="J191" s="9"/>
      <c r="K191" s="9"/>
      <c r="L191" s="9"/>
      <c r="M191" s="9"/>
      <c r="N191" s="9"/>
      <c r="O191" s="9"/>
      <c r="P191" s="9"/>
      <c r="Q191" s="9"/>
      <c r="R191" s="9"/>
      <c r="S191" s="9"/>
      <c r="T191" s="9"/>
      <c r="U191" s="9"/>
      <c r="V191" s="9"/>
      <c r="W191" s="9"/>
      <c r="X191" s="9"/>
      <c r="Y191" s="9"/>
    </row>
    <row r="192" spans="1:25" customFormat="1" ht="12.75" customHeight="1" x14ac:dyDescent="0.25">
      <c r="A192" s="22"/>
      <c r="B192" s="20"/>
      <c r="C192" s="191"/>
      <c r="D192" s="174"/>
      <c r="E192" s="174"/>
      <c r="F192" s="9"/>
      <c r="G192" s="9"/>
      <c r="H192" s="9"/>
      <c r="I192" s="9"/>
      <c r="J192" s="9"/>
      <c r="K192" s="9"/>
      <c r="L192" s="9"/>
      <c r="M192" s="9"/>
      <c r="N192" s="9"/>
      <c r="O192" s="9"/>
      <c r="P192" s="9"/>
      <c r="Q192" s="9"/>
      <c r="R192" s="9"/>
      <c r="S192" s="9"/>
      <c r="T192" s="9"/>
      <c r="U192" s="9"/>
      <c r="V192" s="9"/>
      <c r="W192" s="9"/>
      <c r="X192" s="9"/>
      <c r="Y192" s="9"/>
    </row>
    <row r="193" spans="1:25" customFormat="1" ht="12.75" customHeight="1" x14ac:dyDescent="0.25">
      <c r="A193" s="22"/>
      <c r="B193" s="20"/>
      <c r="C193" s="191"/>
      <c r="D193" s="174"/>
      <c r="E193" s="174"/>
      <c r="F193" s="9"/>
      <c r="G193" s="9"/>
      <c r="H193" s="9"/>
      <c r="I193" s="9"/>
      <c r="J193" s="9"/>
      <c r="K193" s="9"/>
      <c r="L193" s="9"/>
      <c r="M193" s="9"/>
      <c r="N193" s="9"/>
      <c r="O193" s="9"/>
      <c r="P193" s="9"/>
      <c r="Q193" s="9"/>
      <c r="R193" s="9"/>
      <c r="S193" s="9"/>
      <c r="T193" s="9"/>
      <c r="U193" s="9"/>
      <c r="V193" s="9"/>
      <c r="W193" s="9"/>
      <c r="X193" s="9"/>
      <c r="Y193" s="9"/>
    </row>
    <row r="194" spans="1:25" customFormat="1" ht="12.75" customHeight="1" x14ac:dyDescent="0.25">
      <c r="A194" s="22"/>
      <c r="B194" s="20"/>
      <c r="C194" s="191"/>
      <c r="D194" s="174"/>
      <c r="E194" s="174"/>
      <c r="F194" s="9"/>
      <c r="G194" s="9"/>
      <c r="H194" s="9"/>
      <c r="I194" s="9"/>
      <c r="J194" s="9"/>
      <c r="K194" s="9"/>
      <c r="L194" s="9"/>
      <c r="M194" s="9"/>
      <c r="N194" s="9"/>
      <c r="O194" s="9"/>
      <c r="P194" s="9"/>
      <c r="Q194" s="9"/>
      <c r="R194" s="9"/>
      <c r="S194" s="9"/>
      <c r="T194" s="9"/>
      <c r="U194" s="9"/>
      <c r="V194" s="9"/>
      <c r="W194" s="9"/>
      <c r="X194" s="9"/>
      <c r="Y194" s="9"/>
    </row>
    <row r="195" spans="1:25" customFormat="1" ht="12.75" customHeight="1" x14ac:dyDescent="0.25">
      <c r="A195" s="22"/>
      <c r="B195" s="20"/>
      <c r="C195" s="191"/>
      <c r="D195" s="174"/>
      <c r="E195" s="174"/>
      <c r="F195" s="9"/>
      <c r="G195" s="9"/>
      <c r="H195" s="9"/>
      <c r="I195" s="9"/>
      <c r="J195" s="9"/>
      <c r="K195" s="9"/>
      <c r="L195" s="9"/>
      <c r="M195" s="9"/>
      <c r="N195" s="9"/>
      <c r="O195" s="9"/>
      <c r="P195" s="9"/>
      <c r="Q195" s="9"/>
      <c r="R195" s="9"/>
      <c r="S195" s="9"/>
      <c r="T195" s="9"/>
      <c r="U195" s="9"/>
      <c r="V195" s="9"/>
      <c r="W195" s="9"/>
      <c r="X195" s="9"/>
      <c r="Y195" s="9"/>
    </row>
    <row r="196" spans="1:25" customFormat="1" ht="12.75" customHeight="1" x14ac:dyDescent="0.25">
      <c r="A196" s="22"/>
      <c r="B196" s="20"/>
      <c r="C196" s="191"/>
      <c r="D196" s="174"/>
      <c r="E196" s="174"/>
      <c r="F196" s="9"/>
      <c r="G196" s="9"/>
      <c r="H196" s="9"/>
      <c r="I196" s="9"/>
      <c r="J196" s="9"/>
      <c r="K196" s="9"/>
      <c r="L196" s="9"/>
      <c r="M196" s="9"/>
      <c r="N196" s="9"/>
      <c r="O196" s="9"/>
      <c r="P196" s="9"/>
      <c r="Q196" s="9"/>
      <c r="R196" s="9"/>
      <c r="S196" s="9"/>
      <c r="T196" s="9"/>
      <c r="U196" s="9"/>
      <c r="V196" s="9"/>
      <c r="W196" s="9"/>
      <c r="X196" s="9"/>
      <c r="Y196" s="9"/>
    </row>
    <row r="197" spans="1:25" customFormat="1" ht="12.75" customHeight="1" x14ac:dyDescent="0.25">
      <c r="A197" s="22"/>
      <c r="B197" s="20"/>
      <c r="C197" s="191"/>
      <c r="D197" s="174"/>
      <c r="E197" s="174"/>
      <c r="F197" s="9"/>
      <c r="G197" s="9"/>
      <c r="H197" s="9"/>
      <c r="I197" s="9"/>
      <c r="J197" s="9"/>
      <c r="K197" s="9"/>
      <c r="L197" s="9"/>
      <c r="M197" s="9"/>
      <c r="N197" s="9"/>
      <c r="O197" s="9"/>
      <c r="P197" s="9"/>
      <c r="Q197" s="9"/>
      <c r="R197" s="9"/>
      <c r="S197" s="9"/>
      <c r="T197" s="9"/>
      <c r="U197" s="9"/>
      <c r="V197" s="9"/>
      <c r="W197" s="9"/>
      <c r="X197" s="9"/>
      <c r="Y197" s="9"/>
    </row>
    <row r="198" spans="1:25" customFormat="1" ht="12.75" customHeight="1" x14ac:dyDescent="0.25">
      <c r="A198" s="22"/>
      <c r="B198" s="20"/>
      <c r="C198" s="191"/>
      <c r="D198" s="174"/>
      <c r="E198" s="174"/>
      <c r="F198" s="9"/>
      <c r="G198" s="9"/>
      <c r="H198" s="9"/>
      <c r="I198" s="9"/>
      <c r="J198" s="9"/>
      <c r="K198" s="9"/>
      <c r="L198" s="9"/>
      <c r="M198" s="9"/>
      <c r="N198" s="9"/>
      <c r="O198" s="9"/>
      <c r="P198" s="9"/>
      <c r="Q198" s="9"/>
      <c r="R198" s="9"/>
      <c r="S198" s="9"/>
      <c r="T198" s="9"/>
      <c r="U198" s="9"/>
      <c r="V198" s="9"/>
      <c r="W198" s="9"/>
      <c r="X198" s="9"/>
      <c r="Y198" s="9"/>
    </row>
    <row r="199" spans="1:25" customFormat="1" ht="12.75" customHeight="1" x14ac:dyDescent="0.25">
      <c r="A199" s="22"/>
      <c r="B199" s="20"/>
      <c r="C199" s="191"/>
      <c r="D199" s="174"/>
      <c r="E199" s="174"/>
      <c r="F199" s="9"/>
      <c r="G199" s="9"/>
      <c r="H199" s="9"/>
      <c r="I199" s="9"/>
      <c r="J199" s="9"/>
      <c r="K199" s="9"/>
      <c r="L199" s="9"/>
      <c r="M199" s="9"/>
      <c r="N199" s="9"/>
      <c r="O199" s="9"/>
      <c r="P199" s="9"/>
      <c r="Q199" s="9"/>
      <c r="R199" s="9"/>
      <c r="S199" s="9"/>
      <c r="T199" s="9"/>
      <c r="U199" s="9"/>
      <c r="V199" s="9"/>
      <c r="W199" s="9"/>
      <c r="X199" s="9"/>
      <c r="Y199" s="9"/>
    </row>
    <row r="200" spans="1:25" customFormat="1" ht="12.75" customHeight="1" x14ac:dyDescent="0.25">
      <c r="A200" s="22"/>
      <c r="B200" s="20"/>
      <c r="C200" s="191"/>
      <c r="D200" s="174"/>
      <c r="E200" s="174"/>
      <c r="F200" s="9"/>
      <c r="G200" s="9"/>
      <c r="H200" s="9"/>
      <c r="I200" s="9"/>
      <c r="J200" s="9"/>
      <c r="K200" s="9"/>
      <c r="L200" s="9"/>
      <c r="M200" s="9"/>
      <c r="N200" s="9"/>
      <c r="O200" s="9"/>
      <c r="P200" s="9"/>
      <c r="Q200" s="9"/>
      <c r="R200" s="9"/>
      <c r="S200" s="9"/>
      <c r="T200" s="9"/>
      <c r="U200" s="9"/>
      <c r="V200" s="9"/>
      <c r="W200" s="9"/>
      <c r="X200" s="9"/>
      <c r="Y200" s="9"/>
    </row>
    <row r="201" spans="1:25" customFormat="1" ht="12.75" customHeight="1" x14ac:dyDescent="0.25">
      <c r="A201" s="22"/>
      <c r="B201" s="20"/>
      <c r="C201" s="191"/>
      <c r="D201" s="174"/>
      <c r="E201" s="174"/>
      <c r="F201" s="9"/>
      <c r="G201" s="9"/>
      <c r="H201" s="9"/>
      <c r="I201" s="9"/>
      <c r="J201" s="9"/>
      <c r="K201" s="9"/>
      <c r="L201" s="9"/>
      <c r="M201" s="9"/>
      <c r="N201" s="9"/>
      <c r="O201" s="9"/>
      <c r="P201" s="9"/>
      <c r="Q201" s="9"/>
      <c r="R201" s="9"/>
      <c r="S201" s="9"/>
      <c r="T201" s="9"/>
      <c r="U201" s="9"/>
      <c r="V201" s="9"/>
      <c r="W201" s="9"/>
      <c r="X201" s="9"/>
      <c r="Y201" s="9"/>
    </row>
    <row r="202" spans="1:25" customFormat="1" ht="12.75" customHeight="1" x14ac:dyDescent="0.25">
      <c r="A202" s="22"/>
      <c r="B202" s="20"/>
      <c r="C202" s="191"/>
      <c r="D202" s="174"/>
      <c r="E202" s="174"/>
      <c r="F202" s="9"/>
      <c r="G202" s="9"/>
      <c r="H202" s="9"/>
      <c r="I202" s="9"/>
      <c r="J202" s="9"/>
      <c r="K202" s="9"/>
      <c r="L202" s="9"/>
      <c r="M202" s="9"/>
      <c r="N202" s="9"/>
      <c r="O202" s="9"/>
      <c r="P202" s="9"/>
      <c r="Q202" s="9"/>
      <c r="R202" s="9"/>
      <c r="S202" s="9"/>
      <c r="T202" s="9"/>
      <c r="U202" s="9"/>
      <c r="V202" s="9"/>
      <c r="W202" s="9"/>
      <c r="X202" s="9"/>
      <c r="Y202" s="9"/>
    </row>
    <row r="203" spans="1:25" customFormat="1" ht="12.75" customHeight="1" x14ac:dyDescent="0.25">
      <c r="A203" s="22"/>
      <c r="B203" s="20"/>
      <c r="C203" s="191"/>
      <c r="D203" s="174"/>
      <c r="E203" s="174"/>
      <c r="F203" s="9"/>
      <c r="G203" s="9"/>
      <c r="H203" s="9"/>
      <c r="I203" s="9"/>
      <c r="J203" s="9"/>
      <c r="K203" s="9"/>
      <c r="L203" s="9"/>
      <c r="M203" s="9"/>
      <c r="N203" s="9"/>
      <c r="O203" s="9"/>
      <c r="P203" s="9"/>
      <c r="Q203" s="9"/>
      <c r="R203" s="9"/>
      <c r="S203" s="9"/>
      <c r="T203" s="9"/>
      <c r="U203" s="9"/>
      <c r="V203" s="9"/>
      <c r="W203" s="9"/>
      <c r="X203" s="9"/>
      <c r="Y203" s="9"/>
    </row>
    <row r="204" spans="1:25" customFormat="1" ht="12.75" customHeight="1" x14ac:dyDescent="0.25">
      <c r="A204" s="22"/>
      <c r="B204" s="20"/>
      <c r="C204" s="191"/>
      <c r="D204" s="174"/>
      <c r="E204" s="174"/>
      <c r="F204" s="9"/>
      <c r="G204" s="9"/>
      <c r="H204" s="9"/>
      <c r="I204" s="9"/>
      <c r="J204" s="9"/>
      <c r="K204" s="9"/>
      <c r="L204" s="9"/>
      <c r="M204" s="9"/>
      <c r="N204" s="9"/>
      <c r="O204" s="9"/>
      <c r="P204" s="9"/>
      <c r="Q204" s="9"/>
      <c r="R204" s="9"/>
      <c r="S204" s="9"/>
      <c r="T204" s="9"/>
      <c r="U204" s="9"/>
      <c r="V204" s="9"/>
      <c r="W204" s="9"/>
      <c r="X204" s="9"/>
      <c r="Y204" s="9"/>
    </row>
    <row r="205" spans="1:25" customFormat="1" ht="12.75" customHeight="1" x14ac:dyDescent="0.25">
      <c r="A205" s="22"/>
      <c r="B205" s="20"/>
      <c r="C205" s="191"/>
      <c r="D205" s="174"/>
      <c r="E205" s="174"/>
      <c r="F205" s="9"/>
      <c r="G205" s="9"/>
      <c r="H205" s="9"/>
      <c r="I205" s="9"/>
      <c r="J205" s="9"/>
      <c r="K205" s="9"/>
      <c r="L205" s="9"/>
      <c r="M205" s="9"/>
      <c r="N205" s="9"/>
      <c r="O205" s="9"/>
      <c r="P205" s="9"/>
      <c r="Q205" s="9"/>
      <c r="R205" s="9"/>
      <c r="S205" s="9"/>
      <c r="T205" s="9"/>
      <c r="U205" s="9"/>
      <c r="V205" s="9"/>
      <c r="W205" s="9"/>
      <c r="X205" s="9"/>
      <c r="Y205" s="9"/>
    </row>
    <row r="206" spans="1:25" customFormat="1" ht="12.75" customHeight="1" x14ac:dyDescent="0.25">
      <c r="A206" s="22"/>
      <c r="B206" s="20"/>
      <c r="C206" s="191"/>
      <c r="D206" s="174"/>
      <c r="E206" s="174"/>
      <c r="F206" s="9"/>
      <c r="G206" s="9"/>
      <c r="H206" s="9"/>
      <c r="I206" s="9"/>
      <c r="J206" s="9"/>
      <c r="K206" s="9"/>
      <c r="L206" s="9"/>
      <c r="M206" s="9"/>
      <c r="N206" s="9"/>
      <c r="O206" s="9"/>
      <c r="P206" s="9"/>
      <c r="Q206" s="9"/>
      <c r="R206" s="9"/>
      <c r="S206" s="9"/>
      <c r="T206" s="9"/>
      <c r="U206" s="9"/>
      <c r="V206" s="9"/>
      <c r="W206" s="9"/>
      <c r="X206" s="9"/>
      <c r="Y206" s="9"/>
    </row>
    <row r="207" spans="1:25" customFormat="1" ht="12.75" customHeight="1" x14ac:dyDescent="0.25">
      <c r="A207" s="22"/>
      <c r="B207" s="20"/>
      <c r="C207" s="191"/>
      <c r="D207" s="174"/>
      <c r="E207" s="174"/>
      <c r="F207" s="9"/>
      <c r="G207" s="9"/>
      <c r="H207" s="9"/>
      <c r="I207" s="9"/>
      <c r="J207" s="9"/>
      <c r="K207" s="9"/>
      <c r="L207" s="9"/>
      <c r="M207" s="9"/>
      <c r="N207" s="9"/>
      <c r="O207" s="9"/>
      <c r="P207" s="9"/>
      <c r="Q207" s="9"/>
      <c r="R207" s="9"/>
      <c r="S207" s="9"/>
      <c r="T207" s="9"/>
      <c r="U207" s="9"/>
      <c r="V207" s="9"/>
      <c r="W207" s="9"/>
      <c r="X207" s="9"/>
      <c r="Y207" s="9"/>
    </row>
    <row r="208" spans="1:25" customFormat="1" ht="12.75" customHeight="1" x14ac:dyDescent="0.25">
      <c r="A208" s="22"/>
      <c r="B208" s="20"/>
      <c r="C208" s="191"/>
      <c r="D208" s="174"/>
      <c r="E208" s="174"/>
      <c r="F208" s="9"/>
      <c r="G208" s="9"/>
      <c r="H208" s="9"/>
      <c r="I208" s="9"/>
      <c r="J208" s="9"/>
      <c r="K208" s="9"/>
      <c r="L208" s="9"/>
      <c r="M208" s="9"/>
      <c r="N208" s="9"/>
      <c r="O208" s="9"/>
      <c r="P208" s="9"/>
      <c r="Q208" s="9"/>
      <c r="R208" s="9"/>
      <c r="S208" s="9"/>
      <c r="T208" s="9"/>
      <c r="U208" s="9"/>
      <c r="V208" s="9"/>
      <c r="W208" s="9"/>
      <c r="X208" s="9"/>
      <c r="Y208" s="9"/>
    </row>
    <row r="209" spans="1:25" customFormat="1" ht="12.75" customHeight="1" x14ac:dyDescent="0.25">
      <c r="A209" s="22"/>
      <c r="B209" s="20"/>
      <c r="C209" s="191"/>
      <c r="D209" s="174"/>
      <c r="E209" s="174"/>
      <c r="F209" s="9"/>
      <c r="G209" s="9"/>
      <c r="H209" s="9"/>
      <c r="I209" s="9"/>
      <c r="J209" s="9"/>
      <c r="K209" s="9"/>
      <c r="L209" s="9"/>
      <c r="M209" s="9"/>
      <c r="N209" s="9"/>
      <c r="O209" s="9"/>
      <c r="P209" s="9"/>
      <c r="Q209" s="9"/>
      <c r="R209" s="9"/>
      <c r="S209" s="9"/>
      <c r="T209" s="9"/>
      <c r="U209" s="9"/>
      <c r="V209" s="9"/>
      <c r="W209" s="9"/>
      <c r="X209" s="9"/>
      <c r="Y209" s="9"/>
    </row>
    <row r="210" spans="1:25" customFormat="1" ht="12.75" customHeight="1" x14ac:dyDescent="0.25">
      <c r="A210" s="22"/>
      <c r="B210" s="20"/>
      <c r="C210" s="191"/>
      <c r="D210" s="174"/>
      <c r="E210" s="174"/>
      <c r="F210" s="9"/>
      <c r="G210" s="9"/>
      <c r="H210" s="9"/>
      <c r="I210" s="9"/>
      <c r="J210" s="9"/>
      <c r="K210" s="9"/>
      <c r="L210" s="9"/>
      <c r="M210" s="9"/>
      <c r="N210" s="9"/>
      <c r="O210" s="9"/>
      <c r="P210" s="9"/>
      <c r="Q210" s="9"/>
      <c r="R210" s="9"/>
      <c r="S210" s="9"/>
      <c r="T210" s="9"/>
      <c r="U210" s="9"/>
      <c r="V210" s="9"/>
      <c r="W210" s="9"/>
      <c r="X210" s="9"/>
      <c r="Y210" s="9"/>
    </row>
    <row r="211" spans="1:25" customFormat="1" ht="12.75" customHeight="1" x14ac:dyDescent="0.25">
      <c r="A211" s="22"/>
      <c r="B211" s="20"/>
      <c r="C211" s="191"/>
      <c r="D211" s="174"/>
      <c r="E211" s="174"/>
      <c r="F211" s="9"/>
      <c r="G211" s="9"/>
      <c r="H211" s="9"/>
      <c r="I211" s="9"/>
      <c r="J211" s="9"/>
      <c r="K211" s="9"/>
      <c r="L211" s="9"/>
      <c r="M211" s="9"/>
      <c r="N211" s="9"/>
      <c r="O211" s="9"/>
      <c r="P211" s="9"/>
      <c r="Q211" s="9"/>
      <c r="R211" s="9"/>
      <c r="S211" s="9"/>
      <c r="T211" s="9"/>
      <c r="U211" s="9"/>
      <c r="V211" s="9"/>
      <c r="W211" s="9"/>
      <c r="X211" s="9"/>
      <c r="Y211" s="9"/>
    </row>
    <row r="212" spans="1:25" customFormat="1" ht="12.75" customHeight="1" x14ac:dyDescent="0.25">
      <c r="A212" s="22"/>
      <c r="B212" s="20"/>
      <c r="C212" s="191"/>
      <c r="D212" s="174"/>
      <c r="E212" s="174"/>
      <c r="F212" s="9"/>
      <c r="G212" s="9"/>
      <c r="H212" s="9"/>
      <c r="I212" s="9"/>
      <c r="J212" s="9"/>
      <c r="K212" s="9"/>
      <c r="L212" s="9"/>
      <c r="M212" s="9"/>
      <c r="N212" s="9"/>
      <c r="O212" s="9"/>
      <c r="P212" s="9"/>
      <c r="Q212" s="9"/>
      <c r="R212" s="9"/>
      <c r="S212" s="9"/>
      <c r="T212" s="9"/>
      <c r="U212" s="9"/>
      <c r="V212" s="9"/>
      <c r="W212" s="9"/>
      <c r="X212" s="9"/>
      <c r="Y212" s="9"/>
    </row>
    <row r="213" spans="1:25" customFormat="1" ht="12.75" customHeight="1" x14ac:dyDescent="0.25">
      <c r="A213" s="22"/>
      <c r="B213" s="20"/>
      <c r="C213" s="191"/>
      <c r="D213" s="174"/>
      <c r="E213" s="174"/>
      <c r="F213" s="9"/>
      <c r="G213" s="9"/>
      <c r="H213" s="9"/>
      <c r="I213" s="9"/>
      <c r="J213" s="9"/>
      <c r="K213" s="9"/>
      <c r="L213" s="9"/>
      <c r="M213" s="9"/>
      <c r="N213" s="9"/>
      <c r="O213" s="9"/>
      <c r="P213" s="9"/>
      <c r="Q213" s="9"/>
      <c r="R213" s="9"/>
      <c r="S213" s="9"/>
      <c r="T213" s="9"/>
      <c r="U213" s="9"/>
      <c r="V213" s="9"/>
      <c r="W213" s="9"/>
      <c r="X213" s="9"/>
      <c r="Y213" s="9"/>
    </row>
    <row r="214" spans="1:25" customFormat="1" ht="12.75" customHeight="1" x14ac:dyDescent="0.25">
      <c r="A214" s="22"/>
      <c r="B214" s="20"/>
      <c r="C214" s="191"/>
      <c r="D214" s="174"/>
      <c r="E214" s="174"/>
      <c r="F214" s="9"/>
      <c r="G214" s="9"/>
      <c r="H214" s="9"/>
      <c r="I214" s="9"/>
      <c r="J214" s="9"/>
      <c r="K214" s="9"/>
      <c r="L214" s="9"/>
      <c r="M214" s="9"/>
      <c r="N214" s="9"/>
      <c r="O214" s="9"/>
      <c r="P214" s="9"/>
      <c r="Q214" s="9"/>
      <c r="R214" s="9"/>
      <c r="S214" s="9"/>
      <c r="T214" s="9"/>
      <c r="U214" s="9"/>
      <c r="V214" s="9"/>
      <c r="W214" s="9"/>
      <c r="X214" s="9"/>
      <c r="Y214" s="9"/>
    </row>
    <row r="215" spans="1:25" customFormat="1" ht="12.75" customHeight="1" x14ac:dyDescent="0.25">
      <c r="A215" s="22"/>
      <c r="B215" s="20"/>
      <c r="C215" s="191"/>
      <c r="D215" s="174"/>
      <c r="E215" s="174"/>
      <c r="F215" s="9"/>
      <c r="G215" s="9"/>
      <c r="H215" s="9"/>
      <c r="I215" s="9"/>
      <c r="J215" s="9"/>
      <c r="K215" s="9"/>
      <c r="L215" s="9"/>
      <c r="M215" s="9"/>
      <c r="N215" s="9"/>
      <c r="O215" s="9"/>
      <c r="P215" s="9"/>
      <c r="Q215" s="9"/>
      <c r="R215" s="9"/>
      <c r="S215" s="9"/>
      <c r="T215" s="9"/>
      <c r="U215" s="9"/>
      <c r="V215" s="9"/>
      <c r="W215" s="9"/>
      <c r="X215" s="9"/>
      <c r="Y215" s="9"/>
    </row>
    <row r="216" spans="1:25" customFormat="1" ht="12.75" customHeight="1" x14ac:dyDescent="0.25">
      <c r="A216" s="22"/>
      <c r="B216" s="20"/>
      <c r="C216" s="191"/>
      <c r="D216" s="174"/>
      <c r="E216" s="174"/>
      <c r="F216" s="9"/>
      <c r="G216" s="9"/>
      <c r="H216" s="9"/>
      <c r="I216" s="9"/>
      <c r="J216" s="9"/>
      <c r="K216" s="9"/>
      <c r="L216" s="9"/>
      <c r="M216" s="9"/>
      <c r="N216" s="9"/>
      <c r="O216" s="9"/>
      <c r="P216" s="9"/>
      <c r="Q216" s="9"/>
      <c r="R216" s="9"/>
      <c r="S216" s="9"/>
      <c r="T216" s="9"/>
      <c r="U216" s="9"/>
      <c r="V216" s="9"/>
      <c r="W216" s="9"/>
      <c r="X216" s="9"/>
      <c r="Y216" s="9"/>
    </row>
    <row r="217" spans="1:25" customFormat="1" ht="12.75" customHeight="1" x14ac:dyDescent="0.25">
      <c r="A217" s="22"/>
      <c r="B217" s="20"/>
      <c r="C217" s="191"/>
      <c r="D217" s="174"/>
      <c r="E217" s="174"/>
      <c r="F217" s="9"/>
      <c r="G217" s="9"/>
      <c r="H217" s="9"/>
      <c r="I217" s="9"/>
      <c r="J217" s="9"/>
      <c r="K217" s="9"/>
      <c r="L217" s="9"/>
      <c r="M217" s="9"/>
      <c r="N217" s="9"/>
      <c r="O217" s="9"/>
      <c r="P217" s="9"/>
      <c r="Q217" s="9"/>
      <c r="R217" s="9"/>
      <c r="S217" s="9"/>
      <c r="T217" s="9"/>
      <c r="U217" s="9"/>
      <c r="V217" s="9"/>
      <c r="W217" s="9"/>
      <c r="X217" s="9"/>
      <c r="Y217" s="9"/>
    </row>
    <row r="218" spans="1:25" customFormat="1" ht="12.75" customHeight="1" x14ac:dyDescent="0.25">
      <c r="A218" s="22"/>
      <c r="B218" s="20"/>
      <c r="C218" s="191"/>
      <c r="D218" s="174"/>
      <c r="E218" s="174"/>
      <c r="F218" s="9"/>
      <c r="G218" s="9"/>
      <c r="H218" s="9"/>
      <c r="I218" s="9"/>
      <c r="J218" s="9"/>
      <c r="K218" s="9"/>
      <c r="L218" s="9"/>
      <c r="M218" s="9"/>
      <c r="N218" s="9"/>
      <c r="O218" s="9"/>
      <c r="P218" s="9"/>
      <c r="Q218" s="9"/>
      <c r="R218" s="9"/>
      <c r="S218" s="9"/>
      <c r="T218" s="9"/>
      <c r="U218" s="9"/>
      <c r="V218" s="9"/>
      <c r="W218" s="9"/>
      <c r="X218" s="9"/>
      <c r="Y218" s="9"/>
    </row>
    <row r="219" spans="1:25" customFormat="1" ht="12.75" customHeight="1" x14ac:dyDescent="0.25">
      <c r="A219" s="22"/>
      <c r="B219" s="20"/>
      <c r="C219" s="191"/>
      <c r="D219" s="174"/>
      <c r="E219" s="174"/>
      <c r="F219" s="9"/>
      <c r="G219" s="9"/>
      <c r="H219" s="9"/>
      <c r="I219" s="9"/>
      <c r="J219" s="9"/>
      <c r="K219" s="9"/>
      <c r="L219" s="9"/>
      <c r="M219" s="9"/>
      <c r="N219" s="9"/>
      <c r="O219" s="9"/>
      <c r="P219" s="9"/>
      <c r="Q219" s="9"/>
      <c r="R219" s="9"/>
      <c r="S219" s="9"/>
      <c r="T219" s="9"/>
      <c r="U219" s="9"/>
      <c r="V219" s="9"/>
      <c r="W219" s="9"/>
      <c r="X219" s="9"/>
      <c r="Y219" s="9"/>
    </row>
    <row r="220" spans="1:25" customFormat="1" ht="12.75" customHeight="1" x14ac:dyDescent="0.25">
      <c r="A220" s="22"/>
      <c r="B220" s="20"/>
      <c r="C220" s="191"/>
      <c r="D220" s="174"/>
      <c r="E220" s="174"/>
      <c r="F220" s="9"/>
      <c r="G220" s="9"/>
      <c r="H220" s="9"/>
      <c r="I220" s="9"/>
      <c r="J220" s="9"/>
      <c r="K220" s="9"/>
      <c r="L220" s="9"/>
      <c r="M220" s="9"/>
      <c r="N220" s="9"/>
      <c r="O220" s="9"/>
      <c r="P220" s="9"/>
      <c r="Q220" s="9"/>
      <c r="R220" s="9"/>
      <c r="S220" s="9"/>
      <c r="T220" s="9"/>
      <c r="U220" s="9"/>
      <c r="V220" s="9"/>
      <c r="W220" s="9"/>
      <c r="X220" s="9"/>
      <c r="Y220" s="9"/>
    </row>
    <row r="221" spans="1:25" customFormat="1" ht="12.75" customHeight="1" x14ac:dyDescent="0.25">
      <c r="A221" s="22"/>
      <c r="B221" s="20"/>
      <c r="C221" s="191"/>
      <c r="D221" s="174"/>
      <c r="E221" s="174"/>
      <c r="F221" s="9"/>
      <c r="G221" s="9"/>
      <c r="H221" s="9"/>
      <c r="I221" s="9"/>
      <c r="J221" s="9"/>
      <c r="K221" s="9"/>
      <c r="L221" s="9"/>
      <c r="M221" s="9"/>
      <c r="N221" s="9"/>
      <c r="O221" s="9"/>
      <c r="P221" s="9"/>
      <c r="Q221" s="9"/>
      <c r="R221" s="9"/>
      <c r="S221" s="9"/>
      <c r="T221" s="9"/>
      <c r="U221" s="9"/>
      <c r="V221" s="9"/>
      <c r="W221" s="9"/>
      <c r="X221" s="9"/>
      <c r="Y221" s="9"/>
    </row>
    <row r="222" spans="1:25" customFormat="1" ht="12.75" customHeight="1" x14ac:dyDescent="0.25">
      <c r="A222" s="22"/>
      <c r="B222" s="20"/>
      <c r="C222" s="191"/>
      <c r="D222" s="174"/>
      <c r="E222" s="174"/>
      <c r="F222" s="9"/>
      <c r="G222" s="9"/>
      <c r="H222" s="9"/>
      <c r="I222" s="9"/>
      <c r="J222" s="9"/>
      <c r="K222" s="9"/>
      <c r="L222" s="9"/>
      <c r="M222" s="9"/>
      <c r="N222" s="9"/>
      <c r="O222" s="9"/>
      <c r="P222" s="9"/>
      <c r="Q222" s="9"/>
      <c r="R222" s="9"/>
      <c r="S222" s="9"/>
      <c r="T222" s="9"/>
      <c r="U222" s="9"/>
      <c r="V222" s="9"/>
      <c r="W222" s="9"/>
      <c r="X222" s="9"/>
      <c r="Y222" s="9"/>
    </row>
    <row r="223" spans="1:25" customFormat="1" ht="12.75" customHeight="1" x14ac:dyDescent="0.25">
      <c r="A223" s="22"/>
      <c r="B223" s="20"/>
      <c r="C223" s="191"/>
      <c r="D223" s="174"/>
      <c r="E223" s="174"/>
      <c r="F223" s="9"/>
      <c r="G223" s="9"/>
      <c r="H223" s="9"/>
      <c r="I223" s="9"/>
      <c r="J223" s="9"/>
      <c r="K223" s="9"/>
      <c r="L223" s="9"/>
      <c r="M223" s="9"/>
      <c r="N223" s="9"/>
      <c r="O223" s="9"/>
      <c r="P223" s="9"/>
      <c r="Q223" s="9"/>
      <c r="R223" s="9"/>
      <c r="S223" s="9"/>
      <c r="T223" s="9"/>
      <c r="U223" s="9"/>
      <c r="V223" s="9"/>
      <c r="W223" s="9"/>
      <c r="X223" s="9"/>
      <c r="Y223" s="9"/>
    </row>
    <row r="224" spans="1:25" customFormat="1" ht="12.75" customHeight="1" x14ac:dyDescent="0.25">
      <c r="A224" s="22"/>
      <c r="B224" s="20"/>
      <c r="C224" s="191"/>
      <c r="D224" s="174"/>
      <c r="E224" s="174"/>
      <c r="F224" s="9"/>
      <c r="G224" s="9"/>
      <c r="H224" s="9"/>
      <c r="I224" s="9"/>
      <c r="J224" s="9"/>
      <c r="K224" s="9"/>
      <c r="L224" s="9"/>
      <c r="M224" s="9"/>
      <c r="N224" s="9"/>
      <c r="O224" s="9"/>
      <c r="P224" s="9"/>
      <c r="Q224" s="9"/>
      <c r="R224" s="9"/>
      <c r="S224" s="9"/>
      <c r="T224" s="9"/>
      <c r="U224" s="9"/>
      <c r="V224" s="9"/>
      <c r="W224" s="9"/>
      <c r="X224" s="9"/>
      <c r="Y224" s="9"/>
    </row>
    <row r="225" spans="1:25" customFormat="1" ht="12.75" customHeight="1" x14ac:dyDescent="0.25">
      <c r="A225" s="22"/>
      <c r="B225" s="20"/>
      <c r="C225" s="191"/>
      <c r="D225" s="174"/>
      <c r="E225" s="174"/>
      <c r="F225" s="9"/>
      <c r="G225" s="9"/>
      <c r="H225" s="9"/>
      <c r="I225" s="9"/>
      <c r="J225" s="9"/>
      <c r="K225" s="9"/>
      <c r="L225" s="9"/>
      <c r="M225" s="9"/>
      <c r="N225" s="9"/>
      <c r="O225" s="9"/>
      <c r="P225" s="9"/>
      <c r="Q225" s="9"/>
      <c r="R225" s="9"/>
      <c r="S225" s="9"/>
      <c r="T225" s="9"/>
      <c r="U225" s="9"/>
      <c r="V225" s="9"/>
      <c r="W225" s="9"/>
      <c r="X225" s="9"/>
      <c r="Y225" s="9"/>
    </row>
    <row r="226" spans="1:25" customFormat="1" ht="12.75" customHeight="1" x14ac:dyDescent="0.25">
      <c r="A226" s="22"/>
      <c r="B226" s="20"/>
      <c r="C226" s="191"/>
      <c r="D226" s="174"/>
      <c r="E226" s="174"/>
      <c r="F226" s="9"/>
      <c r="G226" s="9"/>
      <c r="H226" s="9"/>
      <c r="I226" s="9"/>
      <c r="J226" s="9"/>
      <c r="K226" s="9"/>
      <c r="L226" s="9"/>
      <c r="M226" s="9"/>
      <c r="N226" s="9"/>
      <c r="O226" s="9"/>
      <c r="P226" s="9"/>
      <c r="Q226" s="9"/>
      <c r="R226" s="9"/>
      <c r="S226" s="9"/>
      <c r="T226" s="9"/>
      <c r="U226" s="9"/>
      <c r="V226" s="9"/>
      <c r="W226" s="9"/>
      <c r="X226" s="9"/>
      <c r="Y226" s="9"/>
    </row>
    <row r="227" spans="1:25" customFormat="1" ht="12.75" customHeight="1" x14ac:dyDescent="0.25">
      <c r="A227" s="22"/>
      <c r="B227" s="20"/>
      <c r="C227" s="191"/>
      <c r="D227" s="174"/>
      <c r="E227" s="174"/>
      <c r="F227" s="9"/>
      <c r="G227" s="9"/>
      <c r="H227" s="9"/>
      <c r="I227" s="9"/>
      <c r="J227" s="9"/>
      <c r="K227" s="9"/>
      <c r="L227" s="9"/>
      <c r="M227" s="9"/>
      <c r="N227" s="9"/>
      <c r="O227" s="9"/>
      <c r="P227" s="9"/>
      <c r="Q227" s="9"/>
      <c r="R227" s="9"/>
      <c r="S227" s="9"/>
      <c r="T227" s="9"/>
      <c r="U227" s="9"/>
      <c r="V227" s="9"/>
      <c r="W227" s="9"/>
      <c r="X227" s="9"/>
      <c r="Y227" s="9"/>
    </row>
    <row r="228" spans="1:25" customFormat="1" ht="12.75" customHeight="1" x14ac:dyDescent="0.25">
      <c r="A228" s="22"/>
      <c r="B228" s="20"/>
      <c r="C228" s="191"/>
      <c r="D228" s="174"/>
      <c r="E228" s="174"/>
      <c r="F228" s="9"/>
      <c r="G228" s="9"/>
      <c r="H228" s="9"/>
      <c r="I228" s="9"/>
      <c r="J228" s="9"/>
      <c r="K228" s="9"/>
      <c r="L228" s="9"/>
      <c r="M228" s="9"/>
      <c r="N228" s="9"/>
      <c r="O228" s="9"/>
      <c r="P228" s="9"/>
      <c r="Q228" s="9"/>
      <c r="R228" s="9"/>
      <c r="S228" s="9"/>
      <c r="T228" s="9"/>
      <c r="U228" s="9"/>
      <c r="V228" s="9"/>
      <c r="W228" s="9"/>
      <c r="X228" s="9"/>
      <c r="Y228" s="9"/>
    </row>
    <row r="229" spans="1:25" customFormat="1" ht="12.75" customHeight="1" x14ac:dyDescent="0.25">
      <c r="A229" s="22"/>
      <c r="B229" s="20"/>
      <c r="C229" s="191"/>
      <c r="D229" s="174"/>
      <c r="E229" s="174"/>
      <c r="F229" s="9"/>
      <c r="G229" s="9"/>
      <c r="H229" s="9"/>
      <c r="I229" s="9"/>
      <c r="J229" s="9"/>
      <c r="K229" s="9"/>
      <c r="L229" s="9"/>
      <c r="M229" s="9"/>
      <c r="N229" s="9"/>
      <c r="O229" s="9"/>
      <c r="P229" s="9"/>
      <c r="Q229" s="9"/>
      <c r="R229" s="9"/>
      <c r="S229" s="9"/>
      <c r="T229" s="9"/>
      <c r="U229" s="9"/>
      <c r="V229" s="9"/>
      <c r="W229" s="9"/>
      <c r="X229" s="9"/>
      <c r="Y229" s="9"/>
    </row>
    <row r="230" spans="1:25" customFormat="1" ht="12.75" customHeight="1" x14ac:dyDescent="0.25">
      <c r="A230" s="22"/>
      <c r="B230" s="20"/>
      <c r="C230" s="191"/>
      <c r="D230" s="174"/>
      <c r="E230" s="174"/>
      <c r="F230" s="9"/>
      <c r="G230" s="9"/>
      <c r="H230" s="9"/>
      <c r="I230" s="9"/>
      <c r="J230" s="9"/>
      <c r="K230" s="9"/>
      <c r="L230" s="9"/>
      <c r="M230" s="9"/>
      <c r="N230" s="9"/>
      <c r="O230" s="9"/>
      <c r="P230" s="9"/>
      <c r="Q230" s="9"/>
      <c r="R230" s="9"/>
      <c r="S230" s="9"/>
      <c r="T230" s="9"/>
      <c r="U230" s="9"/>
      <c r="V230" s="9"/>
      <c r="W230" s="9"/>
      <c r="X230" s="9"/>
      <c r="Y230" s="9"/>
    </row>
    <row r="231" spans="1:25" customFormat="1" ht="12.75" customHeight="1" x14ac:dyDescent="0.25">
      <c r="A231" s="22"/>
      <c r="B231" s="20"/>
      <c r="C231" s="191"/>
      <c r="D231" s="174"/>
      <c r="E231" s="174"/>
      <c r="F231" s="9"/>
      <c r="G231" s="9"/>
      <c r="H231" s="9"/>
      <c r="I231" s="9"/>
      <c r="J231" s="9"/>
      <c r="K231" s="9"/>
      <c r="L231" s="9"/>
      <c r="M231" s="9"/>
      <c r="N231" s="9"/>
      <c r="O231" s="9"/>
      <c r="P231" s="9"/>
      <c r="Q231" s="9"/>
      <c r="R231" s="9"/>
      <c r="S231" s="9"/>
      <c r="T231" s="9"/>
      <c r="U231" s="9"/>
      <c r="V231" s="9"/>
      <c r="W231" s="9"/>
      <c r="X231" s="9"/>
      <c r="Y231" s="9"/>
    </row>
    <row r="232" spans="1:25" customFormat="1" ht="12.75" customHeight="1" x14ac:dyDescent="0.25">
      <c r="A232" s="22"/>
      <c r="B232" s="20"/>
      <c r="C232" s="191"/>
      <c r="D232" s="174"/>
      <c r="E232" s="174"/>
      <c r="F232" s="9"/>
      <c r="G232" s="9"/>
      <c r="H232" s="9"/>
      <c r="I232" s="9"/>
      <c r="J232" s="9"/>
      <c r="K232" s="9"/>
      <c r="L232" s="9"/>
      <c r="M232" s="9"/>
      <c r="N232" s="9"/>
      <c r="O232" s="9"/>
      <c r="P232" s="9"/>
      <c r="Q232" s="9"/>
      <c r="R232" s="9"/>
      <c r="S232" s="9"/>
      <c r="T232" s="9"/>
      <c r="U232" s="9"/>
      <c r="V232" s="9"/>
      <c r="W232" s="9"/>
      <c r="X232" s="9"/>
      <c r="Y232" s="9"/>
    </row>
    <row r="233" spans="1:25" customFormat="1" ht="12.75" customHeight="1" x14ac:dyDescent="0.25">
      <c r="A233" s="22"/>
      <c r="B233" s="20"/>
      <c r="C233" s="191"/>
      <c r="D233" s="174"/>
      <c r="E233" s="174"/>
      <c r="F233" s="9"/>
      <c r="G233" s="9"/>
      <c r="H233" s="9"/>
      <c r="I233" s="9"/>
      <c r="J233" s="9"/>
      <c r="K233" s="9"/>
      <c r="L233" s="9"/>
      <c r="M233" s="9"/>
      <c r="N233" s="9"/>
      <c r="O233" s="9"/>
      <c r="P233" s="9"/>
      <c r="Q233" s="9"/>
      <c r="R233" s="9"/>
      <c r="S233" s="9"/>
      <c r="T233" s="9"/>
      <c r="U233" s="9"/>
      <c r="V233" s="9"/>
      <c r="W233" s="9"/>
      <c r="X233" s="9"/>
      <c r="Y233" s="9"/>
    </row>
    <row r="234" spans="1:25" customFormat="1" ht="12.75" customHeight="1" x14ac:dyDescent="0.25">
      <c r="A234" s="22"/>
      <c r="B234" s="20"/>
      <c r="C234" s="191"/>
      <c r="D234" s="174"/>
      <c r="E234" s="174"/>
      <c r="F234" s="9"/>
      <c r="G234" s="9"/>
      <c r="H234" s="9"/>
      <c r="I234" s="9"/>
      <c r="J234" s="9"/>
      <c r="K234" s="9"/>
      <c r="L234" s="9"/>
      <c r="M234" s="9"/>
      <c r="N234" s="9"/>
      <c r="O234" s="9"/>
      <c r="P234" s="9"/>
      <c r="Q234" s="9"/>
      <c r="R234" s="9"/>
      <c r="S234" s="9"/>
      <c r="T234" s="9"/>
      <c r="U234" s="9"/>
      <c r="V234" s="9"/>
      <c r="W234" s="9"/>
      <c r="X234" s="9"/>
      <c r="Y234" s="9"/>
    </row>
    <row r="235" spans="1:25" customFormat="1" ht="12.75" customHeight="1" x14ac:dyDescent="0.25">
      <c r="A235" s="22"/>
      <c r="B235" s="20"/>
      <c r="C235" s="191"/>
      <c r="D235" s="174"/>
      <c r="E235" s="174"/>
      <c r="F235" s="9"/>
      <c r="G235" s="9"/>
      <c r="H235" s="9"/>
      <c r="I235" s="9"/>
      <c r="J235" s="9"/>
      <c r="K235" s="9"/>
      <c r="L235" s="9"/>
      <c r="M235" s="9"/>
      <c r="N235" s="9"/>
      <c r="O235" s="9"/>
      <c r="P235" s="9"/>
      <c r="Q235" s="9"/>
      <c r="R235" s="9"/>
      <c r="S235" s="9"/>
      <c r="T235" s="9"/>
      <c r="U235" s="9"/>
      <c r="V235" s="9"/>
      <c r="W235" s="9"/>
      <c r="X235" s="9"/>
      <c r="Y235" s="9"/>
    </row>
    <row r="236" spans="1:25" customFormat="1" ht="12.75" customHeight="1" x14ac:dyDescent="0.25">
      <c r="A236" s="22"/>
      <c r="B236" s="20"/>
      <c r="C236" s="191"/>
      <c r="D236" s="174"/>
      <c r="E236" s="174"/>
      <c r="F236" s="9"/>
      <c r="G236" s="9"/>
      <c r="H236" s="9"/>
      <c r="I236" s="9"/>
      <c r="J236" s="9"/>
      <c r="K236" s="9"/>
      <c r="L236" s="9"/>
      <c r="M236" s="9"/>
      <c r="N236" s="9"/>
      <c r="O236" s="9"/>
      <c r="P236" s="9"/>
      <c r="Q236" s="9"/>
      <c r="R236" s="9"/>
      <c r="S236" s="9"/>
      <c r="T236" s="9"/>
      <c r="U236" s="9"/>
      <c r="V236" s="9"/>
      <c r="W236" s="9"/>
      <c r="X236" s="9"/>
      <c r="Y236" s="9"/>
    </row>
    <row r="237" spans="1:25" customFormat="1" ht="12.75" customHeight="1" x14ac:dyDescent="0.25">
      <c r="A237" s="22"/>
      <c r="B237" s="20"/>
      <c r="C237" s="191"/>
      <c r="D237" s="174"/>
      <c r="E237" s="174"/>
      <c r="F237" s="9"/>
      <c r="G237" s="9"/>
      <c r="H237" s="9"/>
      <c r="I237" s="9"/>
      <c r="J237" s="9"/>
      <c r="K237" s="9"/>
      <c r="L237" s="9"/>
      <c r="M237" s="9"/>
      <c r="N237" s="9"/>
      <c r="O237" s="9"/>
      <c r="P237" s="9"/>
      <c r="Q237" s="9"/>
      <c r="R237" s="9"/>
      <c r="S237" s="9"/>
      <c r="T237" s="9"/>
      <c r="U237" s="9"/>
      <c r="V237" s="9"/>
      <c r="W237" s="9"/>
      <c r="X237" s="9"/>
      <c r="Y237" s="9"/>
    </row>
    <row r="238" spans="1:25" customFormat="1" ht="12.75" customHeight="1" x14ac:dyDescent="0.25">
      <c r="A238" s="22"/>
      <c r="B238" s="20"/>
      <c r="C238" s="191"/>
      <c r="D238" s="174"/>
      <c r="E238" s="174"/>
      <c r="F238" s="9"/>
      <c r="G238" s="9"/>
      <c r="H238" s="9"/>
      <c r="I238" s="9"/>
      <c r="J238" s="9"/>
      <c r="K238" s="9"/>
      <c r="L238" s="9"/>
      <c r="M238" s="9"/>
      <c r="N238" s="9"/>
      <c r="O238" s="9"/>
      <c r="P238" s="9"/>
      <c r="Q238" s="9"/>
      <c r="R238" s="9"/>
      <c r="S238" s="9"/>
      <c r="T238" s="9"/>
      <c r="U238" s="9"/>
      <c r="V238" s="9"/>
      <c r="W238" s="9"/>
      <c r="X238" s="9"/>
      <c r="Y238" s="9"/>
    </row>
    <row r="239" spans="1:25" customFormat="1" ht="12.75" customHeight="1" x14ac:dyDescent="0.25">
      <c r="A239" s="22"/>
      <c r="B239" s="20"/>
      <c r="C239" s="191"/>
      <c r="D239" s="174"/>
      <c r="E239" s="174"/>
      <c r="F239" s="9"/>
      <c r="G239" s="9"/>
      <c r="H239" s="9"/>
      <c r="I239" s="9"/>
      <c r="J239" s="9"/>
      <c r="K239" s="9"/>
      <c r="L239" s="9"/>
      <c r="M239" s="9"/>
      <c r="N239" s="9"/>
      <c r="O239" s="9"/>
      <c r="P239" s="9"/>
      <c r="Q239" s="9"/>
      <c r="R239" s="9"/>
      <c r="S239" s="9"/>
      <c r="T239" s="9"/>
      <c r="U239" s="9"/>
      <c r="V239" s="9"/>
      <c r="W239" s="9"/>
      <c r="X239" s="9"/>
      <c r="Y239" s="9"/>
    </row>
    <row r="240" spans="1:25" customFormat="1" ht="12.75" customHeight="1" x14ac:dyDescent="0.25">
      <c r="A240" s="22"/>
      <c r="B240" s="20"/>
      <c r="C240" s="191"/>
      <c r="D240" s="174"/>
      <c r="E240" s="174"/>
      <c r="F240" s="9"/>
      <c r="G240" s="9"/>
      <c r="H240" s="9"/>
      <c r="I240" s="9"/>
      <c r="J240" s="9"/>
      <c r="K240" s="9"/>
      <c r="L240" s="9"/>
      <c r="M240" s="9"/>
      <c r="N240" s="9"/>
      <c r="O240" s="9"/>
      <c r="P240" s="9"/>
      <c r="Q240" s="9"/>
      <c r="R240" s="9"/>
      <c r="S240" s="9"/>
      <c r="T240" s="9"/>
      <c r="U240" s="9"/>
      <c r="V240" s="9"/>
      <c r="W240" s="9"/>
      <c r="X240" s="9"/>
      <c r="Y240" s="9"/>
    </row>
    <row r="241" spans="1:25" customFormat="1" ht="12.75" customHeight="1" x14ac:dyDescent="0.25">
      <c r="A241" s="22"/>
      <c r="B241" s="20"/>
      <c r="C241" s="191"/>
      <c r="D241" s="174"/>
      <c r="E241" s="174"/>
      <c r="F241" s="9"/>
      <c r="G241" s="9"/>
      <c r="H241" s="9"/>
      <c r="I241" s="9"/>
      <c r="J241" s="9"/>
      <c r="K241" s="9"/>
      <c r="L241" s="9"/>
      <c r="M241" s="9"/>
      <c r="N241" s="9"/>
      <c r="O241" s="9"/>
      <c r="P241" s="9"/>
      <c r="Q241" s="9"/>
      <c r="R241" s="9"/>
      <c r="S241" s="9"/>
      <c r="T241" s="9"/>
      <c r="U241" s="9"/>
      <c r="V241" s="9"/>
      <c r="W241" s="9"/>
      <c r="X241" s="9"/>
      <c r="Y241" s="9"/>
    </row>
    <row r="242" spans="1:25" customFormat="1" ht="12.75" customHeight="1" x14ac:dyDescent="0.25">
      <c r="A242" s="22"/>
      <c r="B242" s="20"/>
      <c r="C242" s="191"/>
      <c r="D242" s="174"/>
      <c r="E242" s="174"/>
      <c r="F242" s="9"/>
      <c r="G242" s="9"/>
      <c r="H242" s="9"/>
      <c r="I242" s="9"/>
      <c r="J242" s="9"/>
      <c r="K242" s="9"/>
      <c r="L242" s="9"/>
      <c r="M242" s="9"/>
      <c r="N242" s="9"/>
      <c r="O242" s="9"/>
      <c r="P242" s="9"/>
      <c r="Q242" s="9"/>
      <c r="R242" s="9"/>
      <c r="S242" s="9"/>
      <c r="T242" s="9"/>
      <c r="U242" s="9"/>
      <c r="V242" s="9"/>
      <c r="W242" s="9"/>
      <c r="X242" s="9"/>
      <c r="Y242" s="9"/>
    </row>
    <row r="243" spans="1:25" customFormat="1" ht="12.75" customHeight="1" x14ac:dyDescent="0.25">
      <c r="A243" s="22"/>
      <c r="B243" s="20"/>
      <c r="C243" s="191"/>
      <c r="D243" s="174"/>
      <c r="E243" s="174"/>
      <c r="F243" s="9"/>
      <c r="G243" s="9"/>
      <c r="H243" s="9"/>
      <c r="I243" s="9"/>
      <c r="J243" s="9"/>
      <c r="K243" s="9"/>
      <c r="L243" s="9"/>
      <c r="M243" s="9"/>
      <c r="N243" s="9"/>
      <c r="O243" s="9"/>
      <c r="P243" s="9"/>
      <c r="Q243" s="9"/>
      <c r="R243" s="9"/>
      <c r="S243" s="9"/>
      <c r="T243" s="9"/>
      <c r="U243" s="9"/>
      <c r="V243" s="9"/>
      <c r="W243" s="9"/>
      <c r="X243" s="9"/>
      <c r="Y243" s="9"/>
    </row>
    <row r="244" spans="1:25" customFormat="1" ht="12.75" customHeight="1" x14ac:dyDescent="0.25">
      <c r="A244" s="22"/>
      <c r="B244" s="20"/>
      <c r="C244" s="191"/>
      <c r="D244" s="174"/>
      <c r="E244" s="174"/>
      <c r="F244" s="9"/>
      <c r="G244" s="9"/>
      <c r="H244" s="9"/>
      <c r="I244" s="9"/>
      <c r="J244" s="9"/>
      <c r="K244" s="9"/>
      <c r="L244" s="9"/>
      <c r="M244" s="9"/>
      <c r="N244" s="9"/>
      <c r="O244" s="9"/>
      <c r="P244" s="9"/>
      <c r="Q244" s="9"/>
      <c r="R244" s="9"/>
      <c r="S244" s="9"/>
      <c r="T244" s="9"/>
      <c r="U244" s="9"/>
      <c r="V244" s="9"/>
      <c r="W244" s="9"/>
      <c r="X244" s="9"/>
      <c r="Y244" s="9"/>
    </row>
    <row r="245" spans="1:25" customFormat="1" ht="12.75" customHeight="1" x14ac:dyDescent="0.25">
      <c r="A245" s="22"/>
      <c r="B245" s="20"/>
      <c r="C245" s="191"/>
      <c r="D245" s="174"/>
      <c r="E245" s="174"/>
      <c r="F245" s="9"/>
      <c r="G245" s="9"/>
      <c r="H245" s="9"/>
      <c r="I245" s="9"/>
      <c r="J245" s="9"/>
      <c r="K245" s="9"/>
      <c r="L245" s="9"/>
      <c r="M245" s="9"/>
      <c r="N245" s="9"/>
      <c r="O245" s="9"/>
      <c r="P245" s="9"/>
      <c r="Q245" s="9"/>
      <c r="R245" s="9"/>
      <c r="S245" s="9"/>
      <c r="T245" s="9"/>
      <c r="U245" s="9"/>
      <c r="V245" s="9"/>
      <c r="W245" s="9"/>
      <c r="X245" s="9"/>
      <c r="Y245" s="9"/>
    </row>
    <row r="246" spans="1:25" customFormat="1" ht="12.75" customHeight="1" x14ac:dyDescent="0.25">
      <c r="A246" s="22"/>
      <c r="B246" s="20"/>
      <c r="C246" s="191"/>
      <c r="D246" s="174"/>
      <c r="E246" s="174"/>
      <c r="F246" s="9"/>
      <c r="G246" s="9"/>
      <c r="H246" s="9"/>
      <c r="I246" s="9"/>
      <c r="J246" s="9"/>
      <c r="K246" s="9"/>
      <c r="L246" s="9"/>
      <c r="M246" s="9"/>
      <c r="N246" s="9"/>
      <c r="O246" s="9"/>
      <c r="P246" s="9"/>
      <c r="Q246" s="9"/>
      <c r="R246" s="9"/>
      <c r="S246" s="9"/>
      <c r="T246" s="9"/>
      <c r="U246" s="9"/>
      <c r="V246" s="9"/>
      <c r="W246" s="9"/>
      <c r="X246" s="9"/>
      <c r="Y246" s="9"/>
    </row>
    <row r="247" spans="1:25" customFormat="1" ht="12.75" customHeight="1" x14ac:dyDescent="0.25">
      <c r="A247" s="22"/>
      <c r="B247" s="20"/>
      <c r="C247" s="191"/>
      <c r="D247" s="174"/>
      <c r="E247" s="174"/>
      <c r="F247" s="9"/>
      <c r="G247" s="9"/>
      <c r="H247" s="9"/>
      <c r="I247" s="9"/>
      <c r="J247" s="9"/>
      <c r="K247" s="9"/>
      <c r="L247" s="9"/>
      <c r="M247" s="9"/>
      <c r="N247" s="9"/>
      <c r="O247" s="9"/>
      <c r="P247" s="9"/>
      <c r="Q247" s="9"/>
      <c r="R247" s="9"/>
      <c r="S247" s="9"/>
      <c r="T247" s="9"/>
      <c r="U247" s="9"/>
      <c r="V247" s="9"/>
      <c r="W247" s="9"/>
      <c r="X247" s="9"/>
      <c r="Y247" s="9"/>
    </row>
    <row r="248" spans="1:25" customFormat="1" ht="12.75" customHeight="1" x14ac:dyDescent="0.25">
      <c r="A248" s="22"/>
      <c r="B248" s="20"/>
      <c r="C248" s="191"/>
      <c r="D248" s="174"/>
      <c r="E248" s="174"/>
      <c r="F248" s="9"/>
      <c r="G248" s="9"/>
      <c r="H248" s="9"/>
      <c r="I248" s="9"/>
      <c r="J248" s="9"/>
      <c r="K248" s="9"/>
      <c r="L248" s="9"/>
      <c r="M248" s="9"/>
      <c r="N248" s="9"/>
      <c r="O248" s="9"/>
      <c r="P248" s="9"/>
      <c r="Q248" s="9"/>
      <c r="R248" s="9"/>
      <c r="S248" s="9"/>
      <c r="T248" s="9"/>
      <c r="U248" s="9"/>
      <c r="V248" s="9"/>
      <c r="W248" s="9"/>
      <c r="X248" s="9"/>
      <c r="Y248" s="9"/>
    </row>
    <row r="249" spans="1:25" customFormat="1" ht="12.75" customHeight="1" x14ac:dyDescent="0.25">
      <c r="A249" s="22"/>
      <c r="B249" s="20"/>
      <c r="C249" s="191"/>
      <c r="D249" s="174"/>
      <c r="E249" s="174"/>
      <c r="F249" s="9"/>
      <c r="G249" s="9"/>
      <c r="H249" s="9"/>
      <c r="I249" s="9"/>
      <c r="J249" s="9"/>
      <c r="K249" s="9"/>
      <c r="L249" s="9"/>
      <c r="M249" s="9"/>
      <c r="N249" s="9"/>
      <c r="O249" s="9"/>
      <c r="P249" s="9"/>
      <c r="Q249" s="9"/>
      <c r="R249" s="9"/>
      <c r="S249" s="9"/>
      <c r="T249" s="9"/>
      <c r="U249" s="9"/>
      <c r="V249" s="9"/>
      <c r="W249" s="9"/>
      <c r="X249" s="9"/>
      <c r="Y249" s="9"/>
    </row>
    <row r="250" spans="1:25" customFormat="1" ht="12.75" customHeight="1" x14ac:dyDescent="0.25">
      <c r="A250" s="22"/>
      <c r="B250" s="20"/>
      <c r="C250" s="191"/>
      <c r="D250" s="174"/>
      <c r="E250" s="174"/>
      <c r="F250" s="9"/>
      <c r="G250" s="9"/>
      <c r="H250" s="9"/>
      <c r="I250" s="9"/>
      <c r="J250" s="9"/>
      <c r="K250" s="9"/>
      <c r="L250" s="9"/>
      <c r="M250" s="9"/>
      <c r="N250" s="9"/>
      <c r="O250" s="9"/>
      <c r="P250" s="9"/>
      <c r="Q250" s="9"/>
      <c r="R250" s="9"/>
      <c r="S250" s="9"/>
      <c r="T250" s="9"/>
      <c r="U250" s="9"/>
      <c r="V250" s="9"/>
      <c r="W250" s="9"/>
      <c r="X250" s="9"/>
      <c r="Y250" s="9"/>
    </row>
    <row r="251" spans="1:25" customFormat="1" ht="12.75" customHeight="1" x14ac:dyDescent="0.25">
      <c r="A251" s="22"/>
      <c r="B251" s="20"/>
      <c r="C251" s="191"/>
      <c r="D251" s="174"/>
      <c r="E251" s="174"/>
      <c r="F251" s="9"/>
      <c r="G251" s="9"/>
      <c r="H251" s="9"/>
      <c r="I251" s="9"/>
      <c r="J251" s="9"/>
      <c r="K251" s="9"/>
      <c r="L251" s="9"/>
      <c r="M251" s="9"/>
      <c r="N251" s="9"/>
      <c r="O251" s="9"/>
      <c r="P251" s="9"/>
      <c r="Q251" s="9"/>
      <c r="R251" s="9"/>
      <c r="S251" s="9"/>
      <c r="T251" s="9"/>
      <c r="U251" s="9"/>
      <c r="V251" s="9"/>
      <c r="W251" s="9"/>
      <c r="X251" s="9"/>
      <c r="Y251" s="9"/>
    </row>
    <row r="252" spans="1:25" customFormat="1" ht="12.75" customHeight="1" x14ac:dyDescent="0.25">
      <c r="A252" s="22"/>
      <c r="B252" s="20"/>
      <c r="C252" s="191"/>
      <c r="D252" s="174"/>
      <c r="E252" s="174"/>
      <c r="F252" s="9"/>
      <c r="G252" s="9"/>
      <c r="H252" s="9"/>
      <c r="I252" s="9"/>
      <c r="J252" s="9"/>
      <c r="K252" s="9"/>
      <c r="L252" s="9"/>
      <c r="M252" s="9"/>
      <c r="N252" s="9"/>
      <c r="O252" s="9"/>
      <c r="P252" s="9"/>
      <c r="Q252" s="9"/>
      <c r="R252" s="9"/>
      <c r="S252" s="9"/>
      <c r="T252" s="9"/>
      <c r="U252" s="9"/>
      <c r="V252" s="9"/>
      <c r="W252" s="9"/>
      <c r="X252" s="9"/>
      <c r="Y252" s="9"/>
    </row>
    <row r="253" spans="1:25" customFormat="1" ht="12.75" customHeight="1" x14ac:dyDescent="0.25">
      <c r="A253" s="22"/>
      <c r="B253" s="20"/>
      <c r="C253" s="191"/>
      <c r="D253" s="174"/>
      <c r="E253" s="174"/>
      <c r="F253" s="9"/>
      <c r="G253" s="9"/>
      <c r="H253" s="9"/>
      <c r="I253" s="9"/>
      <c r="J253" s="9"/>
      <c r="K253" s="9"/>
      <c r="L253" s="9"/>
      <c r="M253" s="9"/>
      <c r="N253" s="9"/>
      <c r="O253" s="9"/>
      <c r="P253" s="9"/>
      <c r="Q253" s="9"/>
      <c r="R253" s="9"/>
      <c r="S253" s="9"/>
      <c r="T253" s="9"/>
      <c r="U253" s="9"/>
      <c r="V253" s="9"/>
      <c r="W253" s="9"/>
      <c r="X253" s="9"/>
      <c r="Y253" s="9"/>
    </row>
    <row r="254" spans="1:25" customFormat="1" ht="12.75" customHeight="1" x14ac:dyDescent="0.25">
      <c r="A254" s="22"/>
      <c r="B254" s="20"/>
      <c r="C254" s="191"/>
      <c r="D254" s="174"/>
      <c r="E254" s="174"/>
      <c r="F254" s="9"/>
      <c r="G254" s="9"/>
      <c r="H254" s="9"/>
      <c r="I254" s="9"/>
      <c r="J254" s="9"/>
      <c r="K254" s="9"/>
      <c r="L254" s="9"/>
      <c r="M254" s="9"/>
      <c r="N254" s="9"/>
      <c r="O254" s="9"/>
      <c r="P254" s="9"/>
      <c r="Q254" s="9"/>
      <c r="R254" s="9"/>
      <c r="S254" s="9"/>
      <c r="T254" s="9"/>
      <c r="U254" s="9"/>
      <c r="V254" s="9"/>
      <c r="W254" s="9"/>
      <c r="X254" s="9"/>
      <c r="Y254" s="9"/>
    </row>
    <row r="255" spans="1:25" customFormat="1" ht="12.75" customHeight="1" x14ac:dyDescent="0.25">
      <c r="A255" s="22"/>
      <c r="B255" s="20"/>
      <c r="C255" s="191"/>
      <c r="D255" s="174"/>
      <c r="E255" s="174"/>
      <c r="F255" s="9"/>
      <c r="G255" s="9"/>
      <c r="H255" s="9"/>
      <c r="I255" s="9"/>
      <c r="J255" s="9"/>
      <c r="K255" s="9"/>
      <c r="L255" s="9"/>
      <c r="M255" s="9"/>
      <c r="N255" s="9"/>
      <c r="O255" s="9"/>
      <c r="P255" s="9"/>
      <c r="Q255" s="9"/>
      <c r="R255" s="9"/>
      <c r="S255" s="9"/>
      <c r="T255" s="9"/>
      <c r="U255" s="9"/>
      <c r="V255" s="9"/>
      <c r="W255" s="9"/>
      <c r="X255" s="9"/>
      <c r="Y255" s="9"/>
    </row>
    <row r="256" spans="1:25" customFormat="1" ht="12.75" customHeight="1" x14ac:dyDescent="0.25">
      <c r="A256" s="22"/>
      <c r="B256" s="20"/>
      <c r="C256" s="191"/>
      <c r="D256" s="174"/>
      <c r="E256" s="174"/>
      <c r="F256" s="9"/>
      <c r="G256" s="9"/>
      <c r="H256" s="9"/>
      <c r="I256" s="9"/>
      <c r="J256" s="9"/>
      <c r="K256" s="9"/>
      <c r="L256" s="9"/>
      <c r="M256" s="9"/>
      <c r="N256" s="9"/>
      <c r="O256" s="9"/>
      <c r="P256" s="9"/>
      <c r="Q256" s="9"/>
      <c r="R256" s="9"/>
      <c r="S256" s="9"/>
      <c r="T256" s="9"/>
      <c r="U256" s="9"/>
      <c r="V256" s="9"/>
      <c r="W256" s="9"/>
      <c r="X256" s="9"/>
      <c r="Y256" s="9"/>
    </row>
    <row r="257" spans="1:25" customFormat="1" ht="12.75" customHeight="1" x14ac:dyDescent="0.25">
      <c r="A257" s="22"/>
      <c r="B257" s="20"/>
      <c r="C257" s="191"/>
      <c r="D257" s="174"/>
      <c r="E257" s="174"/>
      <c r="F257" s="9"/>
      <c r="G257" s="9"/>
      <c r="H257" s="9"/>
      <c r="I257" s="9"/>
      <c r="J257" s="9"/>
      <c r="K257" s="9"/>
      <c r="L257" s="9"/>
      <c r="M257" s="9"/>
      <c r="N257" s="9"/>
      <c r="O257" s="9"/>
      <c r="P257" s="9"/>
      <c r="Q257" s="9"/>
      <c r="R257" s="9"/>
      <c r="S257" s="9"/>
      <c r="T257" s="9"/>
      <c r="U257" s="9"/>
      <c r="V257" s="9"/>
      <c r="W257" s="9"/>
      <c r="X257" s="9"/>
      <c r="Y257" s="9"/>
    </row>
    <row r="258" spans="1:25" customFormat="1" ht="12.75" customHeight="1" x14ac:dyDescent="0.25">
      <c r="A258" s="22"/>
      <c r="B258" s="20"/>
      <c r="C258" s="191"/>
      <c r="D258" s="174"/>
      <c r="E258" s="174"/>
      <c r="F258" s="9"/>
      <c r="G258" s="9"/>
      <c r="H258" s="9"/>
      <c r="I258" s="9"/>
      <c r="J258" s="9"/>
      <c r="K258" s="9"/>
      <c r="L258" s="9"/>
      <c r="M258" s="9"/>
      <c r="N258" s="9"/>
      <c r="O258" s="9"/>
      <c r="P258" s="9"/>
      <c r="Q258" s="9"/>
      <c r="R258" s="9"/>
      <c r="S258" s="9"/>
      <c r="T258" s="9"/>
      <c r="U258" s="9"/>
      <c r="V258" s="9"/>
      <c r="W258" s="9"/>
      <c r="X258" s="9"/>
      <c r="Y258" s="9"/>
    </row>
    <row r="259" spans="1:25" customFormat="1" ht="12.75" customHeight="1" x14ac:dyDescent="0.25">
      <c r="A259" s="22"/>
      <c r="B259" s="20"/>
      <c r="C259" s="191"/>
      <c r="D259" s="174"/>
      <c r="E259" s="174"/>
      <c r="F259" s="9"/>
      <c r="G259" s="9"/>
      <c r="H259" s="9"/>
      <c r="I259" s="9"/>
      <c r="J259" s="9"/>
      <c r="K259" s="9"/>
      <c r="L259" s="9"/>
      <c r="M259" s="9"/>
      <c r="N259" s="9"/>
      <c r="O259" s="9"/>
      <c r="P259" s="9"/>
      <c r="Q259" s="9"/>
      <c r="R259" s="9"/>
      <c r="S259" s="9"/>
      <c r="T259" s="9"/>
      <c r="U259" s="9"/>
      <c r="V259" s="9"/>
      <c r="W259" s="9"/>
      <c r="X259" s="9"/>
      <c r="Y259" s="9"/>
    </row>
    <row r="260" spans="1:25" customFormat="1" ht="12.75" customHeight="1" x14ac:dyDescent="0.25">
      <c r="A260" s="22"/>
      <c r="B260" s="20"/>
      <c r="C260" s="191"/>
      <c r="D260" s="174"/>
      <c r="E260" s="174"/>
      <c r="F260" s="9"/>
      <c r="G260" s="9"/>
      <c r="H260" s="9"/>
      <c r="I260" s="9"/>
      <c r="J260" s="9"/>
      <c r="K260" s="9"/>
      <c r="L260" s="9"/>
      <c r="M260" s="9"/>
      <c r="N260" s="9"/>
      <c r="O260" s="9"/>
      <c r="P260" s="9"/>
      <c r="Q260" s="9"/>
      <c r="R260" s="9"/>
      <c r="S260" s="9"/>
      <c r="T260" s="9"/>
      <c r="U260" s="9"/>
      <c r="V260" s="9"/>
      <c r="W260" s="9"/>
      <c r="X260" s="9"/>
      <c r="Y260" s="9"/>
    </row>
    <row r="261" spans="1:25" customFormat="1" ht="12.75" customHeight="1" x14ac:dyDescent="0.25">
      <c r="A261" s="22"/>
      <c r="B261" s="20"/>
      <c r="C261" s="191"/>
      <c r="D261" s="174"/>
      <c r="E261" s="174"/>
      <c r="F261" s="9"/>
      <c r="G261" s="9"/>
      <c r="H261" s="9"/>
      <c r="I261" s="9"/>
      <c r="J261" s="9"/>
      <c r="K261" s="9"/>
      <c r="L261" s="9"/>
      <c r="M261" s="9"/>
      <c r="N261" s="9"/>
      <c r="O261" s="9"/>
      <c r="P261" s="9"/>
      <c r="Q261" s="9"/>
      <c r="R261" s="9"/>
      <c r="S261" s="9"/>
      <c r="T261" s="9"/>
      <c r="U261" s="9"/>
      <c r="V261" s="9"/>
      <c r="W261" s="9"/>
      <c r="X261" s="9"/>
      <c r="Y261" s="9"/>
    </row>
    <row r="262" spans="1:25" customFormat="1" ht="12.75" customHeight="1" x14ac:dyDescent="0.25">
      <c r="A262" s="22"/>
      <c r="B262" s="20"/>
      <c r="C262" s="191"/>
      <c r="D262" s="174"/>
      <c r="E262" s="174"/>
      <c r="F262" s="9"/>
      <c r="G262" s="9"/>
      <c r="H262" s="9"/>
      <c r="I262" s="9"/>
      <c r="J262" s="9"/>
      <c r="K262" s="9"/>
      <c r="L262" s="9"/>
      <c r="M262" s="9"/>
      <c r="N262" s="9"/>
      <c r="O262" s="9"/>
      <c r="P262" s="9"/>
      <c r="Q262" s="9"/>
      <c r="R262" s="9"/>
      <c r="S262" s="9"/>
      <c r="T262" s="9"/>
      <c r="U262" s="9"/>
      <c r="V262" s="9"/>
      <c r="W262" s="9"/>
      <c r="X262" s="9"/>
      <c r="Y262" s="9"/>
    </row>
    <row r="263" spans="1:25" customFormat="1" ht="12.75" customHeight="1" x14ac:dyDescent="0.25">
      <c r="A263" s="22"/>
      <c r="B263" s="20"/>
      <c r="C263" s="191"/>
      <c r="D263" s="174"/>
      <c r="E263" s="174"/>
      <c r="F263" s="9"/>
      <c r="G263" s="9"/>
      <c r="H263" s="9"/>
      <c r="I263" s="9"/>
      <c r="J263" s="9"/>
      <c r="K263" s="9"/>
      <c r="L263" s="9"/>
      <c r="M263" s="9"/>
      <c r="N263" s="9"/>
      <c r="O263" s="9"/>
      <c r="P263" s="9"/>
      <c r="Q263" s="9"/>
      <c r="R263" s="9"/>
      <c r="S263" s="9"/>
      <c r="T263" s="9"/>
      <c r="U263" s="9"/>
      <c r="V263" s="9"/>
      <c r="W263" s="9"/>
      <c r="X263" s="9"/>
      <c r="Y263" s="9"/>
    </row>
    <row r="264" spans="1:25" customFormat="1" ht="12.75" customHeight="1" x14ac:dyDescent="0.25">
      <c r="A264" s="22"/>
      <c r="B264" s="20"/>
      <c r="C264" s="191"/>
      <c r="D264" s="174"/>
      <c r="E264" s="174"/>
      <c r="F264" s="9"/>
      <c r="G264" s="9"/>
      <c r="H264" s="9"/>
      <c r="I264" s="9"/>
      <c r="J264" s="9"/>
      <c r="K264" s="9"/>
      <c r="L264" s="9"/>
      <c r="M264" s="9"/>
      <c r="N264" s="9"/>
      <c r="O264" s="9"/>
      <c r="P264" s="9"/>
      <c r="Q264" s="9"/>
      <c r="R264" s="9"/>
      <c r="S264" s="9"/>
      <c r="T264" s="9"/>
      <c r="U264" s="9"/>
      <c r="V264" s="9"/>
      <c r="W264" s="9"/>
      <c r="X264" s="9"/>
      <c r="Y264" s="9"/>
    </row>
    <row r="265" spans="1:25" customFormat="1" ht="12.75" customHeight="1" x14ac:dyDescent="0.25">
      <c r="A265" s="22"/>
      <c r="B265" s="20"/>
      <c r="C265" s="191"/>
      <c r="D265" s="174"/>
      <c r="E265" s="174"/>
      <c r="F265" s="9"/>
      <c r="G265" s="9"/>
      <c r="H265" s="9"/>
      <c r="I265" s="9"/>
      <c r="J265" s="9"/>
      <c r="K265" s="9"/>
      <c r="L265" s="9"/>
      <c r="M265" s="9"/>
      <c r="N265" s="9"/>
      <c r="O265" s="9"/>
      <c r="P265" s="9"/>
      <c r="Q265" s="9"/>
      <c r="R265" s="9"/>
      <c r="S265" s="9"/>
      <c r="T265" s="9"/>
      <c r="U265" s="9"/>
      <c r="V265" s="9"/>
      <c r="W265" s="9"/>
      <c r="X265" s="9"/>
      <c r="Y265" s="9"/>
    </row>
    <row r="266" spans="1:25" customFormat="1" ht="12.75" customHeight="1" x14ac:dyDescent="0.25">
      <c r="A266" s="22"/>
      <c r="B266" s="20"/>
      <c r="C266" s="191"/>
      <c r="D266" s="174"/>
      <c r="E266" s="174"/>
      <c r="F266" s="9"/>
      <c r="G266" s="9"/>
      <c r="H266" s="9"/>
      <c r="I266" s="9"/>
      <c r="J266" s="9"/>
      <c r="K266" s="9"/>
      <c r="L266" s="9"/>
      <c r="M266" s="9"/>
      <c r="N266" s="9"/>
      <c r="O266" s="9"/>
      <c r="P266" s="9"/>
      <c r="Q266" s="9"/>
      <c r="R266" s="9"/>
      <c r="S266" s="9"/>
      <c r="T266" s="9"/>
      <c r="U266" s="9"/>
      <c r="V266" s="9"/>
      <c r="W266" s="9"/>
      <c r="X266" s="9"/>
      <c r="Y266" s="9"/>
    </row>
    <row r="267" spans="1:25" customFormat="1" ht="12.75" customHeight="1" x14ac:dyDescent="0.25">
      <c r="A267" s="22"/>
      <c r="B267" s="20"/>
      <c r="C267" s="191"/>
      <c r="D267" s="174"/>
      <c r="E267" s="174"/>
      <c r="F267" s="9"/>
      <c r="G267" s="9"/>
      <c r="H267" s="9"/>
      <c r="I267" s="9"/>
      <c r="J267" s="9"/>
      <c r="K267" s="9"/>
      <c r="L267" s="9"/>
      <c r="M267" s="9"/>
      <c r="N267" s="9"/>
      <c r="O267" s="9"/>
      <c r="P267" s="9"/>
      <c r="Q267" s="9"/>
      <c r="R267" s="9"/>
      <c r="S267" s="9"/>
      <c r="T267" s="9"/>
      <c r="U267" s="9"/>
      <c r="V267" s="9"/>
      <c r="W267" s="9"/>
      <c r="X267" s="9"/>
      <c r="Y267" s="9"/>
    </row>
    <row r="268" spans="1:25" customFormat="1" ht="12.75" customHeight="1" x14ac:dyDescent="0.25">
      <c r="A268" s="22"/>
      <c r="B268" s="20"/>
      <c r="C268" s="191"/>
      <c r="D268" s="174"/>
      <c r="E268" s="174"/>
      <c r="F268" s="9"/>
      <c r="G268" s="9"/>
      <c r="H268" s="9"/>
      <c r="I268" s="9"/>
      <c r="J268" s="9"/>
      <c r="K268" s="9"/>
      <c r="L268" s="9"/>
      <c r="M268" s="9"/>
      <c r="N268" s="9"/>
      <c r="O268" s="9"/>
      <c r="P268" s="9"/>
      <c r="Q268" s="9"/>
      <c r="R268" s="9"/>
      <c r="S268" s="9"/>
      <c r="T268" s="9"/>
      <c r="U268" s="9"/>
      <c r="V268" s="9"/>
      <c r="W268" s="9"/>
      <c r="X268" s="9"/>
      <c r="Y268" s="9"/>
    </row>
    <row r="269" spans="1:25" customFormat="1" ht="12.75" customHeight="1" x14ac:dyDescent="0.25">
      <c r="A269" s="22"/>
      <c r="B269" s="20"/>
      <c r="C269" s="191"/>
      <c r="D269" s="174"/>
      <c r="E269" s="174"/>
      <c r="F269" s="9"/>
      <c r="G269" s="9"/>
      <c r="H269" s="9"/>
      <c r="I269" s="9"/>
      <c r="J269" s="9"/>
      <c r="K269" s="9"/>
      <c r="L269" s="9"/>
      <c r="M269" s="9"/>
      <c r="N269" s="9"/>
      <c r="O269" s="9"/>
      <c r="P269" s="9"/>
      <c r="Q269" s="9"/>
      <c r="R269" s="9"/>
      <c r="S269" s="9"/>
      <c r="T269" s="9"/>
      <c r="U269" s="9"/>
      <c r="V269" s="9"/>
      <c r="W269" s="9"/>
      <c r="X269" s="9"/>
      <c r="Y269" s="9"/>
    </row>
    <row r="270" spans="1:25" customFormat="1" ht="12.75" customHeight="1" x14ac:dyDescent="0.25">
      <c r="A270" s="22"/>
      <c r="B270" s="20"/>
      <c r="C270" s="191"/>
      <c r="D270" s="174"/>
      <c r="E270" s="174"/>
      <c r="F270" s="9"/>
      <c r="G270" s="9"/>
      <c r="H270" s="9"/>
      <c r="I270" s="9"/>
      <c r="J270" s="9"/>
      <c r="K270" s="9"/>
      <c r="L270" s="9"/>
      <c r="M270" s="9"/>
      <c r="N270" s="9"/>
      <c r="O270" s="9"/>
      <c r="P270" s="9"/>
      <c r="Q270" s="9"/>
      <c r="R270" s="9"/>
      <c r="S270" s="9"/>
      <c r="T270" s="9"/>
      <c r="U270" s="9"/>
      <c r="V270" s="9"/>
      <c r="W270" s="9"/>
      <c r="X270" s="9"/>
      <c r="Y270" s="9"/>
    </row>
    <row r="271" spans="1:25" customFormat="1" ht="12.75" customHeight="1" x14ac:dyDescent="0.25">
      <c r="A271" s="22"/>
      <c r="B271" s="20"/>
      <c r="C271" s="191"/>
      <c r="D271" s="174"/>
      <c r="E271" s="174"/>
      <c r="F271" s="9"/>
      <c r="G271" s="9"/>
      <c r="H271" s="9"/>
      <c r="I271" s="9"/>
      <c r="J271" s="9"/>
      <c r="K271" s="9"/>
      <c r="L271" s="9"/>
      <c r="M271" s="9"/>
      <c r="N271" s="9"/>
      <c r="O271" s="9"/>
      <c r="P271" s="9"/>
      <c r="Q271" s="9"/>
      <c r="R271" s="9"/>
      <c r="S271" s="9"/>
      <c r="T271" s="9"/>
      <c r="U271" s="9"/>
      <c r="V271" s="9"/>
      <c r="W271" s="9"/>
      <c r="X271" s="9"/>
      <c r="Y271" s="9"/>
    </row>
    <row r="272" spans="1:25" customFormat="1" ht="12.75" customHeight="1" x14ac:dyDescent="0.25">
      <c r="A272" s="22"/>
      <c r="B272" s="20"/>
      <c r="C272" s="191"/>
      <c r="D272" s="174"/>
      <c r="E272" s="174"/>
      <c r="F272" s="9"/>
      <c r="G272" s="9"/>
      <c r="H272" s="9"/>
      <c r="I272" s="9"/>
      <c r="J272" s="9"/>
      <c r="K272" s="9"/>
      <c r="L272" s="9"/>
      <c r="M272" s="9"/>
      <c r="N272" s="9"/>
      <c r="O272" s="9"/>
      <c r="P272" s="9"/>
      <c r="Q272" s="9"/>
      <c r="R272" s="9"/>
      <c r="S272" s="9"/>
      <c r="T272" s="9"/>
      <c r="U272" s="9"/>
      <c r="V272" s="9"/>
      <c r="W272" s="9"/>
      <c r="X272" s="9"/>
      <c r="Y272" s="9"/>
    </row>
    <row r="273" spans="1:25" customFormat="1" ht="12.75" customHeight="1" x14ac:dyDescent="0.25">
      <c r="A273" s="22"/>
      <c r="B273" s="20"/>
      <c r="C273" s="191"/>
      <c r="D273" s="174"/>
      <c r="E273" s="174"/>
      <c r="F273" s="9"/>
      <c r="G273" s="9"/>
      <c r="H273" s="9"/>
      <c r="I273" s="9"/>
      <c r="J273" s="9"/>
      <c r="K273" s="9"/>
      <c r="L273" s="9"/>
      <c r="M273" s="9"/>
      <c r="N273" s="9"/>
      <c r="O273" s="9"/>
      <c r="P273" s="9"/>
      <c r="Q273" s="9"/>
      <c r="R273" s="9"/>
      <c r="S273" s="9"/>
      <c r="T273" s="9"/>
      <c r="U273" s="9"/>
      <c r="V273" s="9"/>
      <c r="W273" s="9"/>
      <c r="X273" s="9"/>
      <c r="Y273" s="9"/>
    </row>
    <row r="274" spans="1:25" customFormat="1" ht="12.75" customHeight="1" x14ac:dyDescent="0.25">
      <c r="A274" s="22"/>
      <c r="B274" s="20"/>
      <c r="C274" s="191"/>
      <c r="D274" s="174"/>
      <c r="E274" s="174"/>
      <c r="F274" s="9"/>
      <c r="G274" s="9"/>
      <c r="H274" s="9"/>
      <c r="I274" s="9"/>
      <c r="J274" s="9"/>
      <c r="K274" s="9"/>
      <c r="L274" s="9"/>
      <c r="M274" s="9"/>
      <c r="N274" s="9"/>
      <c r="O274" s="9"/>
      <c r="P274" s="9"/>
      <c r="Q274" s="9"/>
      <c r="R274" s="9"/>
      <c r="S274" s="9"/>
      <c r="T274" s="9"/>
      <c r="U274" s="9"/>
      <c r="V274" s="9"/>
      <c r="W274" s="9"/>
      <c r="X274" s="9"/>
      <c r="Y274" s="9"/>
    </row>
    <row r="275" spans="1:25" customFormat="1" ht="12.75" customHeight="1" x14ac:dyDescent="0.25">
      <c r="A275" s="22"/>
      <c r="B275" s="20"/>
      <c r="C275" s="191"/>
      <c r="D275" s="174"/>
      <c r="E275" s="174"/>
      <c r="F275" s="9"/>
      <c r="G275" s="9"/>
      <c r="H275" s="9"/>
      <c r="I275" s="9"/>
      <c r="J275" s="9"/>
      <c r="K275" s="9"/>
      <c r="L275" s="9"/>
      <c r="M275" s="9"/>
      <c r="N275" s="9"/>
      <c r="O275" s="9"/>
      <c r="P275" s="9"/>
      <c r="Q275" s="9"/>
      <c r="R275" s="9"/>
      <c r="S275" s="9"/>
      <c r="T275" s="9"/>
      <c r="U275" s="9"/>
      <c r="V275" s="9"/>
      <c r="W275" s="9"/>
      <c r="X275" s="9"/>
      <c r="Y275" s="9"/>
    </row>
    <row r="276" spans="1:25" customFormat="1" ht="12.75" customHeight="1" x14ac:dyDescent="0.25">
      <c r="A276" s="22"/>
      <c r="B276" s="20"/>
      <c r="C276" s="191"/>
      <c r="D276" s="174"/>
      <c r="E276" s="174"/>
      <c r="F276" s="9"/>
      <c r="G276" s="9"/>
      <c r="H276" s="9"/>
      <c r="I276" s="9"/>
      <c r="J276" s="9"/>
      <c r="K276" s="9"/>
      <c r="L276" s="9"/>
      <c r="M276" s="9"/>
      <c r="N276" s="9"/>
      <c r="O276" s="9"/>
      <c r="P276" s="9"/>
      <c r="Q276" s="9"/>
      <c r="R276" s="9"/>
      <c r="S276" s="9"/>
      <c r="T276" s="9"/>
      <c r="U276" s="9"/>
      <c r="V276" s="9"/>
      <c r="W276" s="9"/>
      <c r="X276" s="9"/>
      <c r="Y276" s="9"/>
    </row>
    <row r="277" spans="1:25" customFormat="1" ht="12.75" customHeight="1" x14ac:dyDescent="0.25">
      <c r="A277" s="22"/>
      <c r="B277" s="20"/>
      <c r="C277" s="191"/>
      <c r="D277" s="174"/>
      <c r="E277" s="174"/>
      <c r="F277" s="9"/>
      <c r="G277" s="9"/>
      <c r="H277" s="9"/>
      <c r="I277" s="9"/>
      <c r="J277" s="9"/>
      <c r="K277" s="9"/>
      <c r="L277" s="9"/>
      <c r="M277" s="9"/>
      <c r="N277" s="9"/>
      <c r="O277" s="9"/>
      <c r="P277" s="9"/>
      <c r="Q277" s="9"/>
      <c r="R277" s="9"/>
      <c r="S277" s="9"/>
      <c r="T277" s="9"/>
      <c r="U277" s="9"/>
      <c r="V277" s="9"/>
      <c r="W277" s="9"/>
      <c r="X277" s="9"/>
      <c r="Y277" s="9"/>
    </row>
    <row r="278" spans="1:25" customFormat="1" ht="12.75" customHeight="1" x14ac:dyDescent="0.25">
      <c r="A278" s="22"/>
      <c r="B278" s="20"/>
      <c r="C278" s="191"/>
      <c r="D278" s="174"/>
      <c r="E278" s="174"/>
      <c r="F278" s="9"/>
      <c r="G278" s="9"/>
      <c r="H278" s="9"/>
      <c r="I278" s="9"/>
      <c r="J278" s="9"/>
      <c r="K278" s="9"/>
      <c r="L278" s="9"/>
      <c r="M278" s="9"/>
      <c r="N278" s="9"/>
      <c r="O278" s="9"/>
      <c r="P278" s="9"/>
      <c r="Q278" s="9"/>
      <c r="R278" s="9"/>
      <c r="S278" s="9"/>
      <c r="T278" s="9"/>
      <c r="U278" s="9"/>
      <c r="V278" s="9"/>
      <c r="W278" s="9"/>
      <c r="X278" s="9"/>
      <c r="Y278" s="9"/>
    </row>
    <row r="279" spans="1:25" customFormat="1" ht="12.75" customHeight="1" x14ac:dyDescent="0.25">
      <c r="A279" s="22"/>
      <c r="B279" s="20"/>
      <c r="C279" s="191"/>
      <c r="D279" s="174"/>
      <c r="E279" s="174"/>
      <c r="F279" s="9"/>
      <c r="G279" s="9"/>
      <c r="H279" s="9"/>
      <c r="I279" s="9"/>
      <c r="J279" s="9"/>
      <c r="K279" s="9"/>
      <c r="L279" s="9"/>
      <c r="M279" s="9"/>
      <c r="N279" s="9"/>
      <c r="O279" s="9"/>
      <c r="P279" s="9"/>
      <c r="Q279" s="9"/>
      <c r="R279" s="9"/>
      <c r="S279" s="9"/>
      <c r="T279" s="9"/>
      <c r="U279" s="9"/>
      <c r="V279" s="9"/>
      <c r="W279" s="9"/>
      <c r="X279" s="9"/>
      <c r="Y279" s="9"/>
    </row>
    <row r="280" spans="1:25" customFormat="1" ht="12.75" customHeight="1" x14ac:dyDescent="0.25">
      <c r="A280" s="22"/>
      <c r="B280" s="20"/>
      <c r="C280" s="191"/>
      <c r="D280" s="174"/>
      <c r="E280" s="174"/>
      <c r="F280" s="9"/>
      <c r="G280" s="9"/>
      <c r="H280" s="9"/>
      <c r="I280" s="9"/>
      <c r="J280" s="9"/>
      <c r="K280" s="9"/>
      <c r="L280" s="9"/>
      <c r="M280" s="9"/>
      <c r="N280" s="9"/>
      <c r="O280" s="9"/>
      <c r="P280" s="9"/>
      <c r="Q280" s="9"/>
      <c r="R280" s="9"/>
      <c r="S280" s="9"/>
      <c r="T280" s="9"/>
      <c r="U280" s="9"/>
      <c r="V280" s="9"/>
      <c r="W280" s="9"/>
      <c r="X280" s="9"/>
      <c r="Y280" s="9"/>
    </row>
    <row r="281" spans="1:25" customFormat="1" ht="12.75" customHeight="1" x14ac:dyDescent="0.25">
      <c r="A281" s="22"/>
      <c r="B281" s="20"/>
      <c r="C281" s="191"/>
      <c r="D281" s="174"/>
      <c r="E281" s="174"/>
      <c r="F281" s="9"/>
      <c r="G281" s="9"/>
      <c r="H281" s="9"/>
      <c r="I281" s="9"/>
      <c r="J281" s="9"/>
      <c r="K281" s="9"/>
      <c r="L281" s="9"/>
      <c r="M281" s="9"/>
      <c r="N281" s="9"/>
      <c r="O281" s="9"/>
      <c r="P281" s="9"/>
      <c r="Q281" s="9"/>
      <c r="R281" s="9"/>
      <c r="S281" s="9"/>
      <c r="T281" s="9"/>
      <c r="U281" s="9"/>
      <c r="V281" s="9"/>
      <c r="W281" s="9"/>
      <c r="X281" s="9"/>
      <c r="Y281" s="9"/>
    </row>
    <row r="282" spans="1:25" customFormat="1" ht="12.75" customHeight="1" x14ac:dyDescent="0.25">
      <c r="A282" s="22"/>
      <c r="B282" s="20"/>
      <c r="C282" s="191"/>
      <c r="D282" s="174"/>
      <c r="E282" s="174"/>
      <c r="F282" s="9"/>
      <c r="G282" s="9"/>
      <c r="H282" s="9"/>
      <c r="I282" s="9"/>
      <c r="J282" s="9"/>
      <c r="K282" s="9"/>
      <c r="L282" s="9"/>
      <c r="M282" s="9"/>
      <c r="N282" s="9"/>
      <c r="O282" s="9"/>
      <c r="P282" s="9"/>
      <c r="Q282" s="9"/>
      <c r="R282" s="9"/>
      <c r="S282" s="9"/>
      <c r="T282" s="9"/>
      <c r="U282" s="9"/>
      <c r="V282" s="9"/>
      <c r="W282" s="9"/>
      <c r="X282" s="9"/>
      <c r="Y282" s="9"/>
    </row>
    <row r="283" spans="1:25" customFormat="1" ht="12.75" customHeight="1" x14ac:dyDescent="0.25">
      <c r="A283" s="22"/>
      <c r="B283" s="20"/>
      <c r="C283" s="191"/>
      <c r="D283" s="174"/>
      <c r="E283" s="174"/>
      <c r="F283" s="9"/>
      <c r="G283" s="9"/>
      <c r="H283" s="9"/>
      <c r="I283" s="9"/>
      <c r="J283" s="9"/>
      <c r="K283" s="9"/>
      <c r="L283" s="9"/>
      <c r="M283" s="9"/>
      <c r="N283" s="9"/>
      <c r="O283" s="9"/>
      <c r="P283" s="9"/>
      <c r="Q283" s="9"/>
      <c r="R283" s="9"/>
      <c r="S283" s="9"/>
      <c r="T283" s="9"/>
      <c r="U283" s="9"/>
      <c r="V283" s="9"/>
      <c r="W283" s="9"/>
      <c r="X283" s="9"/>
      <c r="Y283" s="9"/>
    </row>
    <row r="284" spans="1:25" customFormat="1" ht="12.75" customHeight="1" x14ac:dyDescent="0.25">
      <c r="A284" s="22"/>
      <c r="B284" s="20"/>
      <c r="C284" s="191"/>
      <c r="D284" s="174"/>
      <c r="E284" s="174"/>
      <c r="F284" s="9"/>
      <c r="G284" s="9"/>
      <c r="H284" s="9"/>
      <c r="I284" s="9"/>
      <c r="J284" s="9"/>
      <c r="K284" s="9"/>
      <c r="L284" s="9"/>
      <c r="M284" s="9"/>
      <c r="N284" s="9"/>
      <c r="O284" s="9"/>
      <c r="P284" s="9"/>
      <c r="Q284" s="9"/>
      <c r="R284" s="9"/>
      <c r="S284" s="9"/>
      <c r="T284" s="9"/>
      <c r="U284" s="9"/>
      <c r="V284" s="9"/>
      <c r="W284" s="9"/>
      <c r="X284" s="9"/>
      <c r="Y284" s="9"/>
    </row>
    <row r="285" spans="1:25" customFormat="1" ht="12.75" customHeight="1" x14ac:dyDescent="0.25">
      <c r="A285" s="22"/>
      <c r="B285" s="20"/>
      <c r="C285" s="191"/>
      <c r="D285" s="174"/>
      <c r="E285" s="174"/>
      <c r="F285" s="9"/>
      <c r="G285" s="9"/>
      <c r="H285" s="9"/>
      <c r="I285" s="9"/>
      <c r="J285" s="9"/>
      <c r="K285" s="9"/>
      <c r="L285" s="9"/>
      <c r="M285" s="9"/>
      <c r="N285" s="9"/>
      <c r="O285" s="9"/>
      <c r="P285" s="9"/>
      <c r="Q285" s="9"/>
      <c r="R285" s="9"/>
      <c r="S285" s="9"/>
      <c r="T285" s="9"/>
      <c r="U285" s="9"/>
      <c r="V285" s="9"/>
      <c r="W285" s="9"/>
      <c r="X285" s="9"/>
      <c r="Y285" s="9"/>
    </row>
    <row r="286" spans="1:25" customFormat="1" ht="12.75" customHeight="1" x14ac:dyDescent="0.25">
      <c r="A286" s="22"/>
      <c r="B286" s="20"/>
      <c r="C286" s="191"/>
      <c r="D286" s="174"/>
      <c r="E286" s="174"/>
      <c r="F286" s="9"/>
      <c r="G286" s="9"/>
      <c r="H286" s="9"/>
      <c r="I286" s="9"/>
      <c r="J286" s="9"/>
      <c r="K286" s="9"/>
      <c r="L286" s="9"/>
      <c r="M286" s="9"/>
      <c r="N286" s="9"/>
      <c r="O286" s="9"/>
      <c r="P286" s="9"/>
      <c r="Q286" s="9"/>
      <c r="R286" s="9"/>
      <c r="S286" s="9"/>
      <c r="T286" s="9"/>
      <c r="U286" s="9"/>
      <c r="V286" s="9"/>
      <c r="W286" s="9"/>
      <c r="X286" s="9"/>
      <c r="Y286" s="9"/>
    </row>
    <row r="287" spans="1:25" customFormat="1" ht="12.75" customHeight="1" x14ac:dyDescent="0.25">
      <c r="A287" s="22"/>
      <c r="B287" s="20"/>
      <c r="C287" s="191"/>
      <c r="D287" s="174"/>
      <c r="E287" s="174"/>
      <c r="F287" s="9"/>
      <c r="G287" s="9"/>
      <c r="H287" s="9"/>
      <c r="I287" s="9"/>
      <c r="J287" s="9"/>
      <c r="K287" s="9"/>
      <c r="L287" s="9"/>
      <c r="M287" s="9"/>
      <c r="N287" s="9"/>
      <c r="O287" s="9"/>
      <c r="P287" s="9"/>
      <c r="Q287" s="9"/>
      <c r="R287" s="9"/>
      <c r="S287" s="9"/>
      <c r="T287" s="9"/>
      <c r="U287" s="9"/>
      <c r="V287" s="9"/>
      <c r="W287" s="9"/>
      <c r="X287" s="9"/>
      <c r="Y287" s="9"/>
    </row>
    <row r="288" spans="1:25" customFormat="1" ht="12.75" customHeight="1" x14ac:dyDescent="0.25">
      <c r="A288" s="22"/>
      <c r="B288" s="20"/>
      <c r="C288" s="191"/>
      <c r="D288" s="174"/>
      <c r="E288" s="174"/>
      <c r="F288" s="9"/>
      <c r="G288" s="9"/>
      <c r="H288" s="9"/>
      <c r="I288" s="9"/>
      <c r="J288" s="9"/>
      <c r="K288" s="9"/>
      <c r="L288" s="9"/>
      <c r="M288" s="9"/>
      <c r="N288" s="9"/>
      <c r="O288" s="9"/>
      <c r="P288" s="9"/>
      <c r="Q288" s="9"/>
      <c r="R288" s="9"/>
      <c r="S288" s="9"/>
      <c r="T288" s="9"/>
      <c r="U288" s="9"/>
      <c r="V288" s="9"/>
      <c r="W288" s="9"/>
      <c r="X288" s="9"/>
      <c r="Y288" s="9"/>
    </row>
    <row r="289" spans="1:25" customFormat="1" ht="12.75" customHeight="1" x14ac:dyDescent="0.25">
      <c r="A289" s="22"/>
      <c r="B289" s="20"/>
      <c r="C289" s="191"/>
      <c r="D289" s="174"/>
      <c r="E289" s="174"/>
      <c r="F289" s="9"/>
      <c r="G289" s="9"/>
      <c r="H289" s="9"/>
      <c r="I289" s="9"/>
      <c r="J289" s="9"/>
      <c r="K289" s="9"/>
      <c r="L289" s="9"/>
      <c r="M289" s="9"/>
      <c r="N289" s="9"/>
      <c r="O289" s="9"/>
      <c r="P289" s="9"/>
      <c r="Q289" s="9"/>
      <c r="R289" s="9"/>
      <c r="S289" s="9"/>
      <c r="T289" s="9"/>
      <c r="U289" s="9"/>
      <c r="V289" s="9"/>
      <c r="W289" s="9"/>
      <c r="X289" s="9"/>
      <c r="Y289" s="9"/>
    </row>
    <row r="290" spans="1:25" customFormat="1" ht="12.75" customHeight="1" x14ac:dyDescent="0.25">
      <c r="A290" s="22"/>
      <c r="B290" s="20"/>
      <c r="C290" s="191"/>
      <c r="D290" s="174"/>
      <c r="E290" s="174"/>
      <c r="F290" s="9"/>
      <c r="G290" s="9"/>
      <c r="H290" s="9"/>
      <c r="I290" s="9"/>
      <c r="J290" s="9"/>
      <c r="K290" s="9"/>
      <c r="L290" s="9"/>
      <c r="M290" s="9"/>
      <c r="N290" s="9"/>
      <c r="O290" s="9"/>
      <c r="P290" s="9"/>
      <c r="Q290" s="9"/>
      <c r="R290" s="9"/>
      <c r="S290" s="9"/>
      <c r="T290" s="9"/>
      <c r="U290" s="9"/>
      <c r="V290" s="9"/>
      <c r="W290" s="9"/>
      <c r="X290" s="9"/>
      <c r="Y290" s="9"/>
    </row>
    <row r="291" spans="1:25" customFormat="1" ht="12.75" customHeight="1" x14ac:dyDescent="0.25">
      <c r="A291" s="22"/>
      <c r="B291" s="20"/>
      <c r="C291" s="191"/>
      <c r="D291" s="174"/>
      <c r="E291" s="174"/>
      <c r="F291" s="9"/>
      <c r="G291" s="9"/>
      <c r="H291" s="9"/>
      <c r="I291" s="9"/>
      <c r="J291" s="9"/>
      <c r="K291" s="9"/>
      <c r="L291" s="9"/>
      <c r="M291" s="9"/>
      <c r="N291" s="9"/>
      <c r="O291" s="9"/>
      <c r="P291" s="9"/>
      <c r="Q291" s="9"/>
      <c r="R291" s="9"/>
      <c r="S291" s="9"/>
      <c r="T291" s="9"/>
      <c r="U291" s="9"/>
      <c r="V291" s="9"/>
      <c r="W291" s="9"/>
      <c r="X291" s="9"/>
      <c r="Y291" s="9"/>
    </row>
    <row r="292" spans="1:25" customFormat="1" ht="12.75" customHeight="1" x14ac:dyDescent="0.25">
      <c r="A292" s="22"/>
      <c r="B292" s="20"/>
      <c r="C292" s="191"/>
      <c r="D292" s="174"/>
      <c r="E292" s="174"/>
      <c r="F292" s="9"/>
      <c r="G292" s="9"/>
      <c r="H292" s="9"/>
      <c r="I292" s="9"/>
      <c r="J292" s="9"/>
      <c r="K292" s="9"/>
      <c r="L292" s="9"/>
      <c r="M292" s="9"/>
      <c r="N292" s="9"/>
      <c r="O292" s="9"/>
      <c r="P292" s="9"/>
      <c r="Q292" s="9"/>
      <c r="R292" s="9"/>
      <c r="S292" s="9"/>
      <c r="T292" s="9"/>
      <c r="U292" s="9"/>
      <c r="V292" s="9"/>
      <c r="W292" s="9"/>
      <c r="X292" s="9"/>
      <c r="Y292" s="9"/>
    </row>
    <row r="293" spans="1:25" customFormat="1" ht="12.75" customHeight="1" x14ac:dyDescent="0.25">
      <c r="A293" s="22"/>
      <c r="B293" s="20"/>
      <c r="C293" s="191"/>
      <c r="D293" s="174"/>
      <c r="E293" s="174"/>
      <c r="F293" s="9"/>
      <c r="G293" s="9"/>
      <c r="H293" s="9"/>
      <c r="I293" s="9"/>
      <c r="J293" s="9"/>
      <c r="K293" s="9"/>
      <c r="L293" s="9"/>
      <c r="M293" s="9"/>
      <c r="N293" s="9"/>
      <c r="O293" s="9"/>
      <c r="P293" s="9"/>
      <c r="Q293" s="9"/>
      <c r="R293" s="9"/>
      <c r="S293" s="9"/>
      <c r="T293" s="9"/>
      <c r="U293" s="9"/>
      <c r="V293" s="9"/>
      <c r="W293" s="9"/>
      <c r="X293" s="9"/>
      <c r="Y293" s="9"/>
    </row>
    <row r="294" spans="1:25" customFormat="1" ht="12.75" customHeight="1" x14ac:dyDescent="0.25">
      <c r="A294" s="22"/>
      <c r="B294" s="20"/>
      <c r="C294" s="191"/>
      <c r="D294" s="174"/>
      <c r="E294" s="174"/>
      <c r="F294" s="9"/>
      <c r="G294" s="9"/>
      <c r="H294" s="9"/>
      <c r="I294" s="9"/>
      <c r="J294" s="9"/>
      <c r="K294" s="9"/>
      <c r="L294" s="9"/>
      <c r="M294" s="9"/>
      <c r="N294" s="9"/>
      <c r="O294" s="9"/>
      <c r="P294" s="9"/>
      <c r="Q294" s="9"/>
      <c r="R294" s="9"/>
      <c r="S294" s="9"/>
      <c r="T294" s="9"/>
      <c r="U294" s="9"/>
      <c r="V294" s="9"/>
      <c r="W294" s="9"/>
      <c r="X294" s="9"/>
      <c r="Y294" s="9"/>
    </row>
    <row r="295" spans="1:25" customFormat="1" ht="12.75" customHeight="1" x14ac:dyDescent="0.25">
      <c r="A295" s="22"/>
      <c r="B295" s="20"/>
      <c r="C295" s="191"/>
      <c r="D295" s="174"/>
      <c r="E295" s="174"/>
      <c r="F295" s="9"/>
      <c r="G295" s="9"/>
      <c r="H295" s="9"/>
      <c r="I295" s="9"/>
      <c r="J295" s="9"/>
      <c r="K295" s="9"/>
      <c r="L295" s="9"/>
      <c r="M295" s="9"/>
      <c r="N295" s="9"/>
      <c r="O295" s="9"/>
      <c r="P295" s="9"/>
      <c r="Q295" s="9"/>
      <c r="R295" s="9"/>
      <c r="S295" s="9"/>
      <c r="T295" s="9"/>
      <c r="U295" s="9"/>
      <c r="V295" s="9"/>
      <c r="W295" s="9"/>
      <c r="X295" s="9"/>
      <c r="Y295" s="9"/>
    </row>
    <row r="296" spans="1:25" customFormat="1" ht="12.75" customHeight="1" x14ac:dyDescent="0.25">
      <c r="A296" s="22"/>
      <c r="B296" s="20"/>
      <c r="C296" s="191"/>
      <c r="D296" s="174"/>
      <c r="E296" s="174"/>
      <c r="F296" s="9"/>
      <c r="G296" s="9"/>
      <c r="H296" s="9"/>
      <c r="I296" s="9"/>
      <c r="J296" s="9"/>
      <c r="K296" s="9"/>
      <c r="L296" s="9"/>
      <c r="M296" s="9"/>
      <c r="N296" s="9"/>
      <c r="O296" s="9"/>
      <c r="P296" s="9"/>
      <c r="Q296" s="9"/>
      <c r="R296" s="9"/>
      <c r="S296" s="9"/>
      <c r="T296" s="9"/>
      <c r="U296" s="9"/>
      <c r="V296" s="9"/>
      <c r="W296" s="9"/>
      <c r="X296" s="9"/>
      <c r="Y296" s="9"/>
    </row>
    <row r="297" spans="1:25" customFormat="1" ht="12.75" customHeight="1" x14ac:dyDescent="0.25">
      <c r="A297" s="22"/>
      <c r="B297" s="20"/>
      <c r="C297" s="191"/>
      <c r="D297" s="174"/>
      <c r="E297" s="174"/>
      <c r="F297" s="9"/>
      <c r="G297" s="9"/>
      <c r="H297" s="9"/>
      <c r="I297" s="9"/>
      <c r="J297" s="9"/>
      <c r="K297" s="9"/>
      <c r="L297" s="9"/>
      <c r="M297" s="9"/>
      <c r="N297" s="9"/>
      <c r="O297" s="9"/>
      <c r="P297" s="9"/>
      <c r="Q297" s="9"/>
      <c r="R297" s="9"/>
      <c r="S297" s="9"/>
      <c r="T297" s="9"/>
      <c r="U297" s="9"/>
      <c r="V297" s="9"/>
      <c r="W297" s="9"/>
      <c r="X297" s="9"/>
      <c r="Y297" s="9"/>
    </row>
    <row r="298" spans="1:25" customFormat="1" ht="12.75" customHeight="1" x14ac:dyDescent="0.25">
      <c r="A298" s="22"/>
      <c r="B298" s="20"/>
      <c r="C298" s="191"/>
      <c r="D298" s="174"/>
      <c r="E298" s="174"/>
      <c r="F298" s="9"/>
      <c r="G298" s="9"/>
      <c r="H298" s="9"/>
      <c r="I298" s="9"/>
      <c r="J298" s="9"/>
      <c r="K298" s="9"/>
      <c r="L298" s="9"/>
      <c r="M298" s="9"/>
      <c r="N298" s="9"/>
      <c r="O298" s="9"/>
      <c r="P298" s="9"/>
      <c r="Q298" s="9"/>
      <c r="R298" s="9"/>
      <c r="S298" s="9"/>
      <c r="T298" s="9"/>
      <c r="U298" s="9"/>
      <c r="V298" s="9"/>
      <c r="W298" s="9"/>
      <c r="X298" s="9"/>
      <c r="Y298" s="9"/>
    </row>
    <row r="299" spans="1:25" customFormat="1" ht="12.75" customHeight="1" x14ac:dyDescent="0.25">
      <c r="A299" s="22"/>
      <c r="B299" s="20"/>
      <c r="C299" s="191"/>
      <c r="D299" s="174"/>
      <c r="E299" s="174"/>
      <c r="F299" s="9"/>
      <c r="G299" s="9"/>
      <c r="H299" s="9"/>
      <c r="I299" s="9"/>
      <c r="J299" s="9"/>
      <c r="K299" s="9"/>
      <c r="L299" s="9"/>
      <c r="M299" s="9"/>
      <c r="N299" s="9"/>
      <c r="O299" s="9"/>
      <c r="P299" s="9"/>
      <c r="Q299" s="9"/>
      <c r="R299" s="9"/>
      <c r="S299" s="9"/>
      <c r="T299" s="9"/>
      <c r="U299" s="9"/>
      <c r="V299" s="9"/>
      <c r="W299" s="9"/>
      <c r="X299" s="9"/>
      <c r="Y299" s="9"/>
    </row>
    <row r="300" spans="1:25" customFormat="1" ht="12.75" customHeight="1" x14ac:dyDescent="0.25">
      <c r="A300" s="22"/>
      <c r="B300" s="20"/>
      <c r="C300" s="191"/>
      <c r="D300" s="174"/>
      <c r="E300" s="174"/>
      <c r="F300" s="9"/>
      <c r="G300" s="9"/>
      <c r="H300" s="9"/>
      <c r="I300" s="9"/>
      <c r="J300" s="9"/>
      <c r="K300" s="9"/>
      <c r="L300" s="9"/>
      <c r="M300" s="9"/>
      <c r="N300" s="9"/>
      <c r="O300" s="9"/>
      <c r="P300" s="9"/>
      <c r="Q300" s="9"/>
      <c r="R300" s="9"/>
      <c r="S300" s="9"/>
      <c r="T300" s="9"/>
      <c r="U300" s="9"/>
      <c r="V300" s="9"/>
      <c r="W300" s="9"/>
      <c r="X300" s="9"/>
      <c r="Y300" s="9"/>
    </row>
    <row r="301" spans="1:25" customFormat="1" ht="12.75" customHeight="1" x14ac:dyDescent="0.25">
      <c r="A301" s="22"/>
      <c r="B301" s="20"/>
      <c r="C301" s="191"/>
      <c r="D301" s="174"/>
      <c r="E301" s="174"/>
      <c r="F301" s="9"/>
      <c r="G301" s="9"/>
      <c r="H301" s="9"/>
      <c r="I301" s="9"/>
      <c r="J301" s="9"/>
      <c r="K301" s="9"/>
      <c r="L301" s="9"/>
      <c r="M301" s="9"/>
      <c r="N301" s="9"/>
      <c r="O301" s="9"/>
      <c r="P301" s="9"/>
      <c r="Q301" s="9"/>
      <c r="R301" s="9"/>
      <c r="S301" s="9"/>
      <c r="T301" s="9"/>
      <c r="U301" s="9"/>
      <c r="V301" s="9"/>
      <c r="W301" s="9"/>
      <c r="X301" s="9"/>
      <c r="Y301" s="9"/>
    </row>
    <row r="302" spans="1:25" customFormat="1" ht="12.75" customHeight="1" x14ac:dyDescent="0.25">
      <c r="A302" s="22"/>
      <c r="B302" s="20"/>
      <c r="C302" s="191"/>
      <c r="D302" s="174"/>
      <c r="E302" s="174"/>
      <c r="F302" s="9"/>
      <c r="G302" s="9"/>
      <c r="H302" s="9"/>
      <c r="I302" s="9"/>
      <c r="J302" s="9"/>
      <c r="K302" s="9"/>
      <c r="L302" s="9"/>
      <c r="M302" s="9"/>
      <c r="N302" s="9"/>
      <c r="O302" s="9"/>
      <c r="P302" s="9"/>
      <c r="Q302" s="9"/>
      <c r="R302" s="9"/>
      <c r="S302" s="9"/>
      <c r="T302" s="9"/>
      <c r="U302" s="9"/>
      <c r="V302" s="9"/>
      <c r="W302" s="9"/>
      <c r="X302" s="9"/>
      <c r="Y302" s="9"/>
    </row>
    <row r="303" spans="1:25" customFormat="1" ht="12.75" customHeight="1" x14ac:dyDescent="0.25">
      <c r="A303" s="22"/>
      <c r="B303" s="20"/>
      <c r="C303" s="191"/>
      <c r="D303" s="174"/>
      <c r="E303" s="174"/>
      <c r="F303" s="9"/>
      <c r="G303" s="9"/>
      <c r="H303" s="9"/>
      <c r="I303" s="9"/>
      <c r="J303" s="9"/>
      <c r="K303" s="9"/>
      <c r="L303" s="9"/>
      <c r="M303" s="9"/>
      <c r="N303" s="9"/>
      <c r="O303" s="9"/>
      <c r="P303" s="9"/>
      <c r="Q303" s="9"/>
      <c r="R303" s="9"/>
      <c r="S303" s="9"/>
      <c r="T303" s="9"/>
      <c r="U303" s="9"/>
      <c r="V303" s="9"/>
      <c r="W303" s="9"/>
      <c r="X303" s="9"/>
      <c r="Y303" s="9"/>
    </row>
    <row r="304" spans="1:25" customFormat="1" ht="12.75" customHeight="1" x14ac:dyDescent="0.25">
      <c r="A304" s="22"/>
      <c r="B304" s="20"/>
      <c r="C304" s="191"/>
      <c r="D304" s="174"/>
      <c r="E304" s="174"/>
      <c r="F304" s="9"/>
      <c r="G304" s="9"/>
      <c r="H304" s="9"/>
      <c r="I304" s="9"/>
      <c r="J304" s="9"/>
      <c r="K304" s="9"/>
      <c r="L304" s="9"/>
      <c r="M304" s="9"/>
      <c r="N304" s="9"/>
      <c r="O304" s="9"/>
      <c r="P304" s="9"/>
      <c r="Q304" s="9"/>
      <c r="R304" s="9"/>
      <c r="S304" s="9"/>
      <c r="T304" s="9"/>
      <c r="U304" s="9"/>
      <c r="V304" s="9"/>
      <c r="W304" s="9"/>
      <c r="X304" s="9"/>
      <c r="Y304" s="9"/>
    </row>
    <row r="305" spans="1:25" customFormat="1" ht="12.75" customHeight="1" x14ac:dyDescent="0.25">
      <c r="A305" s="22"/>
      <c r="B305" s="20"/>
      <c r="C305" s="191"/>
      <c r="D305" s="174"/>
      <c r="E305" s="174"/>
      <c r="F305" s="9"/>
      <c r="G305" s="9"/>
      <c r="H305" s="9"/>
      <c r="I305" s="9"/>
      <c r="J305" s="9"/>
      <c r="K305" s="9"/>
      <c r="L305" s="9"/>
      <c r="M305" s="9"/>
      <c r="N305" s="9"/>
      <c r="O305" s="9"/>
      <c r="P305" s="9"/>
      <c r="Q305" s="9"/>
      <c r="R305" s="9"/>
      <c r="S305" s="9"/>
      <c r="T305" s="9"/>
      <c r="U305" s="9"/>
      <c r="V305" s="9"/>
      <c r="W305" s="9"/>
      <c r="X305" s="9"/>
      <c r="Y305" s="9"/>
    </row>
    <row r="306" spans="1:25" customFormat="1" ht="12.75" customHeight="1" x14ac:dyDescent="0.25">
      <c r="A306" s="22"/>
      <c r="B306" s="20"/>
      <c r="C306" s="191"/>
      <c r="D306" s="174"/>
      <c r="E306" s="174"/>
      <c r="F306" s="9"/>
      <c r="G306" s="9"/>
      <c r="H306" s="9"/>
      <c r="I306" s="9"/>
      <c r="J306" s="9"/>
      <c r="K306" s="9"/>
      <c r="L306" s="9"/>
      <c r="M306" s="9"/>
      <c r="N306" s="9"/>
      <c r="O306" s="9"/>
      <c r="P306" s="9"/>
      <c r="Q306" s="9"/>
      <c r="R306" s="9"/>
      <c r="S306" s="9"/>
      <c r="T306" s="9"/>
      <c r="U306" s="9"/>
      <c r="V306" s="9"/>
      <c r="W306" s="9"/>
      <c r="X306" s="9"/>
      <c r="Y306" s="9"/>
    </row>
    <row r="307" spans="1:25" customFormat="1" ht="12.75" customHeight="1" x14ac:dyDescent="0.25">
      <c r="A307" s="22"/>
      <c r="B307" s="20"/>
      <c r="C307" s="191"/>
      <c r="D307" s="174"/>
      <c r="E307" s="174"/>
      <c r="F307" s="9"/>
      <c r="G307" s="9"/>
      <c r="H307" s="9"/>
      <c r="I307" s="9"/>
      <c r="J307" s="9"/>
      <c r="K307" s="9"/>
      <c r="L307" s="9"/>
      <c r="M307" s="9"/>
      <c r="N307" s="9"/>
      <c r="O307" s="9"/>
      <c r="P307" s="9"/>
      <c r="Q307" s="9"/>
      <c r="R307" s="9"/>
      <c r="S307" s="9"/>
      <c r="T307" s="9"/>
      <c r="U307" s="9"/>
      <c r="V307" s="9"/>
      <c r="W307" s="9"/>
      <c r="X307" s="9"/>
      <c r="Y307" s="9"/>
    </row>
    <row r="308" spans="1:25" customFormat="1" ht="12.75" customHeight="1" x14ac:dyDescent="0.25">
      <c r="A308" s="22"/>
      <c r="B308" s="20"/>
      <c r="C308" s="191"/>
      <c r="D308" s="174"/>
      <c r="E308" s="174"/>
      <c r="F308" s="9"/>
      <c r="G308" s="9"/>
      <c r="H308" s="9"/>
      <c r="I308" s="9"/>
      <c r="J308" s="9"/>
      <c r="K308" s="9"/>
      <c r="L308" s="9"/>
      <c r="M308" s="9"/>
      <c r="N308" s="9"/>
      <c r="O308" s="9"/>
      <c r="P308" s="9"/>
      <c r="Q308" s="9"/>
      <c r="R308" s="9"/>
      <c r="S308" s="9"/>
      <c r="T308" s="9"/>
      <c r="U308" s="9"/>
      <c r="V308" s="9"/>
      <c r="W308" s="9"/>
      <c r="X308" s="9"/>
      <c r="Y308" s="9"/>
    </row>
    <row r="309" spans="1:25" customFormat="1" ht="12.75" customHeight="1" x14ac:dyDescent="0.25">
      <c r="A309" s="22"/>
      <c r="B309" s="20"/>
      <c r="C309" s="191"/>
      <c r="D309" s="174"/>
      <c r="E309" s="174"/>
      <c r="F309" s="9"/>
      <c r="G309" s="9"/>
      <c r="H309" s="9"/>
      <c r="I309" s="9"/>
      <c r="J309" s="9"/>
      <c r="K309" s="9"/>
      <c r="L309" s="9"/>
      <c r="M309" s="9"/>
      <c r="N309" s="9"/>
      <c r="O309" s="9"/>
      <c r="P309" s="9"/>
      <c r="Q309" s="9"/>
      <c r="R309" s="9"/>
      <c r="S309" s="9"/>
      <c r="T309" s="9"/>
      <c r="U309" s="9"/>
      <c r="V309" s="9"/>
      <c r="W309" s="9"/>
      <c r="X309" s="9"/>
      <c r="Y309" s="9"/>
    </row>
    <row r="310" spans="1:25" customFormat="1" ht="12.75" customHeight="1" x14ac:dyDescent="0.25">
      <c r="A310" s="22"/>
      <c r="B310" s="20"/>
      <c r="C310" s="191"/>
      <c r="D310" s="174"/>
      <c r="E310" s="174"/>
      <c r="F310" s="9"/>
      <c r="G310" s="9"/>
      <c r="H310" s="9"/>
      <c r="I310" s="9"/>
      <c r="J310" s="9"/>
      <c r="K310" s="9"/>
      <c r="L310" s="9"/>
      <c r="M310" s="9"/>
      <c r="N310" s="9"/>
      <c r="O310" s="9"/>
      <c r="P310" s="9"/>
      <c r="Q310" s="9"/>
      <c r="R310" s="9"/>
      <c r="S310" s="9"/>
      <c r="T310" s="9"/>
      <c r="U310" s="9"/>
      <c r="V310" s="9"/>
      <c r="W310" s="9"/>
      <c r="X310" s="9"/>
      <c r="Y310" s="9"/>
    </row>
    <row r="311" spans="1:25" customFormat="1" ht="12.75" customHeight="1" x14ac:dyDescent="0.25">
      <c r="A311" s="22"/>
      <c r="B311" s="20"/>
      <c r="C311" s="191"/>
      <c r="D311" s="174"/>
      <c r="E311" s="174"/>
      <c r="F311" s="9"/>
      <c r="G311" s="9"/>
      <c r="H311" s="9"/>
      <c r="I311" s="9"/>
      <c r="J311" s="9"/>
      <c r="K311" s="9"/>
      <c r="L311" s="9"/>
      <c r="M311" s="9"/>
      <c r="N311" s="9"/>
      <c r="O311" s="9"/>
      <c r="P311" s="9"/>
      <c r="Q311" s="9"/>
      <c r="R311" s="9"/>
      <c r="S311" s="9"/>
      <c r="T311" s="9"/>
      <c r="U311" s="9"/>
      <c r="V311" s="9"/>
      <c r="W311" s="9"/>
      <c r="X311" s="9"/>
      <c r="Y311" s="9"/>
    </row>
    <row r="312" spans="1:25" customFormat="1" ht="12.75" customHeight="1" x14ac:dyDescent="0.25">
      <c r="A312" s="22"/>
      <c r="B312" s="20"/>
      <c r="C312" s="191"/>
      <c r="D312" s="174"/>
      <c r="E312" s="174"/>
      <c r="F312" s="9"/>
      <c r="G312" s="9"/>
      <c r="H312" s="9"/>
      <c r="I312" s="9"/>
      <c r="J312" s="9"/>
      <c r="K312" s="9"/>
      <c r="L312" s="9"/>
      <c r="M312" s="9"/>
      <c r="N312" s="9"/>
      <c r="O312" s="9"/>
      <c r="P312" s="9"/>
      <c r="Q312" s="9"/>
      <c r="R312" s="9"/>
      <c r="S312" s="9"/>
      <c r="T312" s="9"/>
      <c r="U312" s="9"/>
      <c r="V312" s="9"/>
      <c r="W312" s="9"/>
      <c r="X312" s="9"/>
      <c r="Y312" s="9"/>
    </row>
    <row r="313" spans="1:25" customFormat="1" ht="12.75" customHeight="1" x14ac:dyDescent="0.25">
      <c r="A313" s="22"/>
      <c r="B313" s="20"/>
      <c r="C313" s="191"/>
      <c r="D313" s="174"/>
      <c r="E313" s="174"/>
      <c r="F313" s="9"/>
      <c r="G313" s="9"/>
      <c r="H313" s="9"/>
      <c r="I313" s="9"/>
      <c r="J313" s="9"/>
      <c r="K313" s="9"/>
      <c r="L313" s="9"/>
      <c r="M313" s="9"/>
      <c r="N313" s="9"/>
      <c r="O313" s="9"/>
      <c r="P313" s="9"/>
      <c r="Q313" s="9"/>
      <c r="R313" s="9"/>
      <c r="S313" s="9"/>
      <c r="T313" s="9"/>
      <c r="U313" s="9"/>
      <c r="V313" s="9"/>
      <c r="W313" s="9"/>
      <c r="X313" s="9"/>
      <c r="Y313" s="9"/>
    </row>
    <row r="314" spans="1:25" customFormat="1" ht="12.75" customHeight="1" x14ac:dyDescent="0.25">
      <c r="A314" s="22"/>
      <c r="B314" s="20"/>
      <c r="C314" s="191"/>
      <c r="D314" s="174"/>
      <c r="E314" s="174"/>
      <c r="F314" s="9"/>
      <c r="G314" s="9"/>
      <c r="H314" s="9"/>
      <c r="I314" s="9"/>
      <c r="J314" s="9"/>
      <c r="K314" s="9"/>
      <c r="L314" s="9"/>
      <c r="M314" s="9"/>
      <c r="N314" s="9"/>
      <c r="O314" s="9"/>
      <c r="P314" s="9"/>
      <c r="Q314" s="9"/>
      <c r="R314" s="9"/>
      <c r="S314" s="9"/>
      <c r="T314" s="9"/>
      <c r="U314" s="9"/>
      <c r="V314" s="9"/>
      <c r="W314" s="9"/>
      <c r="X314" s="9"/>
      <c r="Y314" s="9"/>
    </row>
    <row r="315" spans="1:25" customFormat="1" ht="12.75" customHeight="1" x14ac:dyDescent="0.25">
      <c r="A315" s="22"/>
      <c r="B315" s="20"/>
      <c r="C315" s="191"/>
      <c r="D315" s="174"/>
      <c r="E315" s="174"/>
      <c r="F315" s="9"/>
      <c r="G315" s="9"/>
      <c r="H315" s="9"/>
      <c r="I315" s="9"/>
      <c r="J315" s="9"/>
      <c r="K315" s="9"/>
      <c r="L315" s="9"/>
      <c r="M315" s="9"/>
      <c r="N315" s="9"/>
      <c r="O315" s="9"/>
      <c r="P315" s="9"/>
      <c r="Q315" s="9"/>
      <c r="R315" s="9"/>
      <c r="S315" s="9"/>
      <c r="T315" s="9"/>
      <c r="U315" s="9"/>
      <c r="V315" s="9"/>
      <c r="W315" s="9"/>
      <c r="X315" s="9"/>
      <c r="Y315" s="9"/>
    </row>
    <row r="316" spans="1:25" customFormat="1" ht="12.75" customHeight="1" x14ac:dyDescent="0.25">
      <c r="A316" s="22"/>
      <c r="B316" s="20"/>
      <c r="C316" s="191"/>
      <c r="D316" s="174"/>
      <c r="E316" s="174"/>
      <c r="F316" s="9"/>
      <c r="G316" s="9"/>
      <c r="H316" s="9"/>
      <c r="I316" s="9"/>
      <c r="J316" s="9"/>
      <c r="K316" s="9"/>
      <c r="L316" s="9"/>
      <c r="M316" s="9"/>
      <c r="N316" s="9"/>
      <c r="O316" s="9"/>
      <c r="P316" s="9"/>
      <c r="Q316" s="9"/>
      <c r="R316" s="9"/>
      <c r="S316" s="9"/>
      <c r="T316" s="9"/>
      <c r="U316" s="9"/>
      <c r="V316" s="9"/>
      <c r="W316" s="9"/>
      <c r="X316" s="9"/>
      <c r="Y316" s="9"/>
    </row>
    <row r="317" spans="1:25" customFormat="1" ht="12.75" customHeight="1" x14ac:dyDescent="0.25">
      <c r="A317" s="22"/>
      <c r="B317" s="20"/>
      <c r="C317" s="191"/>
      <c r="D317" s="174"/>
      <c r="E317" s="174"/>
      <c r="F317" s="9"/>
      <c r="G317" s="9"/>
      <c r="H317" s="9"/>
      <c r="I317" s="9"/>
      <c r="J317" s="9"/>
      <c r="K317" s="9"/>
      <c r="L317" s="9"/>
      <c r="M317" s="9"/>
      <c r="N317" s="9"/>
      <c r="O317" s="9"/>
      <c r="P317" s="9"/>
      <c r="Q317" s="9"/>
      <c r="R317" s="9"/>
      <c r="S317" s="9"/>
      <c r="T317" s="9"/>
      <c r="U317" s="9"/>
      <c r="V317" s="9"/>
      <c r="W317" s="9"/>
      <c r="X317" s="9"/>
      <c r="Y317" s="9"/>
    </row>
    <row r="318" spans="1:25" customFormat="1" ht="12.75" customHeight="1" x14ac:dyDescent="0.25">
      <c r="A318" s="22"/>
      <c r="B318" s="20"/>
      <c r="C318" s="191"/>
      <c r="D318" s="174"/>
      <c r="E318" s="174"/>
      <c r="F318" s="9"/>
      <c r="G318" s="9"/>
      <c r="H318" s="9"/>
      <c r="I318" s="9"/>
      <c r="J318" s="9"/>
      <c r="K318" s="9"/>
      <c r="L318" s="9"/>
      <c r="M318" s="9"/>
      <c r="N318" s="9"/>
      <c r="O318" s="9"/>
      <c r="P318" s="9"/>
      <c r="Q318" s="9"/>
      <c r="R318" s="9"/>
      <c r="S318" s="9"/>
      <c r="T318" s="9"/>
      <c r="U318" s="9"/>
      <c r="V318" s="9"/>
      <c r="W318" s="9"/>
      <c r="X318" s="9"/>
      <c r="Y318" s="9"/>
    </row>
    <row r="319" spans="1:25" customFormat="1" ht="12.75" customHeight="1" x14ac:dyDescent="0.25">
      <c r="A319" s="22"/>
      <c r="B319" s="20"/>
      <c r="C319" s="191"/>
      <c r="D319" s="174"/>
      <c r="E319" s="174"/>
      <c r="F319" s="9"/>
      <c r="G319" s="9"/>
      <c r="H319" s="9"/>
      <c r="I319" s="9"/>
      <c r="J319" s="9"/>
      <c r="K319" s="9"/>
      <c r="L319" s="9"/>
      <c r="M319" s="9"/>
      <c r="N319" s="9"/>
      <c r="O319" s="9"/>
      <c r="P319" s="9"/>
      <c r="Q319" s="9"/>
      <c r="R319" s="9"/>
      <c r="S319" s="9"/>
      <c r="T319" s="9"/>
      <c r="U319" s="9"/>
      <c r="V319" s="9"/>
      <c r="W319" s="9"/>
      <c r="X319" s="9"/>
      <c r="Y319" s="9"/>
    </row>
    <row r="320" spans="1:25" customFormat="1" ht="12.75" customHeight="1" x14ac:dyDescent="0.25">
      <c r="A320" s="22"/>
      <c r="B320" s="20"/>
      <c r="C320" s="191"/>
      <c r="D320" s="174"/>
      <c r="E320" s="174"/>
      <c r="F320" s="9"/>
      <c r="G320" s="9"/>
      <c r="H320" s="9"/>
      <c r="I320" s="9"/>
      <c r="J320" s="9"/>
      <c r="K320" s="9"/>
      <c r="L320" s="9"/>
      <c r="M320" s="9"/>
      <c r="N320" s="9"/>
      <c r="O320" s="9"/>
      <c r="P320" s="9"/>
      <c r="Q320" s="9"/>
      <c r="R320" s="9"/>
      <c r="S320" s="9"/>
      <c r="T320" s="9"/>
      <c r="U320" s="9"/>
      <c r="V320" s="9"/>
      <c r="W320" s="9"/>
      <c r="X320" s="9"/>
      <c r="Y320" s="9"/>
    </row>
    <row r="321" spans="1:25" customFormat="1" ht="12.75" customHeight="1" x14ac:dyDescent="0.25">
      <c r="A321" s="22"/>
      <c r="B321" s="20"/>
      <c r="C321" s="191"/>
      <c r="D321" s="174"/>
      <c r="E321" s="174"/>
      <c r="F321" s="9"/>
      <c r="G321" s="9"/>
      <c r="H321" s="9"/>
      <c r="I321" s="9"/>
      <c r="J321" s="9"/>
      <c r="K321" s="9"/>
      <c r="L321" s="9"/>
      <c r="M321" s="9"/>
      <c r="N321" s="9"/>
      <c r="O321" s="9"/>
      <c r="P321" s="9"/>
      <c r="Q321" s="9"/>
      <c r="R321" s="9"/>
      <c r="S321" s="9"/>
      <c r="T321" s="9"/>
      <c r="U321" s="9"/>
      <c r="V321" s="9"/>
      <c r="W321" s="9"/>
      <c r="X321" s="9"/>
      <c r="Y321" s="9"/>
    </row>
    <row r="322" spans="1:25" customFormat="1" ht="12.75" customHeight="1" x14ac:dyDescent="0.25">
      <c r="A322" s="22"/>
      <c r="B322" s="20"/>
      <c r="C322" s="191"/>
      <c r="D322" s="174"/>
      <c r="E322" s="174"/>
      <c r="F322" s="9"/>
      <c r="G322" s="9"/>
      <c r="H322" s="9"/>
      <c r="I322" s="9"/>
      <c r="J322" s="9"/>
      <c r="K322" s="9"/>
      <c r="L322" s="9"/>
      <c r="M322" s="9"/>
      <c r="N322" s="9"/>
      <c r="O322" s="9"/>
      <c r="P322" s="9"/>
      <c r="Q322" s="9"/>
      <c r="R322" s="9"/>
      <c r="S322" s="9"/>
      <c r="T322" s="9"/>
      <c r="U322" s="9"/>
      <c r="V322" s="9"/>
      <c r="W322" s="9"/>
      <c r="X322" s="9"/>
      <c r="Y322" s="9"/>
    </row>
    <row r="323" spans="1:25" customFormat="1" ht="12.75" customHeight="1" x14ac:dyDescent="0.25">
      <c r="A323" s="22"/>
      <c r="B323" s="20"/>
      <c r="C323" s="191"/>
      <c r="D323" s="174"/>
      <c r="E323" s="174"/>
      <c r="F323" s="9"/>
      <c r="G323" s="9"/>
      <c r="H323" s="9"/>
      <c r="I323" s="9"/>
      <c r="J323" s="9"/>
      <c r="K323" s="9"/>
      <c r="L323" s="9"/>
      <c r="M323" s="9"/>
      <c r="N323" s="9"/>
      <c r="O323" s="9"/>
      <c r="P323" s="9"/>
      <c r="Q323" s="9"/>
      <c r="R323" s="9"/>
      <c r="S323" s="9"/>
      <c r="T323" s="9"/>
      <c r="U323" s="9"/>
      <c r="V323" s="9"/>
      <c r="W323" s="9"/>
      <c r="X323" s="9"/>
      <c r="Y323" s="9"/>
    </row>
    <row r="324" spans="1:25" customFormat="1" ht="12.75" customHeight="1" x14ac:dyDescent="0.25">
      <c r="A324" s="22"/>
      <c r="B324" s="20"/>
      <c r="C324" s="191"/>
      <c r="D324" s="174"/>
      <c r="E324" s="174"/>
      <c r="F324" s="9"/>
      <c r="G324" s="9"/>
      <c r="H324" s="9"/>
      <c r="I324" s="9"/>
      <c r="J324" s="9"/>
      <c r="K324" s="9"/>
      <c r="L324" s="9"/>
      <c r="M324" s="9"/>
      <c r="N324" s="9"/>
      <c r="O324" s="9"/>
      <c r="P324" s="9"/>
      <c r="Q324" s="9"/>
      <c r="R324" s="9"/>
      <c r="S324" s="9"/>
      <c r="T324" s="9"/>
      <c r="U324" s="9"/>
      <c r="V324" s="9"/>
      <c r="W324" s="9"/>
      <c r="X324" s="9"/>
      <c r="Y324" s="9"/>
    </row>
    <row r="325" spans="1:25" customFormat="1" ht="12.75" customHeight="1" x14ac:dyDescent="0.25">
      <c r="A325" s="22"/>
      <c r="B325" s="20"/>
      <c r="C325" s="191"/>
      <c r="D325" s="174"/>
      <c r="E325" s="174"/>
      <c r="F325" s="9"/>
      <c r="G325" s="9"/>
      <c r="H325" s="9"/>
      <c r="I325" s="9"/>
      <c r="J325" s="9"/>
      <c r="K325" s="9"/>
      <c r="L325" s="9"/>
      <c r="M325" s="9"/>
      <c r="N325" s="9"/>
      <c r="O325" s="9"/>
      <c r="P325" s="9"/>
      <c r="Q325" s="9"/>
      <c r="R325" s="9"/>
      <c r="S325" s="9"/>
      <c r="T325" s="9"/>
      <c r="U325" s="9"/>
      <c r="V325" s="9"/>
      <c r="W325" s="9"/>
      <c r="X325" s="9"/>
      <c r="Y325" s="9"/>
    </row>
    <row r="326" spans="1:25" customFormat="1" ht="12.75" customHeight="1" x14ac:dyDescent="0.25">
      <c r="A326" s="22"/>
      <c r="B326" s="20"/>
      <c r="C326" s="191"/>
      <c r="D326" s="174"/>
      <c r="E326" s="174"/>
      <c r="F326" s="9"/>
      <c r="G326" s="9"/>
      <c r="H326" s="9"/>
      <c r="I326" s="9"/>
      <c r="J326" s="9"/>
      <c r="K326" s="9"/>
      <c r="L326" s="9"/>
      <c r="M326" s="9"/>
      <c r="N326" s="9"/>
      <c r="O326" s="9"/>
      <c r="P326" s="9"/>
      <c r="Q326" s="9"/>
      <c r="R326" s="9"/>
      <c r="S326" s="9"/>
      <c r="T326" s="9"/>
      <c r="U326" s="9"/>
      <c r="V326" s="9"/>
      <c r="W326" s="9"/>
      <c r="X326" s="9"/>
      <c r="Y326" s="9"/>
    </row>
    <row r="327" spans="1:25" customFormat="1" ht="12.75" customHeight="1" x14ac:dyDescent="0.25">
      <c r="A327" s="22"/>
      <c r="B327" s="20"/>
      <c r="C327" s="191"/>
      <c r="D327" s="174"/>
      <c r="E327" s="174"/>
      <c r="F327" s="9"/>
      <c r="G327" s="9"/>
      <c r="H327" s="9"/>
      <c r="I327" s="9"/>
      <c r="J327" s="9"/>
      <c r="K327" s="9"/>
      <c r="L327" s="9"/>
      <c r="M327" s="9"/>
      <c r="N327" s="9"/>
      <c r="O327" s="9"/>
      <c r="P327" s="9"/>
      <c r="Q327" s="9"/>
      <c r="R327" s="9"/>
      <c r="S327" s="9"/>
      <c r="T327" s="9"/>
      <c r="U327" s="9"/>
      <c r="V327" s="9"/>
      <c r="W327" s="9"/>
      <c r="X327" s="9"/>
      <c r="Y327" s="9"/>
    </row>
    <row r="328" spans="1:25" customFormat="1" ht="12.75" customHeight="1" x14ac:dyDescent="0.25">
      <c r="A328" s="22"/>
      <c r="B328" s="20"/>
      <c r="C328" s="191"/>
      <c r="D328" s="174"/>
      <c r="E328" s="174"/>
      <c r="F328" s="9"/>
      <c r="G328" s="9"/>
      <c r="H328" s="9"/>
      <c r="I328" s="9"/>
      <c r="J328" s="9"/>
      <c r="K328" s="9"/>
      <c r="L328" s="9"/>
      <c r="M328" s="9"/>
      <c r="N328" s="9"/>
      <c r="O328" s="9"/>
      <c r="P328" s="9"/>
      <c r="Q328" s="9"/>
      <c r="R328" s="9"/>
      <c r="S328" s="9"/>
      <c r="T328" s="9"/>
      <c r="U328" s="9"/>
      <c r="V328" s="9"/>
      <c r="W328" s="9"/>
      <c r="X328" s="9"/>
      <c r="Y328" s="9"/>
    </row>
    <row r="329" spans="1:25" customFormat="1" ht="12.75" customHeight="1" x14ac:dyDescent="0.25">
      <c r="A329" s="22"/>
      <c r="B329" s="20"/>
      <c r="C329" s="191"/>
      <c r="D329" s="174"/>
      <c r="E329" s="174"/>
      <c r="F329" s="9"/>
      <c r="G329" s="9"/>
      <c r="H329" s="9"/>
      <c r="I329" s="9"/>
      <c r="J329" s="9"/>
      <c r="K329" s="9"/>
      <c r="L329" s="9"/>
      <c r="M329" s="9"/>
      <c r="N329" s="9"/>
      <c r="O329" s="9"/>
      <c r="P329" s="9"/>
      <c r="Q329" s="9"/>
      <c r="R329" s="9"/>
      <c r="S329" s="9"/>
      <c r="T329" s="9"/>
      <c r="U329" s="9"/>
      <c r="V329" s="9"/>
      <c r="W329" s="9"/>
      <c r="X329" s="9"/>
      <c r="Y329" s="9"/>
    </row>
    <row r="330" spans="1:25" customFormat="1" ht="12.75" customHeight="1" x14ac:dyDescent="0.25">
      <c r="A330" s="22"/>
      <c r="B330" s="20"/>
      <c r="C330" s="191"/>
      <c r="D330" s="174"/>
      <c r="E330" s="174"/>
      <c r="F330" s="9"/>
      <c r="G330" s="9"/>
      <c r="H330" s="9"/>
      <c r="I330" s="9"/>
      <c r="J330" s="9"/>
      <c r="K330" s="9"/>
      <c r="L330" s="9"/>
      <c r="M330" s="9"/>
      <c r="N330" s="9"/>
      <c r="O330" s="9"/>
      <c r="P330" s="9"/>
      <c r="Q330" s="9"/>
      <c r="R330" s="9"/>
      <c r="S330" s="9"/>
      <c r="T330" s="9"/>
      <c r="U330" s="9"/>
      <c r="V330" s="9"/>
      <c r="W330" s="9"/>
      <c r="X330" s="9"/>
      <c r="Y330" s="9"/>
    </row>
    <row r="331" spans="1:25" customFormat="1" ht="12.75" customHeight="1" x14ac:dyDescent="0.25">
      <c r="A331" s="22"/>
      <c r="B331" s="20"/>
      <c r="C331" s="191"/>
      <c r="D331" s="174"/>
      <c r="E331" s="174"/>
      <c r="F331" s="9"/>
      <c r="G331" s="9"/>
      <c r="H331" s="9"/>
      <c r="I331" s="9"/>
      <c r="J331" s="9"/>
      <c r="K331" s="9"/>
      <c r="L331" s="9"/>
      <c r="M331" s="9"/>
      <c r="N331" s="9"/>
      <c r="O331" s="9"/>
      <c r="P331" s="9"/>
      <c r="Q331" s="9"/>
      <c r="R331" s="9"/>
      <c r="S331" s="9"/>
      <c r="T331" s="9"/>
      <c r="U331" s="9"/>
      <c r="V331" s="9"/>
      <c r="W331" s="9"/>
      <c r="X331" s="9"/>
      <c r="Y331" s="9"/>
    </row>
    <row r="332" spans="1:25" customFormat="1" ht="12.75" customHeight="1" x14ac:dyDescent="0.25">
      <c r="A332" s="22"/>
      <c r="B332" s="20"/>
      <c r="C332" s="191"/>
      <c r="D332" s="174"/>
      <c r="E332" s="174"/>
      <c r="F332" s="9"/>
      <c r="G332" s="9"/>
      <c r="H332" s="9"/>
      <c r="I332" s="9"/>
      <c r="J332" s="9"/>
      <c r="K332" s="9"/>
      <c r="L332" s="9"/>
      <c r="M332" s="9"/>
      <c r="N332" s="9"/>
      <c r="O332" s="9"/>
      <c r="P332" s="9"/>
      <c r="Q332" s="9"/>
      <c r="R332" s="9"/>
      <c r="S332" s="9"/>
      <c r="T332" s="9"/>
      <c r="U332" s="9"/>
      <c r="V332" s="9"/>
      <c r="W332" s="9"/>
      <c r="X332" s="9"/>
      <c r="Y332" s="9"/>
    </row>
    <row r="333" spans="1:25" customFormat="1" ht="12.75" customHeight="1" x14ac:dyDescent="0.25">
      <c r="A333" s="22"/>
      <c r="B333" s="20"/>
      <c r="C333" s="191"/>
      <c r="D333" s="174"/>
      <c r="E333" s="174"/>
      <c r="F333" s="9"/>
      <c r="G333" s="9"/>
      <c r="H333" s="9"/>
      <c r="I333" s="9"/>
      <c r="J333" s="9"/>
      <c r="K333" s="9"/>
      <c r="L333" s="9"/>
      <c r="M333" s="9"/>
      <c r="N333" s="9"/>
      <c r="O333" s="9"/>
      <c r="P333" s="9"/>
      <c r="Q333" s="9"/>
      <c r="R333" s="9"/>
      <c r="S333" s="9"/>
      <c r="T333" s="9"/>
      <c r="U333" s="9"/>
      <c r="V333" s="9"/>
      <c r="W333" s="9"/>
      <c r="X333" s="9"/>
      <c r="Y333" s="9"/>
    </row>
    <row r="334" spans="1:25" customFormat="1" ht="12.75" customHeight="1" x14ac:dyDescent="0.25">
      <c r="A334" s="22"/>
      <c r="B334" s="20"/>
      <c r="C334" s="191"/>
      <c r="D334" s="174"/>
      <c r="E334" s="174"/>
      <c r="F334" s="9"/>
      <c r="G334" s="9"/>
      <c r="H334" s="9"/>
      <c r="I334" s="9"/>
      <c r="J334" s="9"/>
      <c r="K334" s="9"/>
      <c r="L334" s="9"/>
      <c r="M334" s="9"/>
      <c r="N334" s="9"/>
      <c r="O334" s="9"/>
      <c r="P334" s="9"/>
      <c r="Q334" s="9"/>
      <c r="R334" s="9"/>
      <c r="S334" s="9"/>
      <c r="T334" s="9"/>
      <c r="U334" s="9"/>
      <c r="V334" s="9"/>
      <c r="W334" s="9"/>
      <c r="X334" s="9"/>
      <c r="Y334" s="9"/>
    </row>
    <row r="335" spans="1:25" customFormat="1" ht="12.75" customHeight="1" x14ac:dyDescent="0.25">
      <c r="A335" s="22"/>
      <c r="B335" s="20"/>
      <c r="C335" s="191"/>
      <c r="D335" s="174"/>
      <c r="E335" s="174"/>
      <c r="F335" s="9"/>
      <c r="G335" s="9"/>
      <c r="H335" s="9"/>
      <c r="I335" s="9"/>
      <c r="J335" s="9"/>
      <c r="K335" s="9"/>
      <c r="L335" s="9"/>
      <c r="M335" s="9"/>
      <c r="N335" s="9"/>
      <c r="O335" s="9"/>
      <c r="P335" s="9"/>
      <c r="Q335" s="9"/>
      <c r="R335" s="9"/>
      <c r="S335" s="9"/>
      <c r="T335" s="9"/>
      <c r="U335" s="9"/>
      <c r="V335" s="9"/>
      <c r="W335" s="9"/>
      <c r="X335" s="9"/>
      <c r="Y335" s="9"/>
    </row>
    <row r="336" spans="1:25" customFormat="1" ht="12.75" customHeight="1" x14ac:dyDescent="0.25">
      <c r="A336" s="22"/>
      <c r="B336" s="20"/>
      <c r="C336" s="191"/>
      <c r="D336" s="174"/>
      <c r="E336" s="174"/>
      <c r="F336" s="9"/>
      <c r="G336" s="9"/>
      <c r="H336" s="9"/>
      <c r="I336" s="9"/>
      <c r="J336" s="9"/>
      <c r="K336" s="9"/>
      <c r="L336" s="9"/>
      <c r="M336" s="9"/>
      <c r="N336" s="9"/>
      <c r="O336" s="9"/>
      <c r="P336" s="9"/>
      <c r="Q336" s="9"/>
      <c r="R336" s="9"/>
      <c r="S336" s="9"/>
      <c r="T336" s="9"/>
      <c r="U336" s="9"/>
      <c r="V336" s="9"/>
      <c r="W336" s="9"/>
      <c r="X336" s="9"/>
      <c r="Y336" s="9"/>
    </row>
    <row r="337" spans="1:25" customFormat="1" ht="12.75" customHeight="1" x14ac:dyDescent="0.25">
      <c r="A337" s="22"/>
      <c r="B337" s="20"/>
      <c r="C337" s="191"/>
      <c r="D337" s="174"/>
      <c r="E337" s="174"/>
      <c r="F337" s="9"/>
      <c r="G337" s="9"/>
      <c r="H337" s="9"/>
      <c r="I337" s="9"/>
      <c r="J337" s="9"/>
      <c r="K337" s="9"/>
      <c r="L337" s="9"/>
      <c r="M337" s="9"/>
      <c r="N337" s="9"/>
      <c r="O337" s="9"/>
      <c r="P337" s="9"/>
      <c r="Q337" s="9"/>
      <c r="R337" s="9"/>
      <c r="S337" s="9"/>
      <c r="T337" s="9"/>
      <c r="U337" s="9"/>
      <c r="V337" s="9"/>
      <c r="W337" s="9"/>
      <c r="X337" s="9"/>
      <c r="Y337" s="9"/>
    </row>
    <row r="338" spans="1:25" customFormat="1" ht="12.75" customHeight="1" x14ac:dyDescent="0.25">
      <c r="A338" s="22"/>
      <c r="B338" s="20"/>
      <c r="C338" s="191"/>
      <c r="D338" s="174"/>
      <c r="E338" s="174"/>
      <c r="F338" s="9"/>
      <c r="G338" s="9"/>
      <c r="H338" s="9"/>
      <c r="I338" s="9"/>
      <c r="J338" s="9"/>
      <c r="K338" s="9"/>
      <c r="L338" s="9"/>
      <c r="M338" s="9"/>
      <c r="N338" s="9"/>
      <c r="O338" s="9"/>
      <c r="P338" s="9"/>
      <c r="Q338" s="9"/>
      <c r="R338" s="9"/>
      <c r="S338" s="9"/>
      <c r="T338" s="9"/>
      <c r="U338" s="9"/>
      <c r="V338" s="9"/>
      <c r="W338" s="9"/>
      <c r="X338" s="9"/>
      <c r="Y338" s="9"/>
    </row>
    <row r="339" spans="1:25" customFormat="1" ht="12.75" customHeight="1" x14ac:dyDescent="0.25">
      <c r="A339" s="22"/>
      <c r="B339" s="20"/>
      <c r="C339" s="191"/>
      <c r="D339" s="174"/>
      <c r="E339" s="174"/>
      <c r="F339" s="9"/>
      <c r="G339" s="9"/>
      <c r="H339" s="9"/>
      <c r="I339" s="9"/>
      <c r="J339" s="9"/>
      <c r="K339" s="9"/>
      <c r="L339" s="9"/>
      <c r="M339" s="9"/>
      <c r="N339" s="9"/>
      <c r="O339" s="9"/>
      <c r="P339" s="9"/>
      <c r="Q339" s="9"/>
      <c r="R339" s="9"/>
      <c r="S339" s="9"/>
      <c r="T339" s="9"/>
      <c r="U339" s="9"/>
      <c r="V339" s="9"/>
      <c r="W339" s="9"/>
      <c r="X339" s="9"/>
      <c r="Y339" s="9"/>
    </row>
    <row r="340" spans="1:25" customFormat="1" ht="12.75" customHeight="1" x14ac:dyDescent="0.25">
      <c r="A340" s="22"/>
      <c r="B340" s="20"/>
      <c r="C340" s="191"/>
      <c r="D340" s="174"/>
      <c r="E340" s="174"/>
      <c r="F340" s="9"/>
      <c r="G340" s="9"/>
      <c r="H340" s="9"/>
      <c r="I340" s="9"/>
      <c r="J340" s="9"/>
      <c r="K340" s="9"/>
      <c r="L340" s="9"/>
      <c r="M340" s="9"/>
      <c r="N340" s="9"/>
      <c r="O340" s="9"/>
      <c r="P340" s="9"/>
      <c r="Q340" s="9"/>
      <c r="R340" s="9"/>
      <c r="S340" s="9"/>
      <c r="T340" s="9"/>
      <c r="U340" s="9"/>
      <c r="V340" s="9"/>
      <c r="W340" s="9"/>
      <c r="X340" s="9"/>
      <c r="Y340" s="9"/>
    </row>
    <row r="341" spans="1:25" customFormat="1" ht="12.75" customHeight="1" x14ac:dyDescent="0.25">
      <c r="A341" s="22"/>
      <c r="B341" s="20"/>
      <c r="C341" s="191"/>
      <c r="D341" s="174"/>
      <c r="E341" s="174"/>
      <c r="F341" s="9"/>
      <c r="G341" s="9"/>
      <c r="H341" s="9"/>
      <c r="I341" s="9"/>
      <c r="J341" s="9"/>
      <c r="K341" s="9"/>
      <c r="L341" s="9"/>
      <c r="M341" s="9"/>
      <c r="N341" s="9"/>
      <c r="O341" s="9"/>
      <c r="P341" s="9"/>
      <c r="Q341" s="9"/>
      <c r="R341" s="9"/>
      <c r="S341" s="9"/>
      <c r="T341" s="9"/>
      <c r="U341" s="9"/>
      <c r="V341" s="9"/>
      <c r="W341" s="9"/>
      <c r="X341" s="9"/>
      <c r="Y341" s="9"/>
    </row>
    <row r="342" spans="1:25" customFormat="1" ht="15.75" customHeight="1" x14ac:dyDescent="0.25">
      <c r="C342" s="191"/>
    </row>
    <row r="343" spans="1:25" customFormat="1" ht="15.75" customHeight="1" x14ac:dyDescent="0.25">
      <c r="C343" s="191"/>
    </row>
    <row r="344" spans="1:25" customFormat="1" ht="15.75" customHeight="1" x14ac:dyDescent="0.25">
      <c r="C344" s="191"/>
    </row>
    <row r="345" spans="1:25" customFormat="1" ht="15.75" customHeight="1" x14ac:dyDescent="0.25">
      <c r="C345" s="191"/>
    </row>
    <row r="346" spans="1:25" customFormat="1" ht="15.75" customHeight="1" x14ac:dyDescent="0.25">
      <c r="C346" s="191"/>
    </row>
    <row r="347" spans="1:25" customFormat="1" ht="15.75" customHeight="1" x14ac:dyDescent="0.25">
      <c r="C347" s="191"/>
    </row>
    <row r="348" spans="1:25" customFormat="1" ht="15.75" customHeight="1" x14ac:dyDescent="0.25">
      <c r="C348" s="191"/>
    </row>
    <row r="349" spans="1:25" customFormat="1" ht="15.75" customHeight="1" x14ac:dyDescent="0.25">
      <c r="C349" s="191"/>
    </row>
    <row r="350" spans="1:25" customFormat="1" ht="15.75" customHeight="1" x14ac:dyDescent="0.25">
      <c r="C350" s="191"/>
    </row>
    <row r="351" spans="1:25" customFormat="1" ht="15.75" customHeight="1" x14ac:dyDescent="0.25">
      <c r="C351" s="191"/>
    </row>
    <row r="352" spans="1:25" customFormat="1" ht="15.75" customHeight="1" x14ac:dyDescent="0.25">
      <c r="C352" s="191"/>
    </row>
    <row r="353" spans="3:3" customFormat="1" ht="15.75" customHeight="1" x14ac:dyDescent="0.25">
      <c r="C353" s="191"/>
    </row>
    <row r="354" spans="3:3" customFormat="1" ht="15.75" customHeight="1" x14ac:dyDescent="0.25">
      <c r="C354" s="191"/>
    </row>
    <row r="355" spans="3:3" customFormat="1" ht="15.75" customHeight="1" x14ac:dyDescent="0.25">
      <c r="C355" s="191"/>
    </row>
    <row r="356" spans="3:3" customFormat="1" ht="15.75" customHeight="1" x14ac:dyDescent="0.25">
      <c r="C356" s="191"/>
    </row>
    <row r="357" spans="3:3" customFormat="1" ht="15.75" customHeight="1" x14ac:dyDescent="0.25">
      <c r="C357" s="191"/>
    </row>
    <row r="358" spans="3:3" customFormat="1" ht="15.75" customHeight="1" x14ac:dyDescent="0.25">
      <c r="C358" s="191"/>
    </row>
    <row r="359" spans="3:3" customFormat="1" ht="15.75" customHeight="1" x14ac:dyDescent="0.25">
      <c r="C359" s="191"/>
    </row>
    <row r="360" spans="3:3" customFormat="1" ht="15.75" customHeight="1" x14ac:dyDescent="0.25">
      <c r="C360" s="191"/>
    </row>
    <row r="361" spans="3:3" customFormat="1" ht="15.75" customHeight="1" x14ac:dyDescent="0.25">
      <c r="C361" s="191"/>
    </row>
    <row r="362" spans="3:3" customFormat="1" ht="15.75" customHeight="1" x14ac:dyDescent="0.25">
      <c r="C362" s="191"/>
    </row>
    <row r="363" spans="3:3" customFormat="1" ht="15.75" customHeight="1" x14ac:dyDescent="0.25">
      <c r="C363" s="191"/>
    </row>
    <row r="364" spans="3:3" customFormat="1" ht="15.75" customHeight="1" x14ac:dyDescent="0.25">
      <c r="C364" s="191"/>
    </row>
    <row r="365" spans="3:3" customFormat="1" ht="15.75" customHeight="1" x14ac:dyDescent="0.25">
      <c r="C365" s="191"/>
    </row>
    <row r="366" spans="3:3" customFormat="1" ht="15.75" customHeight="1" x14ac:dyDescent="0.25">
      <c r="C366" s="191"/>
    </row>
    <row r="367" spans="3:3" customFormat="1" ht="15.75" customHeight="1" x14ac:dyDescent="0.25">
      <c r="C367" s="191"/>
    </row>
    <row r="368" spans="3:3" customFormat="1" ht="15.75" customHeight="1" x14ac:dyDescent="0.25">
      <c r="C368" s="191"/>
    </row>
    <row r="369" spans="3:3" customFormat="1" ht="15.75" customHeight="1" x14ac:dyDescent="0.25">
      <c r="C369" s="191"/>
    </row>
    <row r="370" spans="3:3" customFormat="1" ht="15.75" customHeight="1" x14ac:dyDescent="0.25">
      <c r="C370" s="191"/>
    </row>
    <row r="371" spans="3:3" customFormat="1" ht="15.75" customHeight="1" x14ac:dyDescent="0.25">
      <c r="C371" s="191"/>
    </row>
    <row r="372" spans="3:3" customFormat="1" ht="15.75" customHeight="1" x14ac:dyDescent="0.25">
      <c r="C372" s="191"/>
    </row>
    <row r="373" spans="3:3" customFormat="1" ht="15.75" customHeight="1" x14ac:dyDescent="0.25">
      <c r="C373" s="191"/>
    </row>
    <row r="374" spans="3:3" customFormat="1" ht="15.75" customHeight="1" x14ac:dyDescent="0.25">
      <c r="C374" s="191"/>
    </row>
    <row r="375" spans="3:3" customFormat="1" ht="15.75" customHeight="1" x14ac:dyDescent="0.25">
      <c r="C375" s="191"/>
    </row>
    <row r="376" spans="3:3" customFormat="1" ht="15.75" customHeight="1" x14ac:dyDescent="0.25">
      <c r="C376" s="191"/>
    </row>
    <row r="377" spans="3:3" customFormat="1" ht="15.75" customHeight="1" x14ac:dyDescent="0.25">
      <c r="C377" s="191"/>
    </row>
    <row r="378" spans="3:3" customFormat="1" ht="15.75" customHeight="1" x14ac:dyDescent="0.25">
      <c r="C378" s="191"/>
    </row>
    <row r="379" spans="3:3" customFormat="1" ht="15.75" customHeight="1" x14ac:dyDescent="0.25">
      <c r="C379" s="191"/>
    </row>
    <row r="380" spans="3:3" customFormat="1" ht="15.75" customHeight="1" x14ac:dyDescent="0.25">
      <c r="C380" s="191"/>
    </row>
    <row r="381" spans="3:3" customFormat="1" ht="15.75" customHeight="1" x14ac:dyDescent="0.25">
      <c r="C381" s="191"/>
    </row>
    <row r="382" spans="3:3" customFormat="1" ht="15.75" customHeight="1" x14ac:dyDescent="0.25">
      <c r="C382" s="191"/>
    </row>
    <row r="383" spans="3:3" customFormat="1" ht="15.75" customHeight="1" x14ac:dyDescent="0.25">
      <c r="C383" s="191"/>
    </row>
    <row r="384" spans="3:3" customFormat="1" ht="15.75" customHeight="1" x14ac:dyDescent="0.25">
      <c r="C384" s="191"/>
    </row>
    <row r="385" spans="3:3" customFormat="1" ht="15.75" customHeight="1" x14ac:dyDescent="0.25">
      <c r="C385" s="191"/>
    </row>
    <row r="386" spans="3:3" customFormat="1" ht="15.75" customHeight="1" x14ac:dyDescent="0.25">
      <c r="C386" s="191"/>
    </row>
    <row r="387" spans="3:3" customFormat="1" ht="15.75" customHeight="1" x14ac:dyDescent="0.25">
      <c r="C387" s="191"/>
    </row>
    <row r="388" spans="3:3" customFormat="1" ht="15.75" customHeight="1" x14ac:dyDescent="0.25">
      <c r="C388" s="191"/>
    </row>
    <row r="389" spans="3:3" customFormat="1" ht="15.75" customHeight="1" x14ac:dyDescent="0.25">
      <c r="C389" s="191"/>
    </row>
    <row r="390" spans="3:3" customFormat="1" ht="15.75" customHeight="1" x14ac:dyDescent="0.25">
      <c r="C390" s="191"/>
    </row>
    <row r="391" spans="3:3" customFormat="1" ht="15.75" customHeight="1" x14ac:dyDescent="0.25">
      <c r="C391" s="191"/>
    </row>
    <row r="392" spans="3:3" customFormat="1" ht="15.75" customHeight="1" x14ac:dyDescent="0.25">
      <c r="C392" s="191"/>
    </row>
    <row r="393" spans="3:3" customFormat="1" ht="15.75" customHeight="1" x14ac:dyDescent="0.25">
      <c r="C393" s="191"/>
    </row>
    <row r="394" spans="3:3" customFormat="1" ht="15.75" customHeight="1" x14ac:dyDescent="0.25">
      <c r="C394" s="191"/>
    </row>
    <row r="395" spans="3:3" customFormat="1" ht="15.75" customHeight="1" x14ac:dyDescent="0.25">
      <c r="C395" s="191"/>
    </row>
    <row r="396" spans="3:3" customFormat="1" ht="15.75" customHeight="1" x14ac:dyDescent="0.25">
      <c r="C396" s="191"/>
    </row>
    <row r="397" spans="3:3" customFormat="1" ht="15.75" customHeight="1" x14ac:dyDescent="0.25">
      <c r="C397" s="191"/>
    </row>
    <row r="398" spans="3:3" customFormat="1" ht="15.75" customHeight="1" x14ac:dyDescent="0.25">
      <c r="C398" s="191"/>
    </row>
    <row r="399" spans="3:3" customFormat="1" ht="15.75" customHeight="1" x14ac:dyDescent="0.25">
      <c r="C399" s="191"/>
    </row>
    <row r="400" spans="3:3" customFormat="1" ht="15.75" customHeight="1" x14ac:dyDescent="0.25">
      <c r="C400" s="191"/>
    </row>
    <row r="401" spans="3:3" customFormat="1" ht="15.75" customHeight="1" x14ac:dyDescent="0.25">
      <c r="C401" s="191"/>
    </row>
    <row r="402" spans="3:3" customFormat="1" ht="15.75" customHeight="1" x14ac:dyDescent="0.25">
      <c r="C402" s="191"/>
    </row>
    <row r="403" spans="3:3" customFormat="1" ht="15.75" customHeight="1" x14ac:dyDescent="0.25">
      <c r="C403" s="191"/>
    </row>
    <row r="404" spans="3:3" customFormat="1" ht="15.75" customHeight="1" x14ac:dyDescent="0.25">
      <c r="C404" s="191"/>
    </row>
    <row r="405" spans="3:3" customFormat="1" ht="15.75" customHeight="1" x14ac:dyDescent="0.25">
      <c r="C405" s="191"/>
    </row>
    <row r="406" spans="3:3" customFormat="1" ht="15.75" customHeight="1" x14ac:dyDescent="0.25">
      <c r="C406" s="191"/>
    </row>
    <row r="407" spans="3:3" customFormat="1" ht="15.75" customHeight="1" x14ac:dyDescent="0.25">
      <c r="C407" s="191"/>
    </row>
    <row r="408" spans="3:3" customFormat="1" ht="15.75" customHeight="1" x14ac:dyDescent="0.25">
      <c r="C408" s="191"/>
    </row>
    <row r="409" spans="3:3" customFormat="1" ht="15.75" customHeight="1" x14ac:dyDescent="0.25">
      <c r="C409" s="191"/>
    </row>
    <row r="410" spans="3:3" customFormat="1" ht="15.75" customHeight="1" x14ac:dyDescent="0.25">
      <c r="C410" s="191"/>
    </row>
    <row r="411" spans="3:3" customFormat="1" ht="15.75" customHeight="1" x14ac:dyDescent="0.25">
      <c r="C411" s="191"/>
    </row>
    <row r="412" spans="3:3" customFormat="1" ht="15.75" customHeight="1" x14ac:dyDescent="0.25">
      <c r="C412" s="191"/>
    </row>
    <row r="413" spans="3:3" customFormat="1" ht="15.75" customHeight="1" x14ac:dyDescent="0.25">
      <c r="C413" s="191"/>
    </row>
    <row r="414" spans="3:3" customFormat="1" ht="15.75" customHeight="1" x14ac:dyDescent="0.25">
      <c r="C414" s="191"/>
    </row>
    <row r="415" spans="3:3" customFormat="1" ht="15.75" customHeight="1" x14ac:dyDescent="0.25">
      <c r="C415" s="191"/>
    </row>
    <row r="416" spans="3:3" customFormat="1" ht="15.75" customHeight="1" x14ac:dyDescent="0.25">
      <c r="C416" s="191"/>
    </row>
    <row r="417" spans="3:3" customFormat="1" ht="15.75" customHeight="1" x14ac:dyDescent="0.25">
      <c r="C417" s="191"/>
    </row>
    <row r="418" spans="3:3" customFormat="1" ht="15.75" customHeight="1" x14ac:dyDescent="0.25">
      <c r="C418" s="191"/>
    </row>
    <row r="419" spans="3:3" customFormat="1" ht="15.75" customHeight="1" x14ac:dyDescent="0.25">
      <c r="C419" s="191"/>
    </row>
    <row r="420" spans="3:3" customFormat="1" ht="15.75" customHeight="1" x14ac:dyDescent="0.25">
      <c r="C420" s="191"/>
    </row>
    <row r="421" spans="3:3" customFormat="1" ht="15.75" customHeight="1" x14ac:dyDescent="0.25">
      <c r="C421" s="191"/>
    </row>
    <row r="422" spans="3:3" customFormat="1" ht="15.75" customHeight="1" x14ac:dyDescent="0.25">
      <c r="C422" s="191"/>
    </row>
    <row r="423" spans="3:3" customFormat="1" ht="15.75" customHeight="1" x14ac:dyDescent="0.25">
      <c r="C423" s="191"/>
    </row>
    <row r="424" spans="3:3" customFormat="1" ht="15.75" customHeight="1" x14ac:dyDescent="0.25">
      <c r="C424" s="191"/>
    </row>
    <row r="425" spans="3:3" customFormat="1" ht="15.75" customHeight="1" x14ac:dyDescent="0.25">
      <c r="C425" s="191"/>
    </row>
    <row r="426" spans="3:3" customFormat="1" ht="15.75" customHeight="1" x14ac:dyDescent="0.25">
      <c r="C426" s="191"/>
    </row>
    <row r="427" spans="3:3" customFormat="1" ht="15.75" customHeight="1" x14ac:dyDescent="0.25">
      <c r="C427" s="191"/>
    </row>
    <row r="428" spans="3:3" customFormat="1" ht="15.75" customHeight="1" x14ac:dyDescent="0.25">
      <c r="C428" s="191"/>
    </row>
    <row r="429" spans="3:3" customFormat="1" ht="15.75" customHeight="1" x14ac:dyDescent="0.25">
      <c r="C429" s="191"/>
    </row>
    <row r="430" spans="3:3" customFormat="1" ht="15.75" customHeight="1" x14ac:dyDescent="0.25">
      <c r="C430" s="191"/>
    </row>
    <row r="431" spans="3:3" customFormat="1" ht="15.75" customHeight="1" x14ac:dyDescent="0.25">
      <c r="C431" s="191"/>
    </row>
    <row r="432" spans="3:3" customFormat="1" ht="15.75" customHeight="1" x14ac:dyDescent="0.25">
      <c r="C432" s="191"/>
    </row>
    <row r="433" spans="3:3" customFormat="1" ht="15.75" customHeight="1" x14ac:dyDescent="0.25">
      <c r="C433" s="191"/>
    </row>
    <row r="434" spans="3:3" customFormat="1" ht="15.75" customHeight="1" x14ac:dyDescent="0.25">
      <c r="C434" s="191"/>
    </row>
    <row r="435" spans="3:3" customFormat="1" ht="15.75" customHeight="1" x14ac:dyDescent="0.25">
      <c r="C435" s="191"/>
    </row>
    <row r="436" spans="3:3" customFormat="1" ht="15.75" customHeight="1" x14ac:dyDescent="0.25">
      <c r="C436" s="191"/>
    </row>
    <row r="437" spans="3:3" customFormat="1" ht="15.75" customHeight="1" x14ac:dyDescent="0.25">
      <c r="C437" s="191"/>
    </row>
    <row r="438" spans="3:3" customFormat="1" ht="15.75" customHeight="1" x14ac:dyDescent="0.25">
      <c r="C438" s="191"/>
    </row>
    <row r="439" spans="3:3" customFormat="1" ht="15.75" customHeight="1" x14ac:dyDescent="0.25">
      <c r="C439" s="191"/>
    </row>
    <row r="440" spans="3:3" customFormat="1" ht="15.75" customHeight="1" x14ac:dyDescent="0.25">
      <c r="C440" s="191"/>
    </row>
    <row r="441" spans="3:3" customFormat="1" ht="15.75" customHeight="1" x14ac:dyDescent="0.25">
      <c r="C441" s="191"/>
    </row>
    <row r="442" spans="3:3" customFormat="1" ht="15.75" customHeight="1" x14ac:dyDescent="0.25">
      <c r="C442" s="191"/>
    </row>
    <row r="443" spans="3:3" customFormat="1" ht="15.75" customHeight="1" x14ac:dyDescent="0.25">
      <c r="C443" s="191"/>
    </row>
    <row r="444" spans="3:3" customFormat="1" ht="15.75" customHeight="1" x14ac:dyDescent="0.25">
      <c r="C444" s="191"/>
    </row>
    <row r="445" spans="3:3" customFormat="1" ht="15.75" customHeight="1" x14ac:dyDescent="0.25">
      <c r="C445" s="191"/>
    </row>
    <row r="446" spans="3:3" customFormat="1" ht="15.75" customHeight="1" x14ac:dyDescent="0.25">
      <c r="C446" s="191"/>
    </row>
    <row r="447" spans="3:3" customFormat="1" ht="15.75" customHeight="1" x14ac:dyDescent="0.25">
      <c r="C447" s="191"/>
    </row>
    <row r="448" spans="3:3" customFormat="1" ht="15.75" customHeight="1" x14ac:dyDescent="0.25">
      <c r="C448" s="191"/>
    </row>
    <row r="449" spans="3:3" customFormat="1" ht="15.75" customHeight="1" x14ac:dyDescent="0.25">
      <c r="C449" s="191"/>
    </row>
    <row r="450" spans="3:3" customFormat="1" ht="15.75" customHeight="1" x14ac:dyDescent="0.25">
      <c r="C450" s="191"/>
    </row>
    <row r="451" spans="3:3" customFormat="1" ht="15.75" customHeight="1" x14ac:dyDescent="0.25">
      <c r="C451" s="191"/>
    </row>
    <row r="452" spans="3:3" customFormat="1" ht="15.75" customHeight="1" x14ac:dyDescent="0.25">
      <c r="C452" s="191"/>
    </row>
    <row r="453" spans="3:3" customFormat="1" ht="15.75" customHeight="1" x14ac:dyDescent="0.25">
      <c r="C453" s="191"/>
    </row>
    <row r="454" spans="3:3" customFormat="1" ht="15.75" customHeight="1" x14ac:dyDescent="0.25">
      <c r="C454" s="191"/>
    </row>
    <row r="455" spans="3:3" customFormat="1" ht="15.75" customHeight="1" x14ac:dyDescent="0.25">
      <c r="C455" s="191"/>
    </row>
    <row r="456" spans="3:3" customFormat="1" ht="15.75" customHeight="1" x14ac:dyDescent="0.25">
      <c r="C456" s="191"/>
    </row>
    <row r="457" spans="3:3" customFormat="1" ht="15.75" customHeight="1" x14ac:dyDescent="0.25">
      <c r="C457" s="191"/>
    </row>
    <row r="458" spans="3:3" customFormat="1" ht="15.75" customHeight="1" x14ac:dyDescent="0.25">
      <c r="C458" s="191"/>
    </row>
    <row r="459" spans="3:3" customFormat="1" ht="15.75" customHeight="1" x14ac:dyDescent="0.25">
      <c r="C459" s="191"/>
    </row>
    <row r="460" spans="3:3" customFormat="1" ht="15.75" customHeight="1" x14ac:dyDescent="0.25">
      <c r="C460" s="191"/>
    </row>
    <row r="461" spans="3:3" customFormat="1" ht="15.75" customHeight="1" x14ac:dyDescent="0.25">
      <c r="C461" s="191"/>
    </row>
    <row r="462" spans="3:3" customFormat="1" ht="15.75" customHeight="1" x14ac:dyDescent="0.25">
      <c r="C462" s="191"/>
    </row>
    <row r="463" spans="3:3" customFormat="1" ht="15.75" customHeight="1" x14ac:dyDescent="0.25">
      <c r="C463" s="191"/>
    </row>
    <row r="464" spans="3:3" customFormat="1" ht="15.75" customHeight="1" x14ac:dyDescent="0.25">
      <c r="C464" s="191"/>
    </row>
    <row r="465" spans="3:3" customFormat="1" ht="15.75" customHeight="1" x14ac:dyDescent="0.25">
      <c r="C465" s="191"/>
    </row>
    <row r="466" spans="3:3" customFormat="1" ht="15.75" customHeight="1" x14ac:dyDescent="0.25">
      <c r="C466" s="191"/>
    </row>
    <row r="467" spans="3:3" customFormat="1" ht="15.75" customHeight="1" x14ac:dyDescent="0.25">
      <c r="C467" s="191"/>
    </row>
    <row r="468" spans="3:3" customFormat="1" ht="15.75" customHeight="1" x14ac:dyDescent="0.25">
      <c r="C468" s="191"/>
    </row>
    <row r="469" spans="3:3" customFormat="1" ht="15.75" customHeight="1" x14ac:dyDescent="0.25">
      <c r="C469" s="191"/>
    </row>
    <row r="470" spans="3:3" customFormat="1" ht="15.75" customHeight="1" x14ac:dyDescent="0.25">
      <c r="C470" s="191"/>
    </row>
    <row r="471" spans="3:3" customFormat="1" ht="15.75" customHeight="1" x14ac:dyDescent="0.25">
      <c r="C471" s="191"/>
    </row>
    <row r="472" spans="3:3" customFormat="1" ht="15.75" customHeight="1" x14ac:dyDescent="0.25">
      <c r="C472" s="191"/>
    </row>
    <row r="473" spans="3:3" customFormat="1" ht="15.75" customHeight="1" x14ac:dyDescent="0.25">
      <c r="C473" s="191"/>
    </row>
    <row r="474" spans="3:3" customFormat="1" ht="15.75" customHeight="1" x14ac:dyDescent="0.25">
      <c r="C474" s="191"/>
    </row>
    <row r="475" spans="3:3" customFormat="1" ht="15.75" customHeight="1" x14ac:dyDescent="0.25">
      <c r="C475" s="191"/>
    </row>
    <row r="476" spans="3:3" customFormat="1" ht="15.75" customHeight="1" x14ac:dyDescent="0.25">
      <c r="C476" s="191"/>
    </row>
    <row r="477" spans="3:3" customFormat="1" ht="15.75" customHeight="1" x14ac:dyDescent="0.25">
      <c r="C477" s="191"/>
    </row>
    <row r="478" spans="3:3" customFormat="1" ht="15.75" customHeight="1" x14ac:dyDescent="0.25">
      <c r="C478" s="191"/>
    </row>
    <row r="479" spans="3:3" customFormat="1" ht="15.75" customHeight="1" x14ac:dyDescent="0.25">
      <c r="C479" s="191"/>
    </row>
    <row r="480" spans="3:3" customFormat="1" ht="15.75" customHeight="1" x14ac:dyDescent="0.25">
      <c r="C480" s="191"/>
    </row>
    <row r="481" spans="3:3" customFormat="1" ht="15.75" customHeight="1" x14ac:dyDescent="0.25">
      <c r="C481" s="191"/>
    </row>
    <row r="482" spans="3:3" customFormat="1" ht="15.75" customHeight="1" x14ac:dyDescent="0.25">
      <c r="C482" s="191"/>
    </row>
    <row r="483" spans="3:3" customFormat="1" ht="15.75" customHeight="1" x14ac:dyDescent="0.25">
      <c r="C483" s="191"/>
    </row>
    <row r="484" spans="3:3" customFormat="1" ht="15.75" customHeight="1" x14ac:dyDescent="0.25">
      <c r="C484" s="191"/>
    </row>
    <row r="485" spans="3:3" customFormat="1" ht="15.75" customHeight="1" x14ac:dyDescent="0.25">
      <c r="C485" s="191"/>
    </row>
    <row r="486" spans="3:3" customFormat="1" ht="15.75" customHeight="1" x14ac:dyDescent="0.25">
      <c r="C486" s="191"/>
    </row>
    <row r="487" spans="3:3" customFormat="1" ht="15.75" customHeight="1" x14ac:dyDescent="0.25">
      <c r="C487" s="191"/>
    </row>
    <row r="488" spans="3:3" customFormat="1" ht="15.75" customHeight="1" x14ac:dyDescent="0.25">
      <c r="C488" s="191"/>
    </row>
    <row r="489" spans="3:3" customFormat="1" ht="15.75" customHeight="1" x14ac:dyDescent="0.25">
      <c r="C489" s="191"/>
    </row>
    <row r="490" spans="3:3" customFormat="1" ht="15.75" customHeight="1" x14ac:dyDescent="0.25">
      <c r="C490" s="191"/>
    </row>
    <row r="491" spans="3:3" customFormat="1" ht="15.75" customHeight="1" x14ac:dyDescent="0.25">
      <c r="C491" s="191"/>
    </row>
    <row r="492" spans="3:3" customFormat="1" ht="15.75" customHeight="1" x14ac:dyDescent="0.25">
      <c r="C492" s="191"/>
    </row>
    <row r="493" spans="3:3" customFormat="1" ht="15.75" customHeight="1" x14ac:dyDescent="0.25">
      <c r="C493" s="191"/>
    </row>
    <row r="494" spans="3:3" customFormat="1" ht="15.75" customHeight="1" x14ac:dyDescent="0.25">
      <c r="C494" s="191"/>
    </row>
    <row r="495" spans="3:3" customFormat="1" ht="15.75" customHeight="1" x14ac:dyDescent="0.25">
      <c r="C495" s="191"/>
    </row>
    <row r="496" spans="3:3" customFormat="1" ht="15.75" customHeight="1" x14ac:dyDescent="0.25">
      <c r="C496" s="191"/>
    </row>
    <row r="497" spans="3:3" customFormat="1" ht="15.75" customHeight="1" x14ac:dyDescent="0.25">
      <c r="C497" s="191"/>
    </row>
    <row r="498" spans="3:3" customFormat="1" ht="15.75" customHeight="1" x14ac:dyDescent="0.25">
      <c r="C498" s="191"/>
    </row>
    <row r="499" spans="3:3" customFormat="1" ht="15.75" customHeight="1" x14ac:dyDescent="0.25">
      <c r="C499" s="191"/>
    </row>
    <row r="500" spans="3:3" customFormat="1" ht="15.75" customHeight="1" x14ac:dyDescent="0.25">
      <c r="C500" s="191"/>
    </row>
    <row r="501" spans="3:3" customFormat="1" ht="15.75" customHeight="1" x14ac:dyDescent="0.25">
      <c r="C501" s="191"/>
    </row>
    <row r="502" spans="3:3" customFormat="1" ht="15.75" customHeight="1" x14ac:dyDescent="0.25">
      <c r="C502" s="191"/>
    </row>
    <row r="503" spans="3:3" customFormat="1" ht="15.75" customHeight="1" x14ac:dyDescent="0.25">
      <c r="C503" s="191"/>
    </row>
    <row r="504" spans="3:3" customFormat="1" ht="15.75" customHeight="1" x14ac:dyDescent="0.25">
      <c r="C504" s="191"/>
    </row>
    <row r="505" spans="3:3" customFormat="1" ht="15.75" customHeight="1" x14ac:dyDescent="0.25">
      <c r="C505" s="191"/>
    </row>
    <row r="506" spans="3:3" customFormat="1" ht="15.75" customHeight="1" x14ac:dyDescent="0.25">
      <c r="C506" s="191"/>
    </row>
    <row r="507" spans="3:3" customFormat="1" ht="15.75" customHeight="1" x14ac:dyDescent="0.25">
      <c r="C507" s="191"/>
    </row>
    <row r="508" spans="3:3" customFormat="1" ht="15.75" customHeight="1" x14ac:dyDescent="0.25">
      <c r="C508" s="191"/>
    </row>
    <row r="509" spans="3:3" customFormat="1" ht="15.75" customHeight="1" x14ac:dyDescent="0.25">
      <c r="C509" s="191"/>
    </row>
    <row r="510" spans="3:3" customFormat="1" ht="15.75" customHeight="1" x14ac:dyDescent="0.25">
      <c r="C510" s="191"/>
    </row>
    <row r="511" spans="3:3" customFormat="1" ht="15.75" customHeight="1" x14ac:dyDescent="0.25">
      <c r="C511" s="191"/>
    </row>
    <row r="512" spans="3:3" customFormat="1" ht="15.75" customHeight="1" x14ac:dyDescent="0.25">
      <c r="C512" s="191"/>
    </row>
    <row r="513" spans="3:3" customFormat="1" ht="15.75" customHeight="1" x14ac:dyDescent="0.25">
      <c r="C513" s="191"/>
    </row>
    <row r="514" spans="3:3" customFormat="1" ht="15.75" customHeight="1" x14ac:dyDescent="0.25">
      <c r="C514" s="191"/>
    </row>
    <row r="515" spans="3:3" customFormat="1" ht="15.75" customHeight="1" x14ac:dyDescent="0.25">
      <c r="C515" s="191"/>
    </row>
    <row r="516" spans="3:3" customFormat="1" ht="15.75" customHeight="1" x14ac:dyDescent="0.25">
      <c r="C516" s="191"/>
    </row>
    <row r="517" spans="3:3" customFormat="1" ht="15.75" customHeight="1" x14ac:dyDescent="0.25">
      <c r="C517" s="191"/>
    </row>
    <row r="518" spans="3:3" customFormat="1" ht="15.75" customHeight="1" x14ac:dyDescent="0.25">
      <c r="C518" s="191"/>
    </row>
    <row r="519" spans="3:3" customFormat="1" ht="15.75" customHeight="1" x14ac:dyDescent="0.25">
      <c r="C519" s="191"/>
    </row>
    <row r="520" spans="3:3" customFormat="1" ht="15.75" customHeight="1" x14ac:dyDescent="0.25">
      <c r="C520" s="191"/>
    </row>
    <row r="521" spans="3:3" customFormat="1" ht="15.75" customHeight="1" x14ac:dyDescent="0.25">
      <c r="C521" s="191"/>
    </row>
    <row r="522" spans="3:3" customFormat="1" ht="15.75" customHeight="1" x14ac:dyDescent="0.25">
      <c r="C522" s="191"/>
    </row>
    <row r="523" spans="3:3" customFormat="1" ht="15.75" customHeight="1" x14ac:dyDescent="0.25">
      <c r="C523" s="191"/>
    </row>
    <row r="524" spans="3:3" customFormat="1" ht="15.75" customHeight="1" x14ac:dyDescent="0.25">
      <c r="C524" s="191"/>
    </row>
    <row r="525" spans="3:3" customFormat="1" ht="15.75" customHeight="1" x14ac:dyDescent="0.25">
      <c r="C525" s="191"/>
    </row>
    <row r="526" spans="3:3" customFormat="1" ht="15.75" customHeight="1" x14ac:dyDescent="0.25">
      <c r="C526" s="191"/>
    </row>
    <row r="527" spans="3:3" customFormat="1" ht="15.75" customHeight="1" x14ac:dyDescent="0.25">
      <c r="C527" s="191"/>
    </row>
    <row r="528" spans="3:3" customFormat="1" ht="15.75" customHeight="1" x14ac:dyDescent="0.25">
      <c r="C528" s="191"/>
    </row>
    <row r="529" spans="3:3" customFormat="1" ht="15.75" customHeight="1" x14ac:dyDescent="0.25">
      <c r="C529" s="191"/>
    </row>
    <row r="530" spans="3:3" customFormat="1" ht="15.75" customHeight="1" x14ac:dyDescent="0.25">
      <c r="C530" s="191"/>
    </row>
    <row r="531" spans="3:3" customFormat="1" ht="15.75" customHeight="1" x14ac:dyDescent="0.25">
      <c r="C531" s="191"/>
    </row>
    <row r="532" spans="3:3" customFormat="1" ht="15.75" customHeight="1" x14ac:dyDescent="0.25">
      <c r="C532" s="191"/>
    </row>
    <row r="533" spans="3:3" customFormat="1" ht="15.75" customHeight="1" x14ac:dyDescent="0.25">
      <c r="C533" s="191"/>
    </row>
    <row r="534" spans="3:3" customFormat="1" ht="15.75" customHeight="1" x14ac:dyDescent="0.25">
      <c r="C534" s="191"/>
    </row>
    <row r="535" spans="3:3" customFormat="1" ht="15.75" customHeight="1" x14ac:dyDescent="0.25">
      <c r="C535" s="191"/>
    </row>
    <row r="536" spans="3:3" customFormat="1" ht="15.75" customHeight="1" x14ac:dyDescent="0.25">
      <c r="C536" s="191"/>
    </row>
    <row r="537" spans="3:3" customFormat="1" ht="15.75" customHeight="1" x14ac:dyDescent="0.25">
      <c r="C537" s="191"/>
    </row>
    <row r="538" spans="3:3" customFormat="1" ht="15.75" customHeight="1" x14ac:dyDescent="0.25">
      <c r="C538" s="191"/>
    </row>
    <row r="539" spans="3:3" customFormat="1" ht="15.75" customHeight="1" x14ac:dyDescent="0.25">
      <c r="C539" s="191"/>
    </row>
    <row r="540" spans="3:3" customFormat="1" ht="15.75" customHeight="1" x14ac:dyDescent="0.25">
      <c r="C540" s="191"/>
    </row>
    <row r="541" spans="3:3" customFormat="1" ht="15.75" customHeight="1" x14ac:dyDescent="0.25">
      <c r="C541" s="191"/>
    </row>
    <row r="542" spans="3:3" customFormat="1" ht="15.75" customHeight="1" x14ac:dyDescent="0.25">
      <c r="C542" s="191"/>
    </row>
    <row r="543" spans="3:3" customFormat="1" ht="15.75" customHeight="1" x14ac:dyDescent="0.25">
      <c r="C543" s="191"/>
    </row>
    <row r="544" spans="3:3" customFormat="1" ht="15.75" customHeight="1" x14ac:dyDescent="0.25">
      <c r="C544" s="191"/>
    </row>
    <row r="545" spans="3:3" customFormat="1" ht="15.75" customHeight="1" x14ac:dyDescent="0.25">
      <c r="C545" s="191"/>
    </row>
    <row r="546" spans="3:3" customFormat="1" ht="15.75" customHeight="1" x14ac:dyDescent="0.25">
      <c r="C546" s="191"/>
    </row>
    <row r="547" spans="3:3" customFormat="1" ht="15.75" customHeight="1" x14ac:dyDescent="0.25">
      <c r="C547" s="191"/>
    </row>
    <row r="548" spans="3:3" customFormat="1" ht="15.75" customHeight="1" x14ac:dyDescent="0.25">
      <c r="C548" s="191"/>
    </row>
    <row r="549" spans="3:3" customFormat="1" ht="15.75" customHeight="1" x14ac:dyDescent="0.25">
      <c r="C549" s="191"/>
    </row>
    <row r="550" spans="3:3" customFormat="1" ht="15.75" customHeight="1" x14ac:dyDescent="0.25">
      <c r="C550" s="191"/>
    </row>
    <row r="551" spans="3:3" customFormat="1" ht="15.75" customHeight="1" x14ac:dyDescent="0.25">
      <c r="C551" s="191"/>
    </row>
    <row r="552" spans="3:3" customFormat="1" ht="15.75" customHeight="1" x14ac:dyDescent="0.25">
      <c r="C552" s="191"/>
    </row>
    <row r="553" spans="3:3" customFormat="1" ht="15.75" customHeight="1" x14ac:dyDescent="0.25">
      <c r="C553" s="191"/>
    </row>
    <row r="554" spans="3:3" customFormat="1" ht="15.75" customHeight="1" x14ac:dyDescent="0.25">
      <c r="C554" s="191"/>
    </row>
    <row r="555" spans="3:3" customFormat="1" ht="15.75" customHeight="1" x14ac:dyDescent="0.25">
      <c r="C555" s="191"/>
    </row>
    <row r="556" spans="3:3" customFormat="1" ht="15.75" customHeight="1" x14ac:dyDescent="0.25">
      <c r="C556" s="191"/>
    </row>
    <row r="557" spans="3:3" customFormat="1" ht="15.75" customHeight="1" x14ac:dyDescent="0.25">
      <c r="C557" s="191"/>
    </row>
    <row r="558" spans="3:3" customFormat="1" ht="15.75" customHeight="1" x14ac:dyDescent="0.25">
      <c r="C558" s="191"/>
    </row>
    <row r="559" spans="3:3" customFormat="1" ht="15.75" customHeight="1" x14ac:dyDescent="0.25">
      <c r="C559" s="191"/>
    </row>
    <row r="560" spans="3:3" customFormat="1" ht="15.75" customHeight="1" x14ac:dyDescent="0.25">
      <c r="C560" s="191"/>
    </row>
    <row r="561" spans="3:3" customFormat="1" ht="15.75" customHeight="1" x14ac:dyDescent="0.25">
      <c r="C561" s="191"/>
    </row>
    <row r="562" spans="3:3" customFormat="1" ht="15.75" customHeight="1" x14ac:dyDescent="0.25">
      <c r="C562" s="191"/>
    </row>
    <row r="563" spans="3:3" customFormat="1" ht="15.75" customHeight="1" x14ac:dyDescent="0.25">
      <c r="C563" s="191"/>
    </row>
    <row r="564" spans="3:3" customFormat="1" ht="15.75" customHeight="1" x14ac:dyDescent="0.25">
      <c r="C564" s="191"/>
    </row>
    <row r="565" spans="3:3" customFormat="1" ht="15.75" customHeight="1" x14ac:dyDescent="0.25">
      <c r="C565" s="191"/>
    </row>
    <row r="566" spans="3:3" customFormat="1" ht="15.75" customHeight="1" x14ac:dyDescent="0.25">
      <c r="C566" s="191"/>
    </row>
    <row r="567" spans="3:3" customFormat="1" ht="15.75" customHeight="1" x14ac:dyDescent="0.25">
      <c r="C567" s="191"/>
    </row>
    <row r="568" spans="3:3" customFormat="1" ht="15.75" customHeight="1" x14ac:dyDescent="0.25">
      <c r="C568" s="191"/>
    </row>
    <row r="569" spans="3:3" customFormat="1" ht="15.75" customHeight="1" x14ac:dyDescent="0.25">
      <c r="C569" s="191"/>
    </row>
    <row r="570" spans="3:3" customFormat="1" ht="15.75" customHeight="1" x14ac:dyDescent="0.25">
      <c r="C570" s="191"/>
    </row>
    <row r="571" spans="3:3" customFormat="1" ht="15.75" customHeight="1" x14ac:dyDescent="0.25">
      <c r="C571" s="191"/>
    </row>
    <row r="572" spans="3:3" customFormat="1" ht="15.75" customHeight="1" x14ac:dyDescent="0.25">
      <c r="C572" s="191"/>
    </row>
    <row r="573" spans="3:3" customFormat="1" ht="15.75" customHeight="1" x14ac:dyDescent="0.25">
      <c r="C573" s="191"/>
    </row>
    <row r="574" spans="3:3" customFormat="1" ht="15.75" customHeight="1" x14ac:dyDescent="0.25">
      <c r="C574" s="191"/>
    </row>
    <row r="575" spans="3:3" customFormat="1" ht="15.75" customHeight="1" x14ac:dyDescent="0.25">
      <c r="C575" s="191"/>
    </row>
    <row r="576" spans="3:3" customFormat="1" ht="15.75" customHeight="1" x14ac:dyDescent="0.25">
      <c r="C576" s="191"/>
    </row>
    <row r="577" spans="3:3" customFormat="1" ht="15.75" customHeight="1" x14ac:dyDescent="0.25">
      <c r="C577" s="191"/>
    </row>
    <row r="578" spans="3:3" customFormat="1" ht="15.75" customHeight="1" x14ac:dyDescent="0.25">
      <c r="C578" s="191"/>
    </row>
    <row r="579" spans="3:3" customFormat="1" ht="15.75" customHeight="1" x14ac:dyDescent="0.25">
      <c r="C579" s="191"/>
    </row>
    <row r="580" spans="3:3" customFormat="1" ht="15.75" customHeight="1" x14ac:dyDescent="0.25">
      <c r="C580" s="191"/>
    </row>
    <row r="581" spans="3:3" customFormat="1" ht="15.75" customHeight="1" x14ac:dyDescent="0.25">
      <c r="C581" s="191"/>
    </row>
    <row r="582" spans="3:3" customFormat="1" ht="15.75" customHeight="1" x14ac:dyDescent="0.25">
      <c r="C582" s="191"/>
    </row>
    <row r="583" spans="3:3" customFormat="1" ht="15.75" customHeight="1" x14ac:dyDescent="0.25">
      <c r="C583" s="191"/>
    </row>
    <row r="584" spans="3:3" customFormat="1" ht="15.75" customHeight="1" x14ac:dyDescent="0.25">
      <c r="C584" s="191"/>
    </row>
    <row r="585" spans="3:3" customFormat="1" ht="15.75" customHeight="1" x14ac:dyDescent="0.25">
      <c r="C585" s="191"/>
    </row>
    <row r="586" spans="3:3" customFormat="1" ht="15.75" customHeight="1" x14ac:dyDescent="0.25">
      <c r="C586" s="191"/>
    </row>
    <row r="587" spans="3:3" customFormat="1" ht="15.75" customHeight="1" x14ac:dyDescent="0.25">
      <c r="C587" s="191"/>
    </row>
    <row r="588" spans="3:3" customFormat="1" ht="15.75" customHeight="1" x14ac:dyDescent="0.25">
      <c r="C588" s="191"/>
    </row>
    <row r="589" spans="3:3" customFormat="1" ht="15.75" customHeight="1" x14ac:dyDescent="0.25">
      <c r="C589" s="191"/>
    </row>
    <row r="590" spans="3:3" customFormat="1" ht="15.75" customHeight="1" x14ac:dyDescent="0.25">
      <c r="C590" s="191"/>
    </row>
    <row r="591" spans="3:3" customFormat="1" ht="15.75" customHeight="1" x14ac:dyDescent="0.25">
      <c r="C591" s="191"/>
    </row>
    <row r="592" spans="3:3" customFormat="1" ht="15.75" customHeight="1" x14ac:dyDescent="0.25">
      <c r="C592" s="191"/>
    </row>
    <row r="593" spans="3:3" customFormat="1" ht="15.75" customHeight="1" x14ac:dyDescent="0.25">
      <c r="C593" s="191"/>
    </row>
    <row r="594" spans="3:3" customFormat="1" ht="15.75" customHeight="1" x14ac:dyDescent="0.25">
      <c r="C594" s="191"/>
    </row>
    <row r="595" spans="3:3" customFormat="1" ht="15.75" customHeight="1" x14ac:dyDescent="0.25">
      <c r="C595" s="191"/>
    </row>
    <row r="596" spans="3:3" customFormat="1" ht="15.75" customHeight="1" x14ac:dyDescent="0.25">
      <c r="C596" s="191"/>
    </row>
    <row r="597" spans="3:3" customFormat="1" ht="15.75" customHeight="1" x14ac:dyDescent="0.25">
      <c r="C597" s="191"/>
    </row>
    <row r="598" spans="3:3" customFormat="1" ht="15.75" customHeight="1" x14ac:dyDescent="0.25">
      <c r="C598" s="191"/>
    </row>
    <row r="599" spans="3:3" customFormat="1" ht="15.75" customHeight="1" x14ac:dyDescent="0.25">
      <c r="C599" s="191"/>
    </row>
    <row r="600" spans="3:3" customFormat="1" ht="15.75" customHeight="1" x14ac:dyDescent="0.25">
      <c r="C600" s="191"/>
    </row>
    <row r="601" spans="3:3" customFormat="1" ht="15.75" customHeight="1" x14ac:dyDescent="0.25">
      <c r="C601" s="191"/>
    </row>
    <row r="602" spans="3:3" customFormat="1" ht="15.75" customHeight="1" x14ac:dyDescent="0.25">
      <c r="C602" s="191"/>
    </row>
    <row r="603" spans="3:3" customFormat="1" ht="15.75" customHeight="1" x14ac:dyDescent="0.25">
      <c r="C603" s="191"/>
    </row>
    <row r="604" spans="3:3" customFormat="1" ht="15.75" customHeight="1" x14ac:dyDescent="0.25">
      <c r="C604" s="191"/>
    </row>
    <row r="605" spans="3:3" customFormat="1" ht="15.75" customHeight="1" x14ac:dyDescent="0.25">
      <c r="C605" s="191"/>
    </row>
    <row r="606" spans="3:3" customFormat="1" ht="15.75" customHeight="1" x14ac:dyDescent="0.25">
      <c r="C606" s="191"/>
    </row>
    <row r="607" spans="3:3" customFormat="1" ht="15.75" customHeight="1" x14ac:dyDescent="0.25">
      <c r="C607" s="191"/>
    </row>
    <row r="608" spans="3:3" customFormat="1" ht="15.75" customHeight="1" x14ac:dyDescent="0.25">
      <c r="C608" s="191"/>
    </row>
    <row r="609" spans="3:3" customFormat="1" ht="15.75" customHeight="1" x14ac:dyDescent="0.25">
      <c r="C609" s="191"/>
    </row>
    <row r="610" spans="3:3" customFormat="1" ht="15.75" customHeight="1" x14ac:dyDescent="0.25">
      <c r="C610" s="191"/>
    </row>
    <row r="611" spans="3:3" customFormat="1" ht="15.75" customHeight="1" x14ac:dyDescent="0.25">
      <c r="C611" s="191"/>
    </row>
    <row r="612" spans="3:3" customFormat="1" ht="15.75" customHeight="1" x14ac:dyDescent="0.25">
      <c r="C612" s="191"/>
    </row>
    <row r="613" spans="3:3" customFormat="1" ht="15.75" customHeight="1" x14ac:dyDescent="0.25">
      <c r="C613" s="191"/>
    </row>
    <row r="614" spans="3:3" customFormat="1" ht="15.75" customHeight="1" x14ac:dyDescent="0.25">
      <c r="C614" s="191"/>
    </row>
    <row r="615" spans="3:3" customFormat="1" ht="15.75" customHeight="1" x14ac:dyDescent="0.25">
      <c r="C615" s="191"/>
    </row>
    <row r="616" spans="3:3" customFormat="1" ht="15.75" customHeight="1" x14ac:dyDescent="0.25">
      <c r="C616" s="191"/>
    </row>
    <row r="617" spans="3:3" customFormat="1" ht="15.75" customHeight="1" x14ac:dyDescent="0.25">
      <c r="C617" s="191"/>
    </row>
    <row r="618" spans="3:3" customFormat="1" ht="15.75" customHeight="1" x14ac:dyDescent="0.25">
      <c r="C618" s="191"/>
    </row>
    <row r="619" spans="3:3" customFormat="1" ht="15.75" customHeight="1" x14ac:dyDescent="0.25">
      <c r="C619" s="191"/>
    </row>
    <row r="620" spans="3:3" customFormat="1" ht="15.75" customHeight="1" x14ac:dyDescent="0.25">
      <c r="C620" s="191"/>
    </row>
    <row r="621" spans="3:3" customFormat="1" ht="15.75" customHeight="1" x14ac:dyDescent="0.25">
      <c r="C621" s="191"/>
    </row>
    <row r="622" spans="3:3" customFormat="1" ht="15.75" customHeight="1" x14ac:dyDescent="0.25">
      <c r="C622" s="191"/>
    </row>
    <row r="623" spans="3:3" customFormat="1" ht="15.75" customHeight="1" x14ac:dyDescent="0.25">
      <c r="C623" s="191"/>
    </row>
    <row r="624" spans="3:3" customFormat="1" ht="15.75" customHeight="1" x14ac:dyDescent="0.25">
      <c r="C624" s="191"/>
    </row>
    <row r="625" spans="3:3" customFormat="1" ht="15.75" customHeight="1" x14ac:dyDescent="0.25">
      <c r="C625" s="191"/>
    </row>
    <row r="626" spans="3:3" customFormat="1" ht="15.75" customHeight="1" x14ac:dyDescent="0.25">
      <c r="C626" s="191"/>
    </row>
    <row r="627" spans="3:3" customFormat="1" ht="15.75" customHeight="1" x14ac:dyDescent="0.25">
      <c r="C627" s="191"/>
    </row>
    <row r="628" spans="3:3" customFormat="1" ht="15.75" customHeight="1" x14ac:dyDescent="0.25">
      <c r="C628" s="191"/>
    </row>
    <row r="629" spans="3:3" customFormat="1" ht="15.75" customHeight="1" x14ac:dyDescent="0.25">
      <c r="C629" s="191"/>
    </row>
    <row r="630" spans="3:3" customFormat="1" ht="15.75" customHeight="1" x14ac:dyDescent="0.25">
      <c r="C630" s="191"/>
    </row>
    <row r="631" spans="3:3" customFormat="1" ht="15.75" customHeight="1" x14ac:dyDescent="0.25">
      <c r="C631" s="191"/>
    </row>
    <row r="632" spans="3:3" customFormat="1" ht="15.75" customHeight="1" x14ac:dyDescent="0.25">
      <c r="C632" s="191"/>
    </row>
    <row r="633" spans="3:3" customFormat="1" ht="15.75" customHeight="1" x14ac:dyDescent="0.25">
      <c r="C633" s="191"/>
    </row>
    <row r="634" spans="3:3" customFormat="1" ht="15.75" customHeight="1" x14ac:dyDescent="0.25">
      <c r="C634" s="191"/>
    </row>
    <row r="635" spans="3:3" customFormat="1" ht="15.75" customHeight="1" x14ac:dyDescent="0.25">
      <c r="C635" s="191"/>
    </row>
    <row r="636" spans="3:3" customFormat="1" ht="15.75" customHeight="1" x14ac:dyDescent="0.25">
      <c r="C636" s="191"/>
    </row>
    <row r="637" spans="3:3" customFormat="1" ht="15.75" customHeight="1" x14ac:dyDescent="0.25">
      <c r="C637" s="191"/>
    </row>
    <row r="638" spans="3:3" customFormat="1" ht="15.75" customHeight="1" x14ac:dyDescent="0.25">
      <c r="C638" s="191"/>
    </row>
    <row r="639" spans="3:3" customFormat="1" ht="15.75" customHeight="1" x14ac:dyDescent="0.25">
      <c r="C639" s="191"/>
    </row>
    <row r="640" spans="3:3" customFormat="1" ht="15.75" customHeight="1" x14ac:dyDescent="0.25">
      <c r="C640" s="191"/>
    </row>
    <row r="641" spans="3:3" customFormat="1" ht="15.75" customHeight="1" x14ac:dyDescent="0.25">
      <c r="C641" s="191"/>
    </row>
    <row r="642" spans="3:3" customFormat="1" ht="15.75" customHeight="1" x14ac:dyDescent="0.25">
      <c r="C642" s="191"/>
    </row>
    <row r="643" spans="3:3" customFormat="1" ht="15.75" customHeight="1" x14ac:dyDescent="0.25">
      <c r="C643" s="191"/>
    </row>
    <row r="644" spans="3:3" customFormat="1" ht="15.75" customHeight="1" x14ac:dyDescent="0.25">
      <c r="C644" s="191"/>
    </row>
    <row r="645" spans="3:3" customFormat="1" ht="15.75" customHeight="1" x14ac:dyDescent="0.25">
      <c r="C645" s="191"/>
    </row>
    <row r="646" spans="3:3" customFormat="1" ht="15.75" customHeight="1" x14ac:dyDescent="0.25">
      <c r="C646" s="191"/>
    </row>
    <row r="647" spans="3:3" customFormat="1" ht="15.75" customHeight="1" x14ac:dyDescent="0.25">
      <c r="C647" s="191"/>
    </row>
    <row r="648" spans="3:3" customFormat="1" ht="15.75" customHeight="1" x14ac:dyDescent="0.25">
      <c r="C648" s="191"/>
    </row>
    <row r="649" spans="3:3" customFormat="1" ht="15.75" customHeight="1" x14ac:dyDescent="0.25">
      <c r="C649" s="191"/>
    </row>
    <row r="650" spans="3:3" customFormat="1" ht="15.75" customHeight="1" x14ac:dyDescent="0.25">
      <c r="C650" s="191"/>
    </row>
    <row r="651" spans="3:3" customFormat="1" ht="15.75" customHeight="1" x14ac:dyDescent="0.25">
      <c r="C651" s="191"/>
    </row>
    <row r="652" spans="3:3" customFormat="1" ht="15.75" customHeight="1" x14ac:dyDescent="0.25">
      <c r="C652" s="191"/>
    </row>
    <row r="653" spans="3:3" customFormat="1" ht="15.75" customHeight="1" x14ac:dyDescent="0.25">
      <c r="C653" s="191"/>
    </row>
    <row r="654" spans="3:3" customFormat="1" ht="15.75" customHeight="1" x14ac:dyDescent="0.25">
      <c r="C654" s="191"/>
    </row>
    <row r="655" spans="3:3" customFormat="1" ht="15.75" customHeight="1" x14ac:dyDescent="0.25">
      <c r="C655" s="191"/>
    </row>
    <row r="656" spans="3:3" customFormat="1" ht="15.75" customHeight="1" x14ac:dyDescent="0.25">
      <c r="C656" s="191"/>
    </row>
    <row r="657" spans="3:3" customFormat="1" ht="15.75" customHeight="1" x14ac:dyDescent="0.25">
      <c r="C657" s="191"/>
    </row>
    <row r="658" spans="3:3" customFormat="1" ht="15.75" customHeight="1" x14ac:dyDescent="0.25">
      <c r="C658" s="191"/>
    </row>
    <row r="659" spans="3:3" customFormat="1" ht="15.75" customHeight="1" x14ac:dyDescent="0.25">
      <c r="C659" s="191"/>
    </row>
    <row r="660" spans="3:3" customFormat="1" ht="15.75" customHeight="1" x14ac:dyDescent="0.25">
      <c r="C660" s="191"/>
    </row>
    <row r="661" spans="3:3" customFormat="1" ht="15.75" customHeight="1" x14ac:dyDescent="0.25">
      <c r="C661" s="191"/>
    </row>
    <row r="662" spans="3:3" customFormat="1" ht="15.75" customHeight="1" x14ac:dyDescent="0.25">
      <c r="C662" s="191"/>
    </row>
    <row r="663" spans="3:3" customFormat="1" ht="15.75" customHeight="1" x14ac:dyDescent="0.25">
      <c r="C663" s="191"/>
    </row>
    <row r="664" spans="3:3" customFormat="1" ht="15.75" customHeight="1" x14ac:dyDescent="0.25">
      <c r="C664" s="191"/>
    </row>
    <row r="665" spans="3:3" customFormat="1" ht="15.75" customHeight="1" x14ac:dyDescent="0.25">
      <c r="C665" s="191"/>
    </row>
    <row r="666" spans="3:3" customFormat="1" ht="15.75" customHeight="1" x14ac:dyDescent="0.25">
      <c r="C666" s="191"/>
    </row>
    <row r="667" spans="3:3" customFormat="1" ht="15.75" customHeight="1" x14ac:dyDescent="0.25">
      <c r="C667" s="191"/>
    </row>
    <row r="668" spans="3:3" customFormat="1" ht="15.75" customHeight="1" x14ac:dyDescent="0.25">
      <c r="C668" s="191"/>
    </row>
    <row r="669" spans="3:3" customFormat="1" ht="15.75" customHeight="1" x14ac:dyDescent="0.25">
      <c r="C669" s="191"/>
    </row>
    <row r="670" spans="3:3" customFormat="1" ht="15.75" customHeight="1" x14ac:dyDescent="0.25">
      <c r="C670" s="191"/>
    </row>
    <row r="671" spans="3:3" customFormat="1" ht="15.75" customHeight="1" x14ac:dyDescent="0.25">
      <c r="C671" s="191"/>
    </row>
    <row r="672" spans="3:3" customFormat="1" ht="15.75" customHeight="1" x14ac:dyDescent="0.25">
      <c r="C672" s="191"/>
    </row>
    <row r="673" spans="3:3" customFormat="1" ht="15.75" customHeight="1" x14ac:dyDescent="0.25">
      <c r="C673" s="191"/>
    </row>
    <row r="674" spans="3:3" customFormat="1" ht="15.75" customHeight="1" x14ac:dyDescent="0.25">
      <c r="C674" s="191"/>
    </row>
    <row r="675" spans="3:3" customFormat="1" ht="15.75" customHeight="1" x14ac:dyDescent="0.25">
      <c r="C675" s="191"/>
    </row>
    <row r="676" spans="3:3" customFormat="1" ht="15.75" customHeight="1" x14ac:dyDescent="0.25">
      <c r="C676" s="191"/>
    </row>
    <row r="677" spans="3:3" customFormat="1" ht="15.75" customHeight="1" x14ac:dyDescent="0.25">
      <c r="C677" s="191"/>
    </row>
    <row r="678" spans="3:3" customFormat="1" ht="15.75" customHeight="1" x14ac:dyDescent="0.25">
      <c r="C678" s="191"/>
    </row>
    <row r="679" spans="3:3" customFormat="1" ht="15.75" customHeight="1" x14ac:dyDescent="0.25">
      <c r="C679" s="191"/>
    </row>
    <row r="680" spans="3:3" customFormat="1" ht="15.75" customHeight="1" x14ac:dyDescent="0.25">
      <c r="C680" s="191"/>
    </row>
    <row r="681" spans="3:3" customFormat="1" ht="15.75" customHeight="1" x14ac:dyDescent="0.25">
      <c r="C681" s="191"/>
    </row>
    <row r="682" spans="3:3" customFormat="1" ht="15.75" customHeight="1" x14ac:dyDescent="0.25">
      <c r="C682" s="191"/>
    </row>
    <row r="683" spans="3:3" customFormat="1" ht="15.75" customHeight="1" x14ac:dyDescent="0.25">
      <c r="C683" s="191"/>
    </row>
    <row r="684" spans="3:3" customFormat="1" ht="15.75" customHeight="1" x14ac:dyDescent="0.25">
      <c r="C684" s="191"/>
    </row>
    <row r="685" spans="3:3" customFormat="1" ht="15.75" customHeight="1" x14ac:dyDescent="0.25">
      <c r="C685" s="191"/>
    </row>
    <row r="686" spans="3:3" customFormat="1" ht="15.75" customHeight="1" x14ac:dyDescent="0.25">
      <c r="C686" s="191"/>
    </row>
    <row r="687" spans="3:3" customFormat="1" ht="15.75" customHeight="1" x14ac:dyDescent="0.25">
      <c r="C687" s="191"/>
    </row>
    <row r="688" spans="3:3" customFormat="1" ht="15.75" customHeight="1" x14ac:dyDescent="0.25">
      <c r="C688" s="191"/>
    </row>
    <row r="689" spans="3:3" customFormat="1" ht="15.75" customHeight="1" x14ac:dyDescent="0.25">
      <c r="C689" s="191"/>
    </row>
    <row r="690" spans="3:3" customFormat="1" ht="15.75" customHeight="1" x14ac:dyDescent="0.25">
      <c r="C690" s="191"/>
    </row>
    <row r="691" spans="3:3" customFormat="1" ht="15.75" customHeight="1" x14ac:dyDescent="0.25">
      <c r="C691" s="191"/>
    </row>
    <row r="692" spans="3:3" customFormat="1" ht="15.75" customHeight="1" x14ac:dyDescent="0.25">
      <c r="C692" s="191"/>
    </row>
    <row r="693" spans="3:3" customFormat="1" ht="15.75" customHeight="1" x14ac:dyDescent="0.25">
      <c r="C693" s="191"/>
    </row>
    <row r="694" spans="3:3" customFormat="1" ht="15.75" customHeight="1" x14ac:dyDescent="0.25">
      <c r="C694" s="191"/>
    </row>
    <row r="695" spans="3:3" customFormat="1" ht="15.75" customHeight="1" x14ac:dyDescent="0.25">
      <c r="C695" s="191"/>
    </row>
    <row r="696" spans="3:3" customFormat="1" ht="15.75" customHeight="1" x14ac:dyDescent="0.25">
      <c r="C696" s="191"/>
    </row>
    <row r="697" spans="3:3" customFormat="1" ht="15.75" customHeight="1" x14ac:dyDescent="0.25">
      <c r="C697" s="191"/>
    </row>
    <row r="698" spans="3:3" customFormat="1" ht="15.75" customHeight="1" x14ac:dyDescent="0.25">
      <c r="C698" s="191"/>
    </row>
    <row r="699" spans="3:3" customFormat="1" ht="15.75" customHeight="1" x14ac:dyDescent="0.25">
      <c r="C699" s="191"/>
    </row>
    <row r="700" spans="3:3" customFormat="1" ht="15.75" customHeight="1" x14ac:dyDescent="0.25">
      <c r="C700" s="191"/>
    </row>
    <row r="701" spans="3:3" customFormat="1" ht="15.75" customHeight="1" x14ac:dyDescent="0.25">
      <c r="C701" s="191"/>
    </row>
    <row r="702" spans="3:3" customFormat="1" ht="15.75" customHeight="1" x14ac:dyDescent="0.25">
      <c r="C702" s="191"/>
    </row>
    <row r="703" spans="3:3" customFormat="1" ht="15.75" customHeight="1" x14ac:dyDescent="0.25">
      <c r="C703" s="191"/>
    </row>
    <row r="704" spans="3:3" customFormat="1" ht="15.75" customHeight="1" x14ac:dyDescent="0.25">
      <c r="C704" s="191"/>
    </row>
    <row r="705" spans="3:3" customFormat="1" ht="15.75" customHeight="1" x14ac:dyDescent="0.25">
      <c r="C705" s="191"/>
    </row>
    <row r="706" spans="3:3" customFormat="1" ht="15.75" customHeight="1" x14ac:dyDescent="0.25">
      <c r="C706" s="191"/>
    </row>
    <row r="707" spans="3:3" customFormat="1" ht="15.75" customHeight="1" x14ac:dyDescent="0.25">
      <c r="C707" s="191"/>
    </row>
    <row r="708" spans="3:3" customFormat="1" ht="15.75" customHeight="1" x14ac:dyDescent="0.25">
      <c r="C708" s="191"/>
    </row>
    <row r="709" spans="3:3" customFormat="1" ht="15.75" customHeight="1" x14ac:dyDescent="0.25">
      <c r="C709" s="191"/>
    </row>
    <row r="710" spans="3:3" customFormat="1" ht="15.75" customHeight="1" x14ac:dyDescent="0.25">
      <c r="C710" s="191"/>
    </row>
    <row r="711" spans="3:3" customFormat="1" ht="15.75" customHeight="1" x14ac:dyDescent="0.25">
      <c r="C711" s="191"/>
    </row>
    <row r="712" spans="3:3" customFormat="1" ht="15.75" customHeight="1" x14ac:dyDescent="0.25">
      <c r="C712" s="191"/>
    </row>
    <row r="713" spans="3:3" customFormat="1" ht="15.75" customHeight="1" x14ac:dyDescent="0.25">
      <c r="C713" s="191"/>
    </row>
    <row r="714" spans="3:3" customFormat="1" ht="15.75" customHeight="1" x14ac:dyDescent="0.25">
      <c r="C714" s="191"/>
    </row>
    <row r="715" spans="3:3" customFormat="1" ht="15.75" customHeight="1" x14ac:dyDescent="0.25">
      <c r="C715" s="191"/>
    </row>
    <row r="716" spans="3:3" customFormat="1" ht="15.75" customHeight="1" x14ac:dyDescent="0.25">
      <c r="C716" s="191"/>
    </row>
    <row r="717" spans="3:3" customFormat="1" ht="15.75" customHeight="1" x14ac:dyDescent="0.25">
      <c r="C717" s="191"/>
    </row>
    <row r="718" spans="3:3" customFormat="1" ht="15.75" customHeight="1" x14ac:dyDescent="0.25">
      <c r="C718" s="191"/>
    </row>
    <row r="719" spans="3:3" customFormat="1" ht="15.75" customHeight="1" x14ac:dyDescent="0.25">
      <c r="C719" s="191"/>
    </row>
    <row r="720" spans="3:3" customFormat="1" ht="15.75" customHeight="1" x14ac:dyDescent="0.25">
      <c r="C720" s="191"/>
    </row>
    <row r="721" spans="3:3" customFormat="1" ht="15.75" customHeight="1" x14ac:dyDescent="0.25">
      <c r="C721" s="191"/>
    </row>
    <row r="722" spans="3:3" customFormat="1" ht="15.75" customHeight="1" x14ac:dyDescent="0.25">
      <c r="C722" s="191"/>
    </row>
    <row r="723" spans="3:3" customFormat="1" ht="15.75" customHeight="1" x14ac:dyDescent="0.25">
      <c r="C723" s="191"/>
    </row>
    <row r="724" spans="3:3" customFormat="1" ht="15.75" customHeight="1" x14ac:dyDescent="0.25">
      <c r="C724" s="191"/>
    </row>
    <row r="725" spans="3:3" customFormat="1" ht="15.75" customHeight="1" x14ac:dyDescent="0.25">
      <c r="C725" s="191"/>
    </row>
    <row r="726" spans="3:3" customFormat="1" ht="15.75" customHeight="1" x14ac:dyDescent="0.25">
      <c r="C726" s="191"/>
    </row>
    <row r="727" spans="3:3" customFormat="1" ht="15.75" customHeight="1" x14ac:dyDescent="0.25">
      <c r="C727" s="191"/>
    </row>
    <row r="728" spans="3:3" customFormat="1" ht="15.75" customHeight="1" x14ac:dyDescent="0.25">
      <c r="C728" s="191"/>
    </row>
    <row r="729" spans="3:3" customFormat="1" ht="15.75" customHeight="1" x14ac:dyDescent="0.25">
      <c r="C729" s="191"/>
    </row>
    <row r="730" spans="3:3" customFormat="1" ht="15.75" customHeight="1" x14ac:dyDescent="0.25">
      <c r="C730" s="191"/>
    </row>
    <row r="731" spans="3:3" customFormat="1" ht="15.75" customHeight="1" x14ac:dyDescent="0.25">
      <c r="C731" s="191"/>
    </row>
    <row r="732" spans="3:3" customFormat="1" ht="15.75" customHeight="1" x14ac:dyDescent="0.25">
      <c r="C732" s="191"/>
    </row>
    <row r="733" spans="3:3" customFormat="1" ht="15.75" customHeight="1" x14ac:dyDescent="0.25">
      <c r="C733" s="191"/>
    </row>
    <row r="734" spans="3:3" customFormat="1" ht="15.75" customHeight="1" x14ac:dyDescent="0.25">
      <c r="C734" s="191"/>
    </row>
    <row r="735" spans="3:3" customFormat="1" ht="15.75" customHeight="1" x14ac:dyDescent="0.25">
      <c r="C735" s="191"/>
    </row>
    <row r="736" spans="3:3" customFormat="1" ht="15.75" customHeight="1" x14ac:dyDescent="0.25">
      <c r="C736" s="191"/>
    </row>
    <row r="737" spans="3:3" customFormat="1" ht="15.75" customHeight="1" x14ac:dyDescent="0.25">
      <c r="C737" s="191"/>
    </row>
    <row r="738" spans="3:3" customFormat="1" ht="15.75" customHeight="1" x14ac:dyDescent="0.25">
      <c r="C738" s="191"/>
    </row>
    <row r="739" spans="3:3" customFormat="1" ht="15.75" customHeight="1" x14ac:dyDescent="0.25">
      <c r="C739" s="191"/>
    </row>
    <row r="740" spans="3:3" customFormat="1" ht="15.75" customHeight="1" x14ac:dyDescent="0.25">
      <c r="C740" s="191"/>
    </row>
    <row r="741" spans="3:3" customFormat="1" ht="15.75" customHeight="1" x14ac:dyDescent="0.25">
      <c r="C741" s="191"/>
    </row>
    <row r="742" spans="3:3" customFormat="1" ht="15.75" customHeight="1" x14ac:dyDescent="0.25">
      <c r="C742" s="191"/>
    </row>
    <row r="743" spans="3:3" customFormat="1" ht="15.75" customHeight="1" x14ac:dyDescent="0.25">
      <c r="C743" s="191"/>
    </row>
    <row r="744" spans="3:3" customFormat="1" ht="15.75" customHeight="1" x14ac:dyDescent="0.25">
      <c r="C744" s="191"/>
    </row>
    <row r="745" spans="3:3" customFormat="1" ht="15.75" customHeight="1" x14ac:dyDescent="0.25">
      <c r="C745" s="191"/>
    </row>
    <row r="746" spans="3:3" customFormat="1" ht="15.75" customHeight="1" x14ac:dyDescent="0.25">
      <c r="C746" s="191"/>
    </row>
    <row r="747" spans="3:3" customFormat="1" ht="15.75" customHeight="1" x14ac:dyDescent="0.25">
      <c r="C747" s="191"/>
    </row>
    <row r="748" spans="3:3" customFormat="1" ht="15.75" customHeight="1" x14ac:dyDescent="0.25">
      <c r="C748" s="191"/>
    </row>
    <row r="749" spans="3:3" customFormat="1" ht="15.75" customHeight="1" x14ac:dyDescent="0.25">
      <c r="C749" s="191"/>
    </row>
    <row r="750" spans="3:3" customFormat="1" ht="15.75" customHeight="1" x14ac:dyDescent="0.25">
      <c r="C750" s="191"/>
    </row>
    <row r="751" spans="3:3" customFormat="1" ht="15.75" customHeight="1" x14ac:dyDescent="0.25">
      <c r="C751" s="191"/>
    </row>
    <row r="752" spans="3:3" customFormat="1" ht="15.75" customHeight="1" x14ac:dyDescent="0.25">
      <c r="C752" s="191"/>
    </row>
    <row r="753" spans="3:3" customFormat="1" ht="15.75" customHeight="1" x14ac:dyDescent="0.25">
      <c r="C753" s="191"/>
    </row>
    <row r="754" spans="3:3" customFormat="1" ht="15.75" customHeight="1" x14ac:dyDescent="0.25">
      <c r="C754" s="191"/>
    </row>
    <row r="755" spans="3:3" customFormat="1" ht="15.75" customHeight="1" x14ac:dyDescent="0.25">
      <c r="C755" s="191"/>
    </row>
    <row r="756" spans="3:3" customFormat="1" ht="15.75" customHeight="1" x14ac:dyDescent="0.25">
      <c r="C756" s="191"/>
    </row>
    <row r="757" spans="3:3" customFormat="1" ht="15.75" customHeight="1" x14ac:dyDescent="0.25">
      <c r="C757" s="191"/>
    </row>
    <row r="758" spans="3:3" customFormat="1" ht="15.75" customHeight="1" x14ac:dyDescent="0.25">
      <c r="C758" s="191"/>
    </row>
    <row r="759" spans="3:3" customFormat="1" ht="15.75" customHeight="1" x14ac:dyDescent="0.25">
      <c r="C759" s="191"/>
    </row>
    <row r="760" spans="3:3" customFormat="1" ht="15.75" customHeight="1" x14ac:dyDescent="0.25">
      <c r="C760" s="191"/>
    </row>
    <row r="761" spans="3:3" customFormat="1" ht="15.75" customHeight="1" x14ac:dyDescent="0.25">
      <c r="C761" s="191"/>
    </row>
    <row r="762" spans="3:3" customFormat="1" ht="15.75" customHeight="1" x14ac:dyDescent="0.25">
      <c r="C762" s="191"/>
    </row>
    <row r="763" spans="3:3" customFormat="1" ht="15.75" customHeight="1" x14ac:dyDescent="0.25">
      <c r="C763" s="191"/>
    </row>
    <row r="764" spans="3:3" customFormat="1" ht="15.75" customHeight="1" x14ac:dyDescent="0.25">
      <c r="C764" s="191"/>
    </row>
    <row r="765" spans="3:3" customFormat="1" ht="15.75" customHeight="1" x14ac:dyDescent="0.25">
      <c r="C765" s="191"/>
    </row>
    <row r="766" spans="3:3" customFormat="1" ht="15.75" customHeight="1" x14ac:dyDescent="0.25">
      <c r="C766" s="191"/>
    </row>
    <row r="767" spans="3:3" customFormat="1" ht="15.75" customHeight="1" x14ac:dyDescent="0.25">
      <c r="C767" s="191"/>
    </row>
    <row r="768" spans="3:3" customFormat="1" ht="15.75" customHeight="1" x14ac:dyDescent="0.25">
      <c r="C768" s="191"/>
    </row>
    <row r="769" spans="3:3" customFormat="1" ht="15.75" customHeight="1" x14ac:dyDescent="0.25">
      <c r="C769" s="191"/>
    </row>
    <row r="770" spans="3:3" customFormat="1" ht="15.75" customHeight="1" x14ac:dyDescent="0.25">
      <c r="C770" s="191"/>
    </row>
    <row r="771" spans="3:3" customFormat="1" ht="15.75" customHeight="1" x14ac:dyDescent="0.25">
      <c r="C771" s="191"/>
    </row>
    <row r="772" spans="3:3" customFormat="1" ht="15.75" customHeight="1" x14ac:dyDescent="0.25">
      <c r="C772" s="191"/>
    </row>
    <row r="773" spans="3:3" customFormat="1" ht="15.75" customHeight="1" x14ac:dyDescent="0.25">
      <c r="C773" s="191"/>
    </row>
    <row r="774" spans="3:3" customFormat="1" ht="15.75" customHeight="1" x14ac:dyDescent="0.25">
      <c r="C774" s="191"/>
    </row>
    <row r="775" spans="3:3" customFormat="1" ht="15.75" customHeight="1" x14ac:dyDescent="0.25">
      <c r="C775" s="191"/>
    </row>
    <row r="776" spans="3:3" customFormat="1" ht="15.75" customHeight="1" x14ac:dyDescent="0.25">
      <c r="C776" s="191"/>
    </row>
    <row r="777" spans="3:3" customFormat="1" ht="15.75" customHeight="1" x14ac:dyDescent="0.25">
      <c r="C777" s="191"/>
    </row>
    <row r="778" spans="3:3" customFormat="1" ht="15.75" customHeight="1" x14ac:dyDescent="0.25">
      <c r="C778" s="191"/>
    </row>
    <row r="779" spans="3:3" customFormat="1" ht="15.75" customHeight="1" x14ac:dyDescent="0.25">
      <c r="C779" s="191"/>
    </row>
    <row r="780" spans="3:3" customFormat="1" ht="15.75" customHeight="1" x14ac:dyDescent="0.25">
      <c r="C780" s="191"/>
    </row>
    <row r="781" spans="3:3" customFormat="1" ht="15.75" customHeight="1" x14ac:dyDescent="0.25">
      <c r="C781" s="191"/>
    </row>
    <row r="782" spans="3:3" customFormat="1" ht="15.75" customHeight="1" x14ac:dyDescent="0.25">
      <c r="C782" s="191"/>
    </row>
    <row r="783" spans="3:3" customFormat="1" ht="15.75" customHeight="1" x14ac:dyDescent="0.25">
      <c r="C783" s="191"/>
    </row>
    <row r="784" spans="3:3" customFormat="1" ht="15.75" customHeight="1" x14ac:dyDescent="0.25">
      <c r="C784" s="191"/>
    </row>
    <row r="785" spans="3:3" customFormat="1" ht="15.75" customHeight="1" x14ac:dyDescent="0.25">
      <c r="C785" s="191"/>
    </row>
    <row r="786" spans="3:3" customFormat="1" ht="15.75" customHeight="1" x14ac:dyDescent="0.25">
      <c r="C786" s="191"/>
    </row>
    <row r="787" spans="3:3" customFormat="1" ht="15.75" customHeight="1" x14ac:dyDescent="0.25">
      <c r="C787" s="191"/>
    </row>
    <row r="788" spans="3:3" customFormat="1" ht="15.75" customHeight="1" x14ac:dyDescent="0.25">
      <c r="C788" s="191"/>
    </row>
    <row r="789" spans="3:3" customFormat="1" ht="15.75" customHeight="1" x14ac:dyDescent="0.25">
      <c r="C789" s="191"/>
    </row>
    <row r="790" spans="3:3" customFormat="1" ht="15.75" customHeight="1" x14ac:dyDescent="0.25">
      <c r="C790" s="191"/>
    </row>
    <row r="791" spans="3:3" customFormat="1" ht="15.75" customHeight="1" x14ac:dyDescent="0.25">
      <c r="C791" s="191"/>
    </row>
    <row r="792" spans="3:3" customFormat="1" ht="15.75" customHeight="1" x14ac:dyDescent="0.25">
      <c r="C792" s="191"/>
    </row>
    <row r="793" spans="3:3" customFormat="1" ht="15.75" customHeight="1" x14ac:dyDescent="0.25">
      <c r="C793" s="191"/>
    </row>
    <row r="794" spans="3:3" customFormat="1" ht="15.75" customHeight="1" x14ac:dyDescent="0.25">
      <c r="C794" s="191"/>
    </row>
    <row r="795" spans="3:3" customFormat="1" ht="15.75" customHeight="1" x14ac:dyDescent="0.25">
      <c r="C795" s="191"/>
    </row>
    <row r="796" spans="3:3" customFormat="1" ht="15.75" customHeight="1" x14ac:dyDescent="0.25">
      <c r="C796" s="191"/>
    </row>
    <row r="797" spans="3:3" customFormat="1" ht="15.75" customHeight="1" x14ac:dyDescent="0.25">
      <c r="C797" s="191"/>
    </row>
    <row r="798" spans="3:3" customFormat="1" ht="15.75" customHeight="1" x14ac:dyDescent="0.25">
      <c r="C798" s="191"/>
    </row>
    <row r="799" spans="3:3" customFormat="1" ht="15.75" customHeight="1" x14ac:dyDescent="0.25">
      <c r="C799" s="191"/>
    </row>
    <row r="800" spans="3:3" customFormat="1" ht="15.75" customHeight="1" x14ac:dyDescent="0.25">
      <c r="C800" s="191"/>
    </row>
    <row r="801" spans="3:3" customFormat="1" ht="15.75" customHeight="1" x14ac:dyDescent="0.25">
      <c r="C801" s="191"/>
    </row>
    <row r="802" spans="3:3" customFormat="1" ht="15.75" customHeight="1" x14ac:dyDescent="0.25">
      <c r="C802" s="191"/>
    </row>
    <row r="803" spans="3:3" customFormat="1" ht="15.75" customHeight="1" x14ac:dyDescent="0.25">
      <c r="C803" s="191"/>
    </row>
    <row r="804" spans="3:3" customFormat="1" ht="15.75" customHeight="1" x14ac:dyDescent="0.25">
      <c r="C804" s="191"/>
    </row>
    <row r="805" spans="3:3" customFormat="1" ht="15.75" customHeight="1" x14ac:dyDescent="0.25">
      <c r="C805" s="191"/>
    </row>
    <row r="806" spans="3:3" customFormat="1" ht="15.75" customHeight="1" x14ac:dyDescent="0.25">
      <c r="C806" s="191"/>
    </row>
    <row r="807" spans="3:3" customFormat="1" ht="15.75" customHeight="1" x14ac:dyDescent="0.25">
      <c r="C807" s="191"/>
    </row>
    <row r="808" spans="3:3" customFormat="1" ht="15.75" customHeight="1" x14ac:dyDescent="0.25">
      <c r="C808" s="191"/>
    </row>
    <row r="809" spans="3:3" customFormat="1" ht="15.75" customHeight="1" x14ac:dyDescent="0.25">
      <c r="C809" s="191"/>
    </row>
    <row r="810" spans="3:3" customFormat="1" ht="15.75" customHeight="1" x14ac:dyDescent="0.25">
      <c r="C810" s="191"/>
    </row>
    <row r="811" spans="3:3" customFormat="1" ht="15.75" customHeight="1" x14ac:dyDescent="0.25">
      <c r="C811" s="191"/>
    </row>
    <row r="812" spans="3:3" customFormat="1" ht="15.75" customHeight="1" x14ac:dyDescent="0.25">
      <c r="C812" s="191"/>
    </row>
    <row r="813" spans="3:3" customFormat="1" ht="15.75" customHeight="1" x14ac:dyDescent="0.25">
      <c r="C813" s="191"/>
    </row>
    <row r="814" spans="3:3" customFormat="1" ht="15.75" customHeight="1" x14ac:dyDescent="0.25">
      <c r="C814" s="191"/>
    </row>
    <row r="815" spans="3:3" customFormat="1" ht="15.75" customHeight="1" x14ac:dyDescent="0.25">
      <c r="C815" s="191"/>
    </row>
    <row r="816" spans="3:3" customFormat="1" ht="15.75" customHeight="1" x14ac:dyDescent="0.25">
      <c r="C816" s="191"/>
    </row>
    <row r="817" spans="3:3" customFormat="1" ht="15.75" customHeight="1" x14ac:dyDescent="0.25">
      <c r="C817" s="191"/>
    </row>
    <row r="818" spans="3:3" customFormat="1" ht="15.75" customHeight="1" x14ac:dyDescent="0.25">
      <c r="C818" s="191"/>
    </row>
    <row r="819" spans="3:3" customFormat="1" ht="15.75" customHeight="1" x14ac:dyDescent="0.25">
      <c r="C819" s="191"/>
    </row>
    <row r="820" spans="3:3" customFormat="1" ht="15.75" customHeight="1" x14ac:dyDescent="0.25">
      <c r="C820" s="191"/>
    </row>
    <row r="821" spans="3:3" customFormat="1" ht="15.75" customHeight="1" x14ac:dyDescent="0.25">
      <c r="C821" s="191"/>
    </row>
    <row r="822" spans="3:3" customFormat="1" ht="15.75" customHeight="1" x14ac:dyDescent="0.25">
      <c r="C822" s="191"/>
    </row>
    <row r="823" spans="3:3" customFormat="1" ht="15.75" customHeight="1" x14ac:dyDescent="0.25">
      <c r="C823" s="191"/>
    </row>
    <row r="824" spans="3:3" customFormat="1" ht="15.75" customHeight="1" x14ac:dyDescent="0.25">
      <c r="C824" s="191"/>
    </row>
    <row r="825" spans="3:3" customFormat="1" ht="15.75" customHeight="1" x14ac:dyDescent="0.25">
      <c r="C825" s="191"/>
    </row>
    <row r="826" spans="3:3" customFormat="1" ht="15.75" customHeight="1" x14ac:dyDescent="0.25">
      <c r="C826" s="191"/>
    </row>
    <row r="827" spans="3:3" customFormat="1" ht="15.75" customHeight="1" x14ac:dyDescent="0.25">
      <c r="C827" s="191"/>
    </row>
    <row r="828" spans="3:3" customFormat="1" ht="15.75" customHeight="1" x14ac:dyDescent="0.25">
      <c r="C828" s="191"/>
    </row>
    <row r="829" spans="3:3" customFormat="1" ht="15.75" customHeight="1" x14ac:dyDescent="0.25">
      <c r="C829" s="191"/>
    </row>
    <row r="830" spans="3:3" customFormat="1" ht="15.75" customHeight="1" x14ac:dyDescent="0.25">
      <c r="C830" s="191"/>
    </row>
    <row r="831" spans="3:3" customFormat="1" ht="15.75" customHeight="1" x14ac:dyDescent="0.25">
      <c r="C831" s="191"/>
    </row>
    <row r="832" spans="3:3" customFormat="1" ht="15.75" customHeight="1" x14ac:dyDescent="0.25">
      <c r="C832" s="191"/>
    </row>
    <row r="833" spans="3:3" customFormat="1" ht="15.75" customHeight="1" x14ac:dyDescent="0.25">
      <c r="C833" s="191"/>
    </row>
    <row r="834" spans="3:3" customFormat="1" ht="15.75" customHeight="1" x14ac:dyDescent="0.25">
      <c r="C834" s="191"/>
    </row>
    <row r="835" spans="3:3" customFormat="1" ht="15.75" customHeight="1" x14ac:dyDescent="0.25">
      <c r="C835" s="191"/>
    </row>
    <row r="836" spans="3:3" customFormat="1" ht="15.75" customHeight="1" x14ac:dyDescent="0.25">
      <c r="C836" s="191"/>
    </row>
    <row r="837" spans="3:3" customFormat="1" ht="15.75" customHeight="1" x14ac:dyDescent="0.25">
      <c r="C837" s="191"/>
    </row>
    <row r="838" spans="3:3" customFormat="1" ht="15.75" customHeight="1" x14ac:dyDescent="0.25">
      <c r="C838" s="191"/>
    </row>
    <row r="839" spans="3:3" customFormat="1" ht="15.75" customHeight="1" x14ac:dyDescent="0.25">
      <c r="C839" s="191"/>
    </row>
    <row r="840" spans="3:3" customFormat="1" ht="15.75" customHeight="1" x14ac:dyDescent="0.25">
      <c r="C840" s="191"/>
    </row>
    <row r="841" spans="3:3" customFormat="1" ht="15.75" customHeight="1" x14ac:dyDescent="0.25">
      <c r="C841" s="191"/>
    </row>
    <row r="842" spans="3:3" customFormat="1" ht="15.75" customHeight="1" x14ac:dyDescent="0.25">
      <c r="C842" s="191"/>
    </row>
    <row r="843" spans="3:3" customFormat="1" ht="15.75" customHeight="1" x14ac:dyDescent="0.25">
      <c r="C843" s="191"/>
    </row>
    <row r="844" spans="3:3" customFormat="1" ht="15.75" customHeight="1" x14ac:dyDescent="0.25">
      <c r="C844" s="191"/>
    </row>
    <row r="845" spans="3:3" customFormat="1" ht="15.75" customHeight="1" x14ac:dyDescent="0.25">
      <c r="C845" s="191"/>
    </row>
    <row r="846" spans="3:3" customFormat="1" ht="15.75" customHeight="1" x14ac:dyDescent="0.25">
      <c r="C846" s="191"/>
    </row>
    <row r="847" spans="3:3" customFormat="1" ht="15.75" customHeight="1" x14ac:dyDescent="0.25">
      <c r="C847" s="191"/>
    </row>
    <row r="848" spans="3:3" customFormat="1" ht="15.75" customHeight="1" x14ac:dyDescent="0.25">
      <c r="C848" s="191"/>
    </row>
    <row r="849" spans="3:3" customFormat="1" ht="15.75" customHeight="1" x14ac:dyDescent="0.25">
      <c r="C849" s="191"/>
    </row>
    <row r="850" spans="3:3" customFormat="1" ht="15.75" customHeight="1" x14ac:dyDescent="0.25">
      <c r="C850" s="191"/>
    </row>
    <row r="851" spans="3:3" customFormat="1" ht="15.75" customHeight="1" x14ac:dyDescent="0.25">
      <c r="C851" s="191"/>
    </row>
    <row r="852" spans="3:3" customFormat="1" ht="15.75" customHeight="1" x14ac:dyDescent="0.25">
      <c r="C852" s="191"/>
    </row>
    <row r="853" spans="3:3" customFormat="1" ht="15.75" customHeight="1" x14ac:dyDescent="0.25">
      <c r="C853" s="191"/>
    </row>
    <row r="854" spans="3:3" customFormat="1" ht="15.75" customHeight="1" x14ac:dyDescent="0.25">
      <c r="C854" s="191"/>
    </row>
    <row r="855" spans="3:3" customFormat="1" ht="15.75" customHeight="1" x14ac:dyDescent="0.25">
      <c r="C855" s="191"/>
    </row>
    <row r="856" spans="3:3" customFormat="1" ht="15.75" customHeight="1" x14ac:dyDescent="0.25">
      <c r="C856" s="191"/>
    </row>
    <row r="857" spans="3:3" customFormat="1" ht="15.75" customHeight="1" x14ac:dyDescent="0.25">
      <c r="C857" s="191"/>
    </row>
    <row r="858" spans="3:3" customFormat="1" ht="15.75" customHeight="1" x14ac:dyDescent="0.25">
      <c r="C858" s="191"/>
    </row>
    <row r="859" spans="3:3" customFormat="1" ht="15.75" customHeight="1" x14ac:dyDescent="0.25">
      <c r="C859" s="191"/>
    </row>
    <row r="860" spans="3:3" customFormat="1" ht="15.75" customHeight="1" x14ac:dyDescent="0.25">
      <c r="C860" s="191"/>
    </row>
    <row r="861" spans="3:3" customFormat="1" ht="15.75" customHeight="1" x14ac:dyDescent="0.25">
      <c r="C861" s="191"/>
    </row>
    <row r="862" spans="3:3" customFormat="1" ht="15.75" customHeight="1" x14ac:dyDescent="0.25">
      <c r="C862" s="191"/>
    </row>
    <row r="863" spans="3:3" customFormat="1" ht="15.75" customHeight="1" x14ac:dyDescent="0.25">
      <c r="C863" s="191"/>
    </row>
    <row r="864" spans="3:3" customFormat="1" ht="15.75" customHeight="1" x14ac:dyDescent="0.25">
      <c r="C864" s="191"/>
    </row>
    <row r="865" spans="3:3" customFormat="1" ht="15.75" customHeight="1" x14ac:dyDescent="0.25">
      <c r="C865" s="191"/>
    </row>
    <row r="866" spans="3:3" customFormat="1" ht="15.75" customHeight="1" x14ac:dyDescent="0.25">
      <c r="C866" s="191"/>
    </row>
    <row r="867" spans="3:3" customFormat="1" ht="15.75" customHeight="1" x14ac:dyDescent="0.25">
      <c r="C867" s="191"/>
    </row>
    <row r="868" spans="3:3" customFormat="1" ht="15.75" customHeight="1" x14ac:dyDescent="0.25">
      <c r="C868" s="191"/>
    </row>
    <row r="869" spans="3:3" customFormat="1" ht="15.75" customHeight="1" x14ac:dyDescent="0.25">
      <c r="C869" s="191"/>
    </row>
    <row r="870" spans="3:3" customFormat="1" ht="15.75" customHeight="1" x14ac:dyDescent="0.25">
      <c r="C870" s="191"/>
    </row>
    <row r="871" spans="3:3" customFormat="1" ht="15.75" customHeight="1" x14ac:dyDescent="0.25">
      <c r="C871" s="191"/>
    </row>
    <row r="872" spans="3:3" customFormat="1" ht="15.75" customHeight="1" x14ac:dyDescent="0.25">
      <c r="C872" s="191"/>
    </row>
    <row r="873" spans="3:3" customFormat="1" ht="15.75" customHeight="1" x14ac:dyDescent="0.25">
      <c r="C873" s="191"/>
    </row>
    <row r="874" spans="3:3" customFormat="1" ht="15.75" customHeight="1" x14ac:dyDescent="0.25">
      <c r="C874" s="191"/>
    </row>
    <row r="875" spans="3:3" customFormat="1" ht="15.75" customHeight="1" x14ac:dyDescent="0.25">
      <c r="C875" s="191"/>
    </row>
    <row r="876" spans="3:3" customFormat="1" ht="15.75" customHeight="1" x14ac:dyDescent="0.25">
      <c r="C876" s="191"/>
    </row>
    <row r="877" spans="3:3" customFormat="1" ht="15.75" customHeight="1" x14ac:dyDescent="0.25">
      <c r="C877" s="191"/>
    </row>
    <row r="878" spans="3:3" customFormat="1" ht="15.75" customHeight="1" x14ac:dyDescent="0.25">
      <c r="C878" s="191"/>
    </row>
    <row r="879" spans="3:3" customFormat="1" ht="15.75" customHeight="1" x14ac:dyDescent="0.25">
      <c r="C879" s="191"/>
    </row>
    <row r="880" spans="3:3" customFormat="1" ht="15.75" customHeight="1" x14ac:dyDescent="0.25">
      <c r="C880" s="191"/>
    </row>
    <row r="881" spans="3:3" customFormat="1" ht="15.75" customHeight="1" x14ac:dyDescent="0.25">
      <c r="C881" s="191"/>
    </row>
    <row r="882" spans="3:3" customFormat="1" ht="15.75" customHeight="1" x14ac:dyDescent="0.25">
      <c r="C882" s="191"/>
    </row>
    <row r="883" spans="3:3" customFormat="1" ht="15.75" customHeight="1" x14ac:dyDescent="0.25">
      <c r="C883" s="191"/>
    </row>
    <row r="884" spans="3:3" customFormat="1" ht="15.75" customHeight="1" x14ac:dyDescent="0.25">
      <c r="C884" s="191"/>
    </row>
    <row r="885" spans="3:3" customFormat="1" ht="15.75" customHeight="1" x14ac:dyDescent="0.25">
      <c r="C885" s="191"/>
    </row>
    <row r="886" spans="3:3" customFormat="1" ht="15.75" customHeight="1" x14ac:dyDescent="0.25">
      <c r="C886" s="191"/>
    </row>
    <row r="887" spans="3:3" customFormat="1" ht="15.75" customHeight="1" x14ac:dyDescent="0.25">
      <c r="C887" s="191"/>
    </row>
    <row r="888" spans="3:3" customFormat="1" ht="15.75" customHeight="1" x14ac:dyDescent="0.25">
      <c r="C888" s="191"/>
    </row>
    <row r="889" spans="3:3" customFormat="1" ht="15.75" customHeight="1" x14ac:dyDescent="0.25">
      <c r="C889" s="191"/>
    </row>
    <row r="890" spans="3:3" customFormat="1" ht="15.75" customHeight="1" x14ac:dyDescent="0.25">
      <c r="C890" s="191"/>
    </row>
    <row r="891" spans="3:3" customFormat="1" ht="15.75" customHeight="1" x14ac:dyDescent="0.25">
      <c r="C891" s="191"/>
    </row>
    <row r="892" spans="3:3" customFormat="1" ht="15.75" customHeight="1" x14ac:dyDescent="0.25">
      <c r="C892" s="191"/>
    </row>
    <row r="893" spans="3:3" customFormat="1" ht="15.75" customHeight="1" x14ac:dyDescent="0.25">
      <c r="C893" s="191"/>
    </row>
    <row r="894" spans="3:3" customFormat="1" ht="15.75" customHeight="1" x14ac:dyDescent="0.25">
      <c r="C894" s="191"/>
    </row>
    <row r="895" spans="3:3" customFormat="1" ht="15.75" customHeight="1" x14ac:dyDescent="0.25">
      <c r="C895" s="191"/>
    </row>
    <row r="896" spans="3:3" customFormat="1" ht="15.75" customHeight="1" x14ac:dyDescent="0.25">
      <c r="C896" s="191"/>
    </row>
    <row r="897" spans="3:3" customFormat="1" ht="15.75" customHeight="1" x14ac:dyDescent="0.25">
      <c r="C897" s="191"/>
    </row>
    <row r="898" spans="3:3" customFormat="1" ht="15.75" customHeight="1" x14ac:dyDescent="0.25">
      <c r="C898" s="191"/>
    </row>
    <row r="899" spans="3:3" customFormat="1" ht="15.75" customHeight="1" x14ac:dyDescent="0.25">
      <c r="C899" s="191"/>
    </row>
    <row r="900" spans="3:3" customFormat="1" ht="15.75" customHeight="1" x14ac:dyDescent="0.25">
      <c r="C900" s="191"/>
    </row>
    <row r="901" spans="3:3" customFormat="1" ht="15.75" customHeight="1" x14ac:dyDescent="0.25">
      <c r="C901" s="191"/>
    </row>
    <row r="902" spans="3:3" customFormat="1" ht="15.75" customHeight="1" x14ac:dyDescent="0.25">
      <c r="C902" s="191"/>
    </row>
    <row r="903" spans="3:3" customFormat="1" ht="15.75" customHeight="1" x14ac:dyDescent="0.25">
      <c r="C903" s="191"/>
    </row>
    <row r="904" spans="3:3" customFormat="1" ht="15.75" customHeight="1" x14ac:dyDescent="0.25">
      <c r="C904" s="191"/>
    </row>
    <row r="905" spans="3:3" customFormat="1" ht="15.75" customHeight="1" x14ac:dyDescent="0.25">
      <c r="C905" s="191"/>
    </row>
    <row r="906" spans="3:3" customFormat="1" ht="15.75" customHeight="1" x14ac:dyDescent="0.25">
      <c r="C906" s="191"/>
    </row>
    <row r="907" spans="3:3" customFormat="1" ht="15.75" customHeight="1" x14ac:dyDescent="0.25">
      <c r="C907" s="191"/>
    </row>
    <row r="908" spans="3:3" customFormat="1" ht="15.75" customHeight="1" x14ac:dyDescent="0.25">
      <c r="C908" s="191"/>
    </row>
    <row r="909" spans="3:3" customFormat="1" ht="15.75" customHeight="1" x14ac:dyDescent="0.25">
      <c r="C909" s="191"/>
    </row>
    <row r="910" spans="3:3" customFormat="1" ht="15.75" customHeight="1" x14ac:dyDescent="0.25">
      <c r="C910" s="191"/>
    </row>
    <row r="911" spans="3:3" customFormat="1" ht="15.75" customHeight="1" x14ac:dyDescent="0.25">
      <c r="C911" s="191"/>
    </row>
    <row r="912" spans="3:3" customFormat="1" ht="15.75" customHeight="1" x14ac:dyDescent="0.25">
      <c r="C912" s="191"/>
    </row>
    <row r="913" spans="3:3" customFormat="1" ht="15.75" customHeight="1" x14ac:dyDescent="0.25">
      <c r="C913" s="191"/>
    </row>
    <row r="914" spans="3:3" customFormat="1" ht="15.75" customHeight="1" x14ac:dyDescent="0.25">
      <c r="C914" s="191"/>
    </row>
    <row r="915" spans="3:3" customFormat="1" ht="15.75" customHeight="1" x14ac:dyDescent="0.25">
      <c r="C915" s="191"/>
    </row>
    <row r="916" spans="3:3" customFormat="1" ht="15.75" customHeight="1" x14ac:dyDescent="0.25">
      <c r="C916" s="191"/>
    </row>
    <row r="917" spans="3:3" customFormat="1" ht="15.75" customHeight="1" x14ac:dyDescent="0.25">
      <c r="C917" s="191"/>
    </row>
    <row r="918" spans="3:3" customFormat="1" ht="15.75" customHeight="1" x14ac:dyDescent="0.25">
      <c r="C918" s="191"/>
    </row>
    <row r="919" spans="3:3" customFormat="1" ht="15.75" customHeight="1" x14ac:dyDescent="0.25">
      <c r="C919" s="191"/>
    </row>
    <row r="920" spans="3:3" customFormat="1" ht="15.75" customHeight="1" x14ac:dyDescent="0.25">
      <c r="C920" s="191"/>
    </row>
    <row r="921" spans="3:3" customFormat="1" ht="15.75" customHeight="1" x14ac:dyDescent="0.25">
      <c r="C921" s="191"/>
    </row>
    <row r="922" spans="3:3" customFormat="1" ht="15.75" customHeight="1" x14ac:dyDescent="0.25">
      <c r="C922" s="191"/>
    </row>
    <row r="923" spans="3:3" customFormat="1" ht="15.75" customHeight="1" x14ac:dyDescent="0.25">
      <c r="C923" s="191"/>
    </row>
    <row r="924" spans="3:3" customFormat="1" ht="15.75" customHeight="1" x14ac:dyDescent="0.25">
      <c r="C924" s="191"/>
    </row>
    <row r="925" spans="3:3" customFormat="1" ht="15.75" customHeight="1" x14ac:dyDescent="0.25">
      <c r="C925" s="191"/>
    </row>
    <row r="926" spans="3:3" customFormat="1" ht="15.75" customHeight="1" x14ac:dyDescent="0.25">
      <c r="C926" s="191"/>
    </row>
    <row r="927" spans="3:3" customFormat="1" ht="15.75" customHeight="1" x14ac:dyDescent="0.25">
      <c r="C927" s="191"/>
    </row>
    <row r="928" spans="3:3" customFormat="1" ht="15.75" customHeight="1" x14ac:dyDescent="0.25">
      <c r="C928" s="191"/>
    </row>
    <row r="929" spans="3:3" customFormat="1" ht="15.75" customHeight="1" x14ac:dyDescent="0.25">
      <c r="C929" s="191"/>
    </row>
    <row r="930" spans="3:3" customFormat="1" ht="15.75" customHeight="1" x14ac:dyDescent="0.25">
      <c r="C930" s="191"/>
    </row>
    <row r="931" spans="3:3" customFormat="1" ht="15.75" customHeight="1" x14ac:dyDescent="0.25">
      <c r="C931" s="191"/>
    </row>
    <row r="932" spans="3:3" customFormat="1" ht="15.75" customHeight="1" x14ac:dyDescent="0.25">
      <c r="C932" s="191"/>
    </row>
    <row r="933" spans="3:3" customFormat="1" ht="15.75" customHeight="1" x14ac:dyDescent="0.25">
      <c r="C933" s="191"/>
    </row>
    <row r="934" spans="3:3" customFormat="1" ht="15.75" customHeight="1" x14ac:dyDescent="0.25">
      <c r="C934" s="191"/>
    </row>
    <row r="935" spans="3:3" customFormat="1" ht="15.75" customHeight="1" x14ac:dyDescent="0.25">
      <c r="C935" s="191"/>
    </row>
    <row r="936" spans="3:3" customFormat="1" ht="15.75" customHeight="1" x14ac:dyDescent="0.25">
      <c r="C936" s="191"/>
    </row>
    <row r="937" spans="3:3" customFormat="1" ht="15.75" customHeight="1" x14ac:dyDescent="0.25">
      <c r="C937" s="191"/>
    </row>
    <row r="938" spans="3:3" customFormat="1" ht="15.75" customHeight="1" x14ac:dyDescent="0.25">
      <c r="C938" s="191"/>
    </row>
    <row r="939" spans="3:3" customFormat="1" ht="15.75" customHeight="1" x14ac:dyDescent="0.25">
      <c r="C939" s="191"/>
    </row>
    <row r="940" spans="3:3" customFormat="1" ht="15.75" customHeight="1" x14ac:dyDescent="0.25">
      <c r="C940" s="191"/>
    </row>
    <row r="941" spans="3:3" customFormat="1" ht="15.75" customHeight="1" x14ac:dyDescent="0.25">
      <c r="C941" s="191"/>
    </row>
    <row r="942" spans="3:3" customFormat="1" ht="15.75" customHeight="1" x14ac:dyDescent="0.25">
      <c r="C942" s="191"/>
    </row>
    <row r="943" spans="3:3" customFormat="1" ht="15.75" customHeight="1" x14ac:dyDescent="0.25">
      <c r="C943" s="191"/>
    </row>
    <row r="944" spans="3:3" customFormat="1" ht="15.75" customHeight="1" x14ac:dyDescent="0.25">
      <c r="C944" s="191"/>
    </row>
    <row r="945" spans="3:3" customFormat="1" ht="15.75" customHeight="1" x14ac:dyDescent="0.25">
      <c r="C945" s="191"/>
    </row>
    <row r="946" spans="3:3" customFormat="1" ht="15.75" customHeight="1" x14ac:dyDescent="0.25">
      <c r="C946" s="191"/>
    </row>
    <row r="947" spans="3:3" customFormat="1" ht="15.75" customHeight="1" x14ac:dyDescent="0.25">
      <c r="C947" s="191"/>
    </row>
    <row r="948" spans="3:3" customFormat="1" ht="15.75" customHeight="1" x14ac:dyDescent="0.25">
      <c r="C948" s="191"/>
    </row>
    <row r="949" spans="3:3" customFormat="1" ht="15.75" customHeight="1" x14ac:dyDescent="0.25">
      <c r="C949" s="191"/>
    </row>
    <row r="950" spans="3:3" customFormat="1" ht="15.75" customHeight="1" x14ac:dyDescent="0.25">
      <c r="C950" s="191"/>
    </row>
    <row r="951" spans="3:3" customFormat="1" ht="15.75" customHeight="1" x14ac:dyDescent="0.25">
      <c r="C951" s="191"/>
    </row>
    <row r="952" spans="3:3" customFormat="1" ht="15.75" customHeight="1" x14ac:dyDescent="0.25">
      <c r="C952" s="191"/>
    </row>
    <row r="953" spans="3:3" customFormat="1" ht="15.75" customHeight="1" x14ac:dyDescent="0.25">
      <c r="C953" s="191"/>
    </row>
    <row r="954" spans="3:3" customFormat="1" ht="15.75" customHeight="1" x14ac:dyDescent="0.25">
      <c r="C954" s="191"/>
    </row>
    <row r="955" spans="3:3" customFormat="1" ht="15.75" customHeight="1" x14ac:dyDescent="0.25">
      <c r="C955" s="191"/>
    </row>
    <row r="956" spans="3:3" customFormat="1" ht="15.75" customHeight="1" x14ac:dyDescent="0.25">
      <c r="C956" s="191"/>
    </row>
    <row r="957" spans="3:3" customFormat="1" ht="15.75" customHeight="1" x14ac:dyDescent="0.25">
      <c r="C957" s="191"/>
    </row>
    <row r="958" spans="3:3" customFormat="1" ht="15.75" customHeight="1" x14ac:dyDescent="0.25">
      <c r="C958" s="191"/>
    </row>
    <row r="959" spans="3:3" customFormat="1" ht="15.75" customHeight="1" x14ac:dyDescent="0.25">
      <c r="C959" s="191"/>
    </row>
    <row r="960" spans="3:3" customFormat="1" ht="15.75" customHeight="1" x14ac:dyDescent="0.25">
      <c r="C960" s="191"/>
    </row>
    <row r="961" spans="3:3" customFormat="1" ht="15.75" customHeight="1" x14ac:dyDescent="0.25">
      <c r="C961" s="191"/>
    </row>
    <row r="962" spans="3:3" customFormat="1" ht="15.75" customHeight="1" x14ac:dyDescent="0.25">
      <c r="C962" s="191"/>
    </row>
    <row r="963" spans="3:3" customFormat="1" ht="15.75" customHeight="1" x14ac:dyDescent="0.25">
      <c r="C963" s="191"/>
    </row>
    <row r="964" spans="3:3" customFormat="1" ht="15.75" customHeight="1" x14ac:dyDescent="0.25">
      <c r="C964" s="191"/>
    </row>
    <row r="965" spans="3:3" customFormat="1" ht="15.75" customHeight="1" x14ac:dyDescent="0.25">
      <c r="C965" s="191"/>
    </row>
    <row r="966" spans="3:3" customFormat="1" ht="15.75" customHeight="1" x14ac:dyDescent="0.25">
      <c r="C966" s="191"/>
    </row>
    <row r="967" spans="3:3" customFormat="1" ht="15.75" customHeight="1" x14ac:dyDescent="0.25">
      <c r="C967" s="191"/>
    </row>
    <row r="968" spans="3:3" customFormat="1" ht="15.75" customHeight="1" x14ac:dyDescent="0.25">
      <c r="C968" s="191"/>
    </row>
    <row r="969" spans="3:3" customFormat="1" ht="15.75" customHeight="1" x14ac:dyDescent="0.25">
      <c r="C969" s="191"/>
    </row>
    <row r="970" spans="3:3" customFormat="1" ht="15.75" customHeight="1" x14ac:dyDescent="0.25">
      <c r="C970" s="191"/>
    </row>
    <row r="971" spans="3:3" customFormat="1" ht="15.75" customHeight="1" x14ac:dyDescent="0.25">
      <c r="C971" s="191"/>
    </row>
    <row r="972" spans="3:3" customFormat="1" ht="15.75" customHeight="1" x14ac:dyDescent="0.25">
      <c r="C972" s="191"/>
    </row>
    <row r="973" spans="3:3" customFormat="1" ht="15.75" customHeight="1" x14ac:dyDescent="0.25">
      <c r="C973" s="191"/>
    </row>
    <row r="974" spans="3:3" customFormat="1" ht="15.75" customHeight="1" x14ac:dyDescent="0.25">
      <c r="C974" s="191"/>
    </row>
    <row r="975" spans="3:3" customFormat="1" ht="15.75" customHeight="1" x14ac:dyDescent="0.25">
      <c r="C975" s="191"/>
    </row>
    <row r="976" spans="3:3" customFormat="1" ht="15.75" customHeight="1" x14ac:dyDescent="0.25">
      <c r="C976" s="191"/>
    </row>
    <row r="977" spans="3:3" customFormat="1" ht="15.75" customHeight="1" x14ac:dyDescent="0.25">
      <c r="C977" s="191"/>
    </row>
    <row r="978" spans="3:3" customFormat="1" ht="15.75" customHeight="1" x14ac:dyDescent="0.25">
      <c r="C978" s="191"/>
    </row>
    <row r="979" spans="3:3" customFormat="1" ht="15.75" customHeight="1" x14ac:dyDescent="0.25">
      <c r="C979" s="191"/>
    </row>
    <row r="980" spans="3:3" customFormat="1" ht="15.75" customHeight="1" x14ac:dyDescent="0.25">
      <c r="C980" s="191"/>
    </row>
    <row r="981" spans="3:3" customFormat="1" ht="15.75" customHeight="1" x14ac:dyDescent="0.25">
      <c r="C981" s="191"/>
    </row>
    <row r="982" spans="3:3" customFormat="1" ht="15.75" customHeight="1" x14ac:dyDescent="0.25">
      <c r="C982" s="191"/>
    </row>
    <row r="983" spans="3:3" customFormat="1" ht="15.75" customHeight="1" x14ac:dyDescent="0.25">
      <c r="C983" s="191"/>
    </row>
    <row r="984" spans="3:3" customFormat="1" ht="15.75" customHeight="1" x14ac:dyDescent="0.25">
      <c r="C984" s="191"/>
    </row>
    <row r="985" spans="3:3" customFormat="1" ht="15.75" customHeight="1" x14ac:dyDescent="0.25">
      <c r="C985" s="191"/>
    </row>
    <row r="986" spans="3:3" customFormat="1" ht="15.75" customHeight="1" x14ac:dyDescent="0.25">
      <c r="C986" s="191"/>
    </row>
    <row r="987" spans="3:3" customFormat="1" ht="15.75" customHeight="1" x14ac:dyDescent="0.25">
      <c r="C987" s="191"/>
    </row>
    <row r="988" spans="3:3" customFormat="1" ht="15.75" customHeight="1" x14ac:dyDescent="0.25">
      <c r="C988" s="191"/>
    </row>
    <row r="989" spans="3:3" customFormat="1" ht="15.75" customHeight="1" x14ac:dyDescent="0.25">
      <c r="C989" s="191"/>
    </row>
    <row r="990" spans="3:3" customFormat="1" ht="15.75" customHeight="1" x14ac:dyDescent="0.25">
      <c r="C990" s="191"/>
    </row>
    <row r="991" spans="3:3" customFormat="1" ht="15.75" customHeight="1" x14ac:dyDescent="0.25">
      <c r="C991" s="191"/>
    </row>
    <row r="992" spans="3:3" customFormat="1" ht="15.75" customHeight="1" x14ac:dyDescent="0.25">
      <c r="C992" s="191"/>
    </row>
    <row r="993" spans="3:3" customFormat="1" ht="15.75" customHeight="1" x14ac:dyDescent="0.25">
      <c r="C993" s="191"/>
    </row>
  </sheetData>
  <sheetProtection algorithmName="SHA-512" hashValue="ak//m00oZApj95vcjg/ha1g12fRD0wrzpAfcSDoxSVLBpQkqzVCb9T5oGvT84ciPsLOVPLnVF+S2T7fgsztCYw==" saltValue="P9F3gLRNmhMlzMmDYCp5yQ==" spinCount="100000" sheet="1" objects="1" scenarios="1"/>
  <protectedRanges>
    <protectedRange algorithmName="SHA-512" hashValue="R8frfBQ/MhInQYm+jLEgMwgPwCkrGPIUaxyIFLRSCn/+fIsUU6bmJDax/r7gTh2PEAEvgODYwg0rRRjqSM/oww==" saltValue="tbZzHO5lCNHCDH5y3XGZag==" spinCount="100000" sqref="A1:E1 G1:XFD1" name="Range1_1"/>
    <protectedRange algorithmName="SHA-512" hashValue="R8frfBQ/MhInQYm+jLEgMwgPwCkrGPIUaxyIFLRSCn/+fIsUU6bmJDax/r7gTh2PEAEvgODYwg0rRRjqSM/oww==" saltValue="tbZzHO5lCNHCDH5y3XGZag==" spinCount="100000" sqref="F1" name="Range1_2"/>
  </protectedRanges>
  <mergeCells count="2">
    <mergeCell ref="A2:F2"/>
    <mergeCell ref="D143:E143"/>
  </mergeCells>
  <conditionalFormatting sqref="D5:E141">
    <cfRule type="cellIs" dxfId="16" priority="1" operator="lessThan">
      <formula>-0.001</formula>
    </cfRule>
  </conditionalFormatting>
  <pageMargins left="0.25" right="0.25" top="0.75" bottom="0.75" header="0.3" footer="0.3"/>
  <pageSetup paperSize="9" scale="80" orientation="portrait"/>
  <headerFooter>
    <oddFooter>&amp;RStranica: &amp;P od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993"/>
  <sheetViews>
    <sheetView showGridLines="0" topLeftCell="A23" workbookViewId="0">
      <selection activeCell="D49" sqref="D49"/>
    </sheetView>
  </sheetViews>
  <sheetFormatPr defaultColWidth="17.33203125" defaultRowHeight="15" customHeight="1" x14ac:dyDescent="0.25"/>
  <cols>
    <col min="1" max="1" width="13.33203125" style="18" customWidth="1"/>
    <col min="2" max="2" width="60.6640625" style="21" customWidth="1"/>
    <col min="3" max="3" width="12.6640625" style="18" customWidth="1"/>
    <col min="4" max="5" width="14.6640625" customWidth="1"/>
    <col min="6" max="22" width="8" customWidth="1"/>
  </cols>
  <sheetData>
    <row r="1" spans="1:25" s="2" customFormat="1" ht="15" customHeight="1" x14ac:dyDescent="0.25">
      <c r="A1" s="127" t="s">
        <v>47</v>
      </c>
      <c r="B1" s="128" t="s">
        <v>48</v>
      </c>
      <c r="C1" s="127" t="s">
        <v>34</v>
      </c>
      <c r="D1" s="129" t="s">
        <v>49</v>
      </c>
      <c r="E1" s="130" t="s">
        <v>50</v>
      </c>
      <c r="F1" s="131" t="s">
        <v>38</v>
      </c>
    </row>
    <row r="2" spans="1:25" ht="50.1" customHeight="1" x14ac:dyDescent="0.25">
      <c r="A2" s="291" t="s">
        <v>2815</v>
      </c>
      <c r="B2" s="335"/>
      <c r="C2" s="335"/>
      <c r="D2" s="335"/>
      <c r="E2" s="335"/>
      <c r="F2" s="192"/>
      <c r="G2" s="8"/>
      <c r="H2" s="8"/>
      <c r="I2" s="8"/>
      <c r="J2" s="8"/>
      <c r="K2" s="8"/>
      <c r="L2" s="8"/>
      <c r="M2" s="8"/>
      <c r="N2" s="8"/>
      <c r="O2" s="8"/>
      <c r="P2" s="8"/>
      <c r="Q2" s="8"/>
      <c r="R2" s="8"/>
      <c r="S2" s="8"/>
      <c r="T2" s="8"/>
      <c r="U2" s="8"/>
      <c r="V2" s="8"/>
    </row>
    <row r="3" spans="1:25" s="6" customFormat="1" ht="48" customHeight="1" x14ac:dyDescent="0.25">
      <c r="A3" s="40" t="s">
        <v>1964</v>
      </c>
      <c r="B3" s="41" t="s">
        <v>40</v>
      </c>
      <c r="C3" s="42" t="s">
        <v>41</v>
      </c>
      <c r="D3" s="41" t="s">
        <v>2816</v>
      </c>
      <c r="E3" s="43" t="s">
        <v>2817</v>
      </c>
      <c r="F3" s="193"/>
      <c r="G3" s="35"/>
      <c r="H3" s="35"/>
      <c r="I3" s="35"/>
      <c r="J3" s="35"/>
      <c r="K3" s="35"/>
      <c r="L3" s="35"/>
      <c r="M3" s="35"/>
      <c r="N3" s="35"/>
      <c r="O3" s="35"/>
      <c r="P3" s="35"/>
      <c r="Q3" s="35"/>
      <c r="R3" s="35"/>
      <c r="S3" s="35"/>
      <c r="T3" s="35"/>
      <c r="U3" s="35"/>
      <c r="V3" s="35"/>
    </row>
    <row r="4" spans="1:25" s="31" customFormat="1" ht="12" customHeight="1" x14ac:dyDescent="0.25">
      <c r="A4" s="44">
        <v>1</v>
      </c>
      <c r="B4" s="46">
        <v>2</v>
      </c>
      <c r="C4" s="175" t="s">
        <v>56</v>
      </c>
      <c r="D4" s="175">
        <v>4</v>
      </c>
      <c r="E4" s="45">
        <v>5</v>
      </c>
      <c r="F4" s="194"/>
      <c r="G4" s="137"/>
      <c r="H4" s="137"/>
      <c r="I4" s="137"/>
      <c r="J4" s="137"/>
      <c r="K4" s="137"/>
      <c r="L4" s="137"/>
      <c r="M4" s="137"/>
      <c r="N4" s="137"/>
      <c r="O4" s="137"/>
      <c r="P4" s="137"/>
      <c r="Q4" s="137"/>
      <c r="R4" s="137"/>
      <c r="S4" s="137"/>
      <c r="T4" s="137"/>
      <c r="U4" s="137"/>
      <c r="V4" s="137"/>
      <c r="W4" s="137"/>
      <c r="X4" s="137"/>
      <c r="Y4" s="137"/>
    </row>
    <row r="5" spans="1:25" ht="13.5" customHeight="1" x14ac:dyDescent="0.25">
      <c r="A5" s="195" t="s">
        <v>2818</v>
      </c>
      <c r="B5" s="196" t="s">
        <v>2819</v>
      </c>
      <c r="C5" s="197" t="s">
        <v>2818</v>
      </c>
      <c r="D5" s="180">
        <f>D6+D22</f>
        <v>0</v>
      </c>
      <c r="E5" s="198">
        <f>E6+E22</f>
        <v>0</v>
      </c>
      <c r="F5" s="124"/>
      <c r="G5" s="7"/>
      <c r="H5" s="7"/>
      <c r="I5" s="7"/>
      <c r="J5" s="7"/>
      <c r="K5" s="7"/>
      <c r="L5" s="7"/>
      <c r="M5" s="7"/>
      <c r="N5" s="7"/>
      <c r="O5" s="7"/>
      <c r="P5" s="7"/>
      <c r="Q5" s="7"/>
      <c r="R5" s="7"/>
      <c r="S5" s="7"/>
      <c r="T5" s="7"/>
      <c r="U5" s="7"/>
      <c r="V5" s="7"/>
    </row>
    <row r="6" spans="1:25" ht="13.5" customHeight="1" x14ac:dyDescent="0.25">
      <c r="A6" s="199" t="s">
        <v>2820</v>
      </c>
      <c r="B6" s="200" t="s">
        <v>2821</v>
      </c>
      <c r="C6" s="201" t="s">
        <v>2820</v>
      </c>
      <c r="D6" s="184">
        <f>D7+D14</f>
        <v>0</v>
      </c>
      <c r="E6" s="202">
        <f>E7+E14</f>
        <v>0</v>
      </c>
      <c r="F6" s="124"/>
      <c r="G6" s="7"/>
      <c r="H6" s="7"/>
      <c r="I6" s="7"/>
      <c r="J6" s="7"/>
      <c r="K6" s="7"/>
      <c r="L6" s="7"/>
      <c r="M6" s="7"/>
      <c r="N6" s="7"/>
      <c r="O6" s="7"/>
      <c r="P6" s="7"/>
      <c r="Q6" s="7"/>
      <c r="R6" s="7"/>
      <c r="S6" s="7"/>
      <c r="T6" s="7"/>
      <c r="U6" s="7"/>
      <c r="V6" s="7"/>
    </row>
    <row r="7" spans="1:25" ht="24" customHeight="1" x14ac:dyDescent="0.25">
      <c r="A7" s="199"/>
      <c r="B7" s="200" t="s">
        <v>2822</v>
      </c>
      <c r="C7" s="201" t="s">
        <v>2823</v>
      </c>
      <c r="D7" s="184">
        <f>SUM(D8:D13)</f>
        <v>0</v>
      </c>
      <c r="E7" s="202">
        <f>SUM(E8:E13)</f>
        <v>0</v>
      </c>
      <c r="F7" s="124"/>
      <c r="G7" s="7"/>
      <c r="H7" s="7"/>
      <c r="I7" s="7"/>
      <c r="J7" s="7"/>
      <c r="K7" s="7"/>
      <c r="L7" s="7"/>
      <c r="M7" s="7"/>
      <c r="N7" s="7"/>
      <c r="O7" s="7"/>
      <c r="P7" s="7"/>
      <c r="Q7" s="7"/>
      <c r="R7" s="7"/>
      <c r="S7" s="7"/>
      <c r="T7" s="7"/>
      <c r="U7" s="7"/>
      <c r="V7" s="7"/>
    </row>
    <row r="8" spans="1:25" ht="13.5" customHeight="1" x14ac:dyDescent="0.25">
      <c r="A8" s="199"/>
      <c r="B8" s="200" t="s">
        <v>2824</v>
      </c>
      <c r="C8" s="201" t="s">
        <v>2825</v>
      </c>
      <c r="D8" s="185"/>
      <c r="E8" s="203"/>
      <c r="F8" s="124"/>
      <c r="G8" s="7"/>
      <c r="H8" s="7"/>
      <c r="I8" s="7"/>
      <c r="J8" s="7"/>
      <c r="K8" s="7"/>
      <c r="L8" s="7"/>
      <c r="M8" s="7"/>
      <c r="N8" s="7"/>
      <c r="O8" s="7"/>
      <c r="P8" s="7"/>
      <c r="Q8" s="7"/>
      <c r="R8" s="7"/>
      <c r="S8" s="7"/>
      <c r="T8" s="7"/>
      <c r="U8" s="7"/>
      <c r="V8" s="7"/>
    </row>
    <row r="9" spans="1:25" ht="13.5" customHeight="1" x14ac:dyDescent="0.25">
      <c r="A9" s="199"/>
      <c r="B9" s="200" t="s">
        <v>2826</v>
      </c>
      <c r="C9" s="201" t="s">
        <v>2827</v>
      </c>
      <c r="D9" s="185"/>
      <c r="E9" s="203"/>
      <c r="F9" s="124"/>
      <c r="G9" s="7"/>
      <c r="H9" s="7"/>
      <c r="I9" s="7"/>
      <c r="J9" s="7"/>
      <c r="K9" s="7"/>
      <c r="L9" s="7"/>
      <c r="M9" s="7"/>
      <c r="N9" s="7"/>
      <c r="O9" s="7"/>
      <c r="P9" s="7"/>
      <c r="Q9" s="7"/>
      <c r="R9" s="7"/>
      <c r="S9" s="7"/>
      <c r="T9" s="7"/>
      <c r="U9" s="7"/>
      <c r="V9" s="7"/>
    </row>
    <row r="10" spans="1:25" ht="13.5" customHeight="1" x14ac:dyDescent="0.25">
      <c r="A10" s="199"/>
      <c r="B10" s="200" t="s">
        <v>2057</v>
      </c>
      <c r="C10" s="201" t="s">
        <v>2828</v>
      </c>
      <c r="D10" s="185"/>
      <c r="E10" s="203"/>
      <c r="F10" s="124"/>
      <c r="G10" s="7"/>
      <c r="H10" s="7"/>
      <c r="I10" s="7"/>
      <c r="J10" s="7"/>
      <c r="K10" s="7"/>
      <c r="L10" s="7"/>
      <c r="M10" s="7"/>
      <c r="N10" s="7"/>
      <c r="O10" s="7"/>
      <c r="P10" s="7"/>
      <c r="Q10" s="7"/>
      <c r="R10" s="7"/>
      <c r="S10" s="7"/>
      <c r="T10" s="7"/>
      <c r="U10" s="7"/>
      <c r="V10" s="7"/>
    </row>
    <row r="11" spans="1:25" ht="13.5" customHeight="1" x14ac:dyDescent="0.25">
      <c r="A11" s="199"/>
      <c r="B11" s="200" t="s">
        <v>393</v>
      </c>
      <c r="C11" s="201" t="s">
        <v>2829</v>
      </c>
      <c r="D11" s="185"/>
      <c r="E11" s="203"/>
      <c r="F11" s="124"/>
      <c r="G11" s="7"/>
      <c r="H11" s="7"/>
      <c r="I11" s="7"/>
      <c r="J11" s="7"/>
      <c r="K11" s="7"/>
      <c r="L11" s="7"/>
      <c r="M11" s="7"/>
      <c r="N11" s="7"/>
      <c r="O11" s="7"/>
      <c r="P11" s="7"/>
      <c r="Q11" s="7"/>
      <c r="R11" s="7"/>
      <c r="S11" s="7"/>
      <c r="T11" s="7"/>
      <c r="U11" s="7"/>
      <c r="V11" s="7"/>
    </row>
    <row r="12" spans="1:25" ht="13.5" customHeight="1" x14ac:dyDescent="0.25">
      <c r="A12" s="199"/>
      <c r="B12" s="200" t="s">
        <v>2830</v>
      </c>
      <c r="C12" s="201" t="s">
        <v>2831</v>
      </c>
      <c r="D12" s="185"/>
      <c r="E12" s="203"/>
      <c r="F12" s="124"/>
      <c r="G12" s="7"/>
      <c r="H12" s="7"/>
      <c r="I12" s="7"/>
      <c r="J12" s="7"/>
      <c r="K12" s="7"/>
      <c r="L12" s="7"/>
      <c r="M12" s="7"/>
      <c r="N12" s="7"/>
      <c r="O12" s="7"/>
      <c r="P12" s="7"/>
      <c r="Q12" s="7"/>
      <c r="R12" s="7"/>
      <c r="S12" s="7"/>
      <c r="T12" s="7"/>
      <c r="U12" s="7"/>
      <c r="V12" s="7"/>
    </row>
    <row r="13" spans="1:25" ht="13.5" customHeight="1" x14ac:dyDescent="0.25">
      <c r="A13" s="199"/>
      <c r="B13" s="200" t="s">
        <v>2832</v>
      </c>
      <c r="C13" s="201" t="s">
        <v>2833</v>
      </c>
      <c r="D13" s="185"/>
      <c r="E13" s="203"/>
      <c r="F13" s="124"/>
      <c r="G13" s="7"/>
      <c r="H13" s="7"/>
      <c r="I13" s="7"/>
      <c r="J13" s="7"/>
      <c r="K13" s="7"/>
      <c r="L13" s="7"/>
      <c r="M13" s="7"/>
      <c r="N13" s="7"/>
      <c r="O13" s="7"/>
      <c r="P13" s="7"/>
      <c r="Q13" s="7"/>
      <c r="R13" s="7"/>
      <c r="S13" s="7"/>
      <c r="T13" s="7"/>
      <c r="U13" s="7"/>
      <c r="V13" s="7"/>
    </row>
    <row r="14" spans="1:25" ht="24" customHeight="1" x14ac:dyDescent="0.25">
      <c r="A14" s="199"/>
      <c r="B14" s="200" t="s">
        <v>2834</v>
      </c>
      <c r="C14" s="201" t="s">
        <v>2835</v>
      </c>
      <c r="D14" s="184">
        <f>SUM(D15:D21)</f>
        <v>0</v>
      </c>
      <c r="E14" s="184">
        <f>SUM(E15:E21)</f>
        <v>0</v>
      </c>
      <c r="F14" s="124"/>
      <c r="G14" s="7"/>
      <c r="H14" s="7"/>
      <c r="I14" s="7"/>
      <c r="J14" s="7"/>
      <c r="K14" s="7"/>
      <c r="L14" s="7"/>
      <c r="M14" s="7"/>
      <c r="N14" s="7"/>
      <c r="O14" s="7"/>
      <c r="P14" s="7"/>
      <c r="Q14" s="7"/>
      <c r="R14" s="7"/>
      <c r="S14" s="7"/>
      <c r="T14" s="7"/>
      <c r="U14" s="7"/>
      <c r="V14" s="7"/>
    </row>
    <row r="15" spans="1:25" ht="13.5" customHeight="1" x14ac:dyDescent="0.25">
      <c r="A15" s="199"/>
      <c r="B15" s="200" t="s">
        <v>2836</v>
      </c>
      <c r="C15" s="201" t="s">
        <v>2837</v>
      </c>
      <c r="D15" s="185"/>
      <c r="E15" s="203"/>
      <c r="F15" s="124"/>
      <c r="G15" s="7"/>
      <c r="H15" s="7"/>
      <c r="I15" s="7"/>
      <c r="J15" s="7"/>
      <c r="K15" s="7"/>
      <c r="L15" s="7"/>
      <c r="M15" s="7"/>
      <c r="N15" s="7"/>
      <c r="O15" s="7"/>
      <c r="P15" s="7"/>
      <c r="Q15" s="7"/>
      <c r="R15" s="7"/>
      <c r="S15" s="7"/>
      <c r="T15" s="7"/>
      <c r="U15" s="7"/>
      <c r="V15" s="7"/>
    </row>
    <row r="16" spans="1:25" ht="24" customHeight="1" x14ac:dyDescent="0.25">
      <c r="A16" s="199"/>
      <c r="B16" s="200" t="s">
        <v>2838</v>
      </c>
      <c r="C16" s="201" t="s">
        <v>2839</v>
      </c>
      <c r="D16" s="185"/>
      <c r="E16" s="203"/>
      <c r="F16" s="124"/>
      <c r="G16" s="7"/>
      <c r="H16" s="7"/>
      <c r="I16" s="7"/>
      <c r="J16" s="7"/>
      <c r="K16" s="7"/>
      <c r="L16" s="7"/>
      <c r="M16" s="7"/>
      <c r="N16" s="7"/>
      <c r="O16" s="7"/>
      <c r="P16" s="7"/>
      <c r="Q16" s="7"/>
      <c r="R16" s="7"/>
      <c r="S16" s="7"/>
      <c r="T16" s="7"/>
      <c r="U16" s="7"/>
      <c r="V16" s="7"/>
    </row>
    <row r="17" spans="1:22" ht="13.5" customHeight="1" x14ac:dyDescent="0.25">
      <c r="A17" s="199"/>
      <c r="B17" s="200" t="s">
        <v>2840</v>
      </c>
      <c r="C17" s="201" t="s">
        <v>2841</v>
      </c>
      <c r="D17" s="185"/>
      <c r="E17" s="203"/>
      <c r="F17" s="124"/>
      <c r="G17" s="7"/>
      <c r="H17" s="7"/>
      <c r="I17" s="7"/>
      <c r="J17" s="7"/>
      <c r="K17" s="7"/>
      <c r="L17" s="7"/>
      <c r="M17" s="7"/>
      <c r="N17" s="7"/>
      <c r="O17" s="7"/>
      <c r="P17" s="7"/>
      <c r="Q17" s="7"/>
      <c r="R17" s="7"/>
      <c r="S17" s="7"/>
      <c r="T17" s="7"/>
      <c r="U17" s="7"/>
      <c r="V17" s="7"/>
    </row>
    <row r="18" spans="1:22" ht="13.5" customHeight="1" x14ac:dyDescent="0.25">
      <c r="A18" s="199"/>
      <c r="B18" s="200" t="s">
        <v>2842</v>
      </c>
      <c r="C18" s="201" t="s">
        <v>2843</v>
      </c>
      <c r="D18" s="185"/>
      <c r="E18" s="203"/>
      <c r="F18" s="124"/>
      <c r="G18" s="7"/>
      <c r="H18" s="7"/>
      <c r="I18" s="7"/>
      <c r="J18" s="7"/>
      <c r="K18" s="7"/>
      <c r="L18" s="7"/>
      <c r="M18" s="7"/>
      <c r="N18" s="7"/>
      <c r="O18" s="7"/>
      <c r="P18" s="7"/>
      <c r="Q18" s="7"/>
      <c r="R18" s="7"/>
      <c r="S18" s="7"/>
      <c r="T18" s="7"/>
      <c r="U18" s="7"/>
      <c r="V18" s="7"/>
    </row>
    <row r="19" spans="1:22" ht="13.5" customHeight="1" x14ac:dyDescent="0.25">
      <c r="A19" s="199"/>
      <c r="B19" s="200" t="s">
        <v>2844</v>
      </c>
      <c r="C19" s="201" t="s">
        <v>2845</v>
      </c>
      <c r="D19" s="185"/>
      <c r="E19" s="203"/>
      <c r="F19" s="124"/>
      <c r="G19" s="7"/>
      <c r="H19" s="7"/>
      <c r="I19" s="7"/>
      <c r="J19" s="7"/>
      <c r="K19" s="7"/>
      <c r="L19" s="7"/>
      <c r="M19" s="7"/>
      <c r="N19" s="7"/>
      <c r="O19" s="7"/>
      <c r="P19" s="7"/>
      <c r="Q19" s="7"/>
      <c r="R19" s="7"/>
      <c r="S19" s="7"/>
      <c r="T19" s="7"/>
      <c r="U19" s="7"/>
      <c r="V19" s="7"/>
    </row>
    <row r="20" spans="1:22" ht="13.5" customHeight="1" x14ac:dyDescent="0.25">
      <c r="A20" s="199"/>
      <c r="B20" s="200" t="s">
        <v>2846</v>
      </c>
      <c r="C20" s="201" t="s">
        <v>2847</v>
      </c>
      <c r="D20" s="185"/>
      <c r="E20" s="203"/>
      <c r="F20" s="124"/>
      <c r="G20" s="7"/>
      <c r="H20" s="7"/>
      <c r="I20" s="7"/>
      <c r="J20" s="7"/>
      <c r="K20" s="7"/>
      <c r="L20" s="7"/>
      <c r="M20" s="7"/>
      <c r="N20" s="7"/>
      <c r="O20" s="7"/>
      <c r="P20" s="7"/>
      <c r="Q20" s="7"/>
      <c r="R20" s="7"/>
      <c r="S20" s="7"/>
      <c r="T20" s="7"/>
      <c r="U20" s="7"/>
      <c r="V20" s="7"/>
    </row>
    <row r="21" spans="1:22" ht="13.5" customHeight="1" x14ac:dyDescent="0.25">
      <c r="A21" s="199"/>
      <c r="B21" s="200" t="s">
        <v>2848</v>
      </c>
      <c r="C21" s="201" t="s">
        <v>2849</v>
      </c>
      <c r="D21" s="185"/>
      <c r="E21" s="203"/>
      <c r="F21" s="124"/>
      <c r="G21" s="7"/>
      <c r="H21" s="7"/>
      <c r="I21" s="7"/>
      <c r="J21" s="7"/>
      <c r="K21" s="7"/>
      <c r="L21" s="7"/>
      <c r="M21" s="7"/>
      <c r="N21" s="7"/>
      <c r="O21" s="7"/>
      <c r="P21" s="7"/>
      <c r="Q21" s="7"/>
      <c r="R21" s="7"/>
      <c r="S21" s="7"/>
      <c r="T21" s="7"/>
      <c r="U21" s="7"/>
      <c r="V21" s="7"/>
    </row>
    <row r="22" spans="1:22" ht="13.5" customHeight="1" x14ac:dyDescent="0.25">
      <c r="A22" s="199" t="s">
        <v>2850</v>
      </c>
      <c r="B22" s="200" t="s">
        <v>2851</v>
      </c>
      <c r="C22" s="201" t="s">
        <v>2850</v>
      </c>
      <c r="D22" s="184">
        <f>D23+D30</f>
        <v>0</v>
      </c>
      <c r="E22" s="202">
        <f>E23+E30</f>
        <v>0</v>
      </c>
      <c r="F22" s="124"/>
      <c r="G22" s="7"/>
      <c r="H22" s="7"/>
      <c r="I22" s="7"/>
      <c r="J22" s="7"/>
      <c r="K22" s="7"/>
      <c r="L22" s="7"/>
      <c r="M22" s="7"/>
      <c r="N22" s="7"/>
      <c r="O22" s="7"/>
      <c r="P22" s="7"/>
      <c r="Q22" s="7"/>
      <c r="R22" s="7"/>
      <c r="S22" s="7"/>
      <c r="T22" s="7"/>
      <c r="U22" s="7"/>
      <c r="V22" s="7"/>
    </row>
    <row r="23" spans="1:22" ht="13.5" customHeight="1" x14ac:dyDescent="0.25">
      <c r="A23" s="199"/>
      <c r="B23" s="200" t="s">
        <v>2852</v>
      </c>
      <c r="C23" s="201" t="s">
        <v>2853</v>
      </c>
      <c r="D23" s="184">
        <f>SUM(D24:D29)</f>
        <v>0</v>
      </c>
      <c r="E23" s="202">
        <f>SUM(E24:E29)</f>
        <v>0</v>
      </c>
      <c r="F23" s="124"/>
      <c r="G23" s="7"/>
      <c r="H23" s="7"/>
      <c r="I23" s="7"/>
      <c r="J23" s="7"/>
      <c r="K23" s="7"/>
      <c r="L23" s="7"/>
      <c r="M23" s="7"/>
      <c r="N23" s="7"/>
      <c r="O23" s="7"/>
      <c r="P23" s="7"/>
      <c r="Q23" s="7"/>
      <c r="R23" s="7"/>
      <c r="S23" s="7"/>
      <c r="T23" s="7"/>
      <c r="U23" s="7"/>
      <c r="V23" s="7"/>
    </row>
    <row r="24" spans="1:22" ht="13.5" customHeight="1" x14ac:dyDescent="0.25">
      <c r="A24" s="199"/>
      <c r="B24" s="200" t="s">
        <v>2824</v>
      </c>
      <c r="C24" s="201" t="s">
        <v>2854</v>
      </c>
      <c r="D24" s="185"/>
      <c r="E24" s="203"/>
      <c r="F24" s="124"/>
      <c r="G24" s="7"/>
      <c r="H24" s="7"/>
      <c r="I24" s="7"/>
      <c r="J24" s="7"/>
      <c r="K24" s="7"/>
      <c r="L24" s="7"/>
      <c r="M24" s="7"/>
      <c r="N24" s="7"/>
      <c r="O24" s="7"/>
      <c r="P24" s="7"/>
      <c r="Q24" s="7"/>
      <c r="R24" s="7"/>
      <c r="S24" s="7"/>
      <c r="T24" s="7"/>
      <c r="U24" s="7"/>
      <c r="V24" s="7"/>
    </row>
    <row r="25" spans="1:22" ht="13.5" customHeight="1" x14ac:dyDescent="0.25">
      <c r="A25" s="199"/>
      <c r="B25" s="200" t="s">
        <v>2826</v>
      </c>
      <c r="C25" s="201" t="s">
        <v>2855</v>
      </c>
      <c r="D25" s="185"/>
      <c r="E25" s="203"/>
      <c r="F25" s="124"/>
      <c r="G25" s="7"/>
      <c r="H25" s="7"/>
      <c r="I25" s="7"/>
      <c r="J25" s="7"/>
      <c r="K25" s="7"/>
      <c r="L25" s="7"/>
      <c r="M25" s="7"/>
      <c r="N25" s="7"/>
      <c r="O25" s="7"/>
      <c r="P25" s="7"/>
      <c r="Q25" s="7"/>
      <c r="R25" s="7"/>
      <c r="S25" s="7"/>
      <c r="T25" s="7"/>
      <c r="U25" s="7"/>
      <c r="V25" s="7"/>
    </row>
    <row r="26" spans="1:22" ht="13.5" customHeight="1" x14ac:dyDescent="0.25">
      <c r="A26" s="199"/>
      <c r="B26" s="200" t="s">
        <v>2057</v>
      </c>
      <c r="C26" s="201" t="s">
        <v>2856</v>
      </c>
      <c r="D26" s="185"/>
      <c r="E26" s="203"/>
      <c r="F26" s="124"/>
      <c r="G26" s="7"/>
      <c r="H26" s="7"/>
      <c r="I26" s="7"/>
      <c r="J26" s="7"/>
      <c r="K26" s="7"/>
      <c r="L26" s="7"/>
      <c r="M26" s="7"/>
      <c r="N26" s="7"/>
      <c r="O26" s="7"/>
      <c r="P26" s="7"/>
      <c r="Q26" s="7"/>
      <c r="R26" s="7"/>
      <c r="S26" s="7"/>
      <c r="T26" s="7"/>
      <c r="U26" s="7"/>
      <c r="V26" s="7"/>
    </row>
    <row r="27" spans="1:22" ht="13.5" customHeight="1" x14ac:dyDescent="0.25">
      <c r="A27" s="199"/>
      <c r="B27" s="200" t="s">
        <v>393</v>
      </c>
      <c r="C27" s="201" t="s">
        <v>2857</v>
      </c>
      <c r="D27" s="185"/>
      <c r="E27" s="203"/>
      <c r="F27" s="124"/>
      <c r="G27" s="7"/>
      <c r="H27" s="7"/>
      <c r="I27" s="7"/>
      <c r="J27" s="7"/>
      <c r="K27" s="7"/>
      <c r="L27" s="7"/>
      <c r="M27" s="7"/>
      <c r="N27" s="7"/>
      <c r="O27" s="7"/>
      <c r="P27" s="7"/>
      <c r="Q27" s="7"/>
      <c r="R27" s="7"/>
      <c r="S27" s="7"/>
      <c r="T27" s="7"/>
      <c r="U27" s="7"/>
      <c r="V27" s="7"/>
    </row>
    <row r="28" spans="1:22" ht="13.5" customHeight="1" x14ac:dyDescent="0.25">
      <c r="A28" s="199"/>
      <c r="B28" s="200" t="s">
        <v>2830</v>
      </c>
      <c r="C28" s="201" t="s">
        <v>2858</v>
      </c>
      <c r="D28" s="185"/>
      <c r="E28" s="203"/>
      <c r="F28" s="124"/>
      <c r="G28" s="7"/>
      <c r="H28" s="7"/>
      <c r="I28" s="7"/>
      <c r="J28" s="7"/>
      <c r="K28" s="7"/>
      <c r="L28" s="7"/>
      <c r="M28" s="7"/>
      <c r="N28" s="7"/>
      <c r="O28" s="7"/>
      <c r="P28" s="7"/>
      <c r="Q28" s="7"/>
      <c r="R28" s="7"/>
      <c r="S28" s="7"/>
      <c r="T28" s="7"/>
      <c r="U28" s="7"/>
      <c r="V28" s="7"/>
    </row>
    <row r="29" spans="1:22" ht="13.5" customHeight="1" x14ac:dyDescent="0.25">
      <c r="A29" s="199"/>
      <c r="B29" s="200" t="s">
        <v>2832</v>
      </c>
      <c r="C29" s="201" t="s">
        <v>2859</v>
      </c>
      <c r="D29" s="185"/>
      <c r="E29" s="203"/>
      <c r="F29" s="124"/>
      <c r="G29" s="7"/>
      <c r="H29" s="7"/>
      <c r="I29" s="7"/>
      <c r="J29" s="7"/>
      <c r="K29" s="7"/>
      <c r="L29" s="7"/>
      <c r="M29" s="7"/>
      <c r="N29" s="7"/>
      <c r="O29" s="7"/>
      <c r="P29" s="7"/>
      <c r="Q29" s="7"/>
      <c r="R29" s="7"/>
      <c r="S29" s="7"/>
      <c r="T29" s="7"/>
      <c r="U29" s="7"/>
      <c r="V29" s="7"/>
    </row>
    <row r="30" spans="1:22" ht="13.5" customHeight="1" x14ac:dyDescent="0.25">
      <c r="A30" s="199"/>
      <c r="B30" s="200" t="s">
        <v>2860</v>
      </c>
      <c r="C30" s="201" t="s">
        <v>2861</v>
      </c>
      <c r="D30" s="184">
        <f>SUM(D31:D37)</f>
        <v>0</v>
      </c>
      <c r="E30" s="202">
        <f>SUM(E31:E37)</f>
        <v>0</v>
      </c>
      <c r="F30" s="124"/>
      <c r="G30" s="7"/>
      <c r="H30" s="7"/>
      <c r="I30" s="7"/>
      <c r="J30" s="7"/>
      <c r="K30" s="7"/>
      <c r="L30" s="7"/>
      <c r="M30" s="7"/>
      <c r="N30" s="7"/>
      <c r="O30" s="7"/>
      <c r="P30" s="7"/>
      <c r="Q30" s="7"/>
      <c r="R30" s="7"/>
      <c r="S30" s="7"/>
      <c r="T30" s="7"/>
      <c r="U30" s="7"/>
      <c r="V30" s="7"/>
    </row>
    <row r="31" spans="1:22" ht="13.5" customHeight="1" x14ac:dyDescent="0.25">
      <c r="A31" s="199"/>
      <c r="B31" s="200" t="s">
        <v>2836</v>
      </c>
      <c r="C31" s="201" t="s">
        <v>2862</v>
      </c>
      <c r="D31" s="185"/>
      <c r="E31" s="203"/>
      <c r="F31" s="124"/>
      <c r="G31" s="7"/>
      <c r="H31" s="7"/>
      <c r="I31" s="7"/>
      <c r="J31" s="7"/>
      <c r="K31" s="7"/>
      <c r="L31" s="7"/>
      <c r="M31" s="7"/>
      <c r="N31" s="7"/>
      <c r="O31" s="7"/>
      <c r="P31" s="7"/>
      <c r="Q31" s="7"/>
      <c r="R31" s="7"/>
      <c r="S31" s="7"/>
      <c r="T31" s="7"/>
      <c r="U31" s="7"/>
      <c r="V31" s="7"/>
    </row>
    <row r="32" spans="1:22" ht="24" customHeight="1" x14ac:dyDescent="0.25">
      <c r="A32" s="199"/>
      <c r="B32" s="200" t="s">
        <v>2838</v>
      </c>
      <c r="C32" s="201" t="s">
        <v>2863</v>
      </c>
      <c r="D32" s="185"/>
      <c r="E32" s="203"/>
      <c r="F32" s="124"/>
      <c r="G32" s="7"/>
      <c r="H32" s="7"/>
      <c r="I32" s="7"/>
      <c r="J32" s="7"/>
      <c r="K32" s="7"/>
      <c r="L32" s="7"/>
      <c r="M32" s="7"/>
      <c r="N32" s="7"/>
      <c r="O32" s="7"/>
      <c r="P32" s="7"/>
      <c r="Q32" s="7"/>
      <c r="R32" s="7"/>
      <c r="S32" s="7"/>
      <c r="T32" s="7"/>
      <c r="U32" s="7"/>
      <c r="V32" s="7"/>
    </row>
    <row r="33" spans="1:22" ht="13.5" customHeight="1" x14ac:dyDescent="0.25">
      <c r="A33" s="199"/>
      <c r="B33" s="200" t="s">
        <v>2840</v>
      </c>
      <c r="C33" s="201" t="s">
        <v>2864</v>
      </c>
      <c r="D33" s="185"/>
      <c r="E33" s="203"/>
      <c r="F33" s="124"/>
      <c r="G33" s="7"/>
      <c r="H33" s="7"/>
      <c r="I33" s="7"/>
      <c r="J33" s="7"/>
      <c r="K33" s="7"/>
      <c r="L33" s="7"/>
      <c r="M33" s="7"/>
      <c r="N33" s="7"/>
      <c r="O33" s="7"/>
      <c r="P33" s="7"/>
      <c r="Q33" s="7"/>
      <c r="R33" s="7"/>
      <c r="S33" s="7"/>
      <c r="T33" s="7"/>
      <c r="U33" s="7"/>
      <c r="V33" s="7"/>
    </row>
    <row r="34" spans="1:22" ht="13.5" customHeight="1" x14ac:dyDescent="0.25">
      <c r="A34" s="199"/>
      <c r="B34" s="200" t="s">
        <v>2842</v>
      </c>
      <c r="C34" s="201" t="s">
        <v>2865</v>
      </c>
      <c r="D34" s="185"/>
      <c r="E34" s="203"/>
      <c r="F34" s="124"/>
      <c r="G34" s="7"/>
      <c r="H34" s="7"/>
      <c r="I34" s="7"/>
      <c r="J34" s="7"/>
      <c r="K34" s="7"/>
      <c r="L34" s="7"/>
      <c r="M34" s="7"/>
      <c r="N34" s="7"/>
      <c r="O34" s="7"/>
      <c r="P34" s="7"/>
      <c r="Q34" s="7"/>
      <c r="R34" s="7"/>
      <c r="S34" s="7"/>
      <c r="T34" s="7"/>
      <c r="U34" s="7"/>
      <c r="V34" s="7"/>
    </row>
    <row r="35" spans="1:22" ht="13.5" customHeight="1" x14ac:dyDescent="0.25">
      <c r="A35" s="199"/>
      <c r="B35" s="200" t="s">
        <v>2844</v>
      </c>
      <c r="C35" s="201" t="s">
        <v>2866</v>
      </c>
      <c r="D35" s="185"/>
      <c r="E35" s="203"/>
      <c r="F35" s="124"/>
      <c r="G35" s="7"/>
      <c r="H35" s="7"/>
      <c r="I35" s="7"/>
      <c r="J35" s="7"/>
      <c r="K35" s="7"/>
      <c r="L35" s="7"/>
      <c r="M35" s="7"/>
      <c r="N35" s="7"/>
      <c r="O35" s="7"/>
      <c r="P35" s="7"/>
      <c r="Q35" s="7"/>
      <c r="R35" s="7"/>
      <c r="S35" s="7"/>
      <c r="T35" s="7"/>
      <c r="U35" s="7"/>
      <c r="V35" s="7"/>
    </row>
    <row r="36" spans="1:22" ht="13.5" customHeight="1" x14ac:dyDescent="0.25">
      <c r="A36" s="199"/>
      <c r="B36" s="200" t="s">
        <v>2846</v>
      </c>
      <c r="C36" s="201" t="s">
        <v>2867</v>
      </c>
      <c r="D36" s="185"/>
      <c r="E36" s="203"/>
      <c r="F36" s="124"/>
      <c r="G36" s="7"/>
      <c r="H36" s="7"/>
      <c r="I36" s="7"/>
      <c r="J36" s="7"/>
      <c r="K36" s="7"/>
      <c r="L36" s="7"/>
      <c r="M36" s="7"/>
      <c r="N36" s="7"/>
      <c r="O36" s="7"/>
      <c r="P36" s="7"/>
      <c r="Q36" s="7"/>
      <c r="R36" s="7"/>
      <c r="S36" s="7"/>
      <c r="T36" s="7"/>
      <c r="U36" s="7"/>
      <c r="V36" s="7"/>
    </row>
    <row r="37" spans="1:22" ht="13.5" customHeight="1" x14ac:dyDescent="0.25">
      <c r="A37" s="199"/>
      <c r="B37" s="200" t="s">
        <v>2848</v>
      </c>
      <c r="C37" s="201" t="s">
        <v>2868</v>
      </c>
      <c r="D37" s="185"/>
      <c r="E37" s="203"/>
      <c r="F37" s="124"/>
      <c r="G37" s="7"/>
      <c r="H37" s="7"/>
      <c r="I37" s="7"/>
      <c r="J37" s="7"/>
      <c r="K37" s="7"/>
      <c r="L37" s="7"/>
      <c r="M37" s="7"/>
      <c r="N37" s="7"/>
      <c r="O37" s="7"/>
      <c r="P37" s="7"/>
      <c r="Q37" s="7"/>
      <c r="R37" s="7"/>
      <c r="S37" s="7"/>
      <c r="T37" s="7"/>
      <c r="U37" s="7"/>
      <c r="V37" s="7"/>
    </row>
    <row r="38" spans="1:22" ht="13.5" customHeight="1" x14ac:dyDescent="0.25">
      <c r="A38" s="199" t="s">
        <v>2869</v>
      </c>
      <c r="B38" s="200" t="s">
        <v>2870</v>
      </c>
      <c r="C38" s="201" t="s">
        <v>2869</v>
      </c>
      <c r="D38" s="184">
        <f>D39+D44</f>
        <v>0</v>
      </c>
      <c r="E38" s="202">
        <f>E39+E44</f>
        <v>0</v>
      </c>
      <c r="F38" s="124"/>
      <c r="G38" s="7"/>
      <c r="H38" s="7"/>
      <c r="I38" s="7"/>
      <c r="J38" s="7"/>
      <c r="K38" s="7"/>
      <c r="L38" s="7"/>
      <c r="M38" s="7"/>
      <c r="N38" s="7"/>
      <c r="O38" s="7"/>
      <c r="P38" s="7"/>
      <c r="Q38" s="7"/>
      <c r="R38" s="7"/>
      <c r="S38" s="7"/>
      <c r="T38" s="7"/>
      <c r="U38" s="7"/>
      <c r="V38" s="7"/>
    </row>
    <row r="39" spans="1:22" ht="13.5" customHeight="1" x14ac:dyDescent="0.25">
      <c r="A39" s="199" t="s">
        <v>2871</v>
      </c>
      <c r="B39" s="200" t="s">
        <v>2872</v>
      </c>
      <c r="C39" s="201" t="s">
        <v>2871</v>
      </c>
      <c r="D39" s="184">
        <f>SUM(D40:D43)</f>
        <v>0</v>
      </c>
      <c r="E39" s="202">
        <f>SUM(E40:E43)</f>
        <v>0</v>
      </c>
      <c r="F39" s="124"/>
      <c r="G39" s="7"/>
      <c r="H39" s="7"/>
      <c r="I39" s="7"/>
      <c r="J39" s="7"/>
      <c r="K39" s="7"/>
      <c r="L39" s="7"/>
      <c r="M39" s="7"/>
      <c r="N39" s="7"/>
      <c r="O39" s="7"/>
      <c r="P39" s="7"/>
      <c r="Q39" s="7"/>
      <c r="R39" s="7"/>
      <c r="S39" s="7"/>
      <c r="T39" s="7"/>
      <c r="U39" s="7"/>
      <c r="V39" s="7"/>
    </row>
    <row r="40" spans="1:22" ht="13.5" customHeight="1" x14ac:dyDescent="0.25">
      <c r="A40" s="199"/>
      <c r="B40" s="200" t="s">
        <v>2873</v>
      </c>
      <c r="C40" s="201" t="s">
        <v>2874</v>
      </c>
      <c r="D40" s="185"/>
      <c r="E40" s="203"/>
      <c r="F40" s="124"/>
      <c r="G40" s="7"/>
      <c r="H40" s="7"/>
      <c r="I40" s="7"/>
      <c r="J40" s="7"/>
      <c r="K40" s="7"/>
      <c r="L40" s="7"/>
      <c r="M40" s="7"/>
      <c r="N40" s="7"/>
      <c r="O40" s="7"/>
      <c r="P40" s="7"/>
      <c r="Q40" s="7"/>
      <c r="R40" s="7"/>
      <c r="S40" s="7"/>
      <c r="T40" s="7"/>
      <c r="U40" s="7"/>
      <c r="V40" s="7"/>
    </row>
    <row r="41" spans="1:22" ht="13.5" customHeight="1" x14ac:dyDescent="0.25">
      <c r="A41" s="199"/>
      <c r="B41" s="200" t="s">
        <v>2316</v>
      </c>
      <c r="C41" s="201" t="s">
        <v>2875</v>
      </c>
      <c r="D41" s="185"/>
      <c r="E41" s="203"/>
      <c r="F41" s="124"/>
      <c r="G41" s="7"/>
      <c r="H41" s="7"/>
      <c r="I41" s="7"/>
      <c r="J41" s="7"/>
      <c r="K41" s="7"/>
      <c r="L41" s="7"/>
      <c r="M41" s="7"/>
      <c r="N41" s="7"/>
      <c r="O41" s="7"/>
      <c r="P41" s="7"/>
      <c r="Q41" s="7"/>
      <c r="R41" s="7"/>
      <c r="S41" s="7"/>
      <c r="T41" s="7"/>
      <c r="U41" s="7"/>
      <c r="V41" s="7"/>
    </row>
    <row r="42" spans="1:22" ht="13.5" customHeight="1" x14ac:dyDescent="0.25">
      <c r="A42" s="199"/>
      <c r="B42" s="200" t="s">
        <v>2876</v>
      </c>
      <c r="C42" s="201" t="s">
        <v>2877</v>
      </c>
      <c r="D42" s="185"/>
      <c r="E42" s="203"/>
      <c r="F42" s="124"/>
      <c r="G42" s="7"/>
      <c r="H42" s="7"/>
      <c r="I42" s="7"/>
      <c r="J42" s="7"/>
      <c r="K42" s="7"/>
      <c r="L42" s="7"/>
      <c r="M42" s="7"/>
      <c r="N42" s="7"/>
      <c r="O42" s="7"/>
      <c r="P42" s="7"/>
      <c r="Q42" s="7"/>
      <c r="R42" s="7"/>
      <c r="S42" s="7"/>
      <c r="T42" s="7"/>
      <c r="U42" s="7"/>
      <c r="V42" s="7"/>
    </row>
    <row r="43" spans="1:22" ht="13.5" customHeight="1" x14ac:dyDescent="0.25">
      <c r="A43" s="199"/>
      <c r="B43" s="200" t="s">
        <v>2878</v>
      </c>
      <c r="C43" s="201" t="s">
        <v>2879</v>
      </c>
      <c r="D43" s="185"/>
      <c r="E43" s="203"/>
      <c r="F43" s="124"/>
      <c r="G43" s="7"/>
      <c r="H43" s="7"/>
      <c r="I43" s="7"/>
      <c r="J43" s="7"/>
      <c r="K43" s="7"/>
      <c r="L43" s="7"/>
      <c r="M43" s="7"/>
      <c r="N43" s="7"/>
      <c r="O43" s="7"/>
      <c r="P43" s="7"/>
      <c r="Q43" s="7"/>
      <c r="R43" s="7"/>
      <c r="S43" s="7"/>
      <c r="T43" s="7"/>
      <c r="U43" s="7"/>
      <c r="V43" s="7"/>
    </row>
    <row r="44" spans="1:22" ht="13.5" customHeight="1" x14ac:dyDescent="0.25">
      <c r="A44" s="199" t="s">
        <v>2880</v>
      </c>
      <c r="B44" s="200" t="s">
        <v>2881</v>
      </c>
      <c r="C44" s="201" t="s">
        <v>2880</v>
      </c>
      <c r="D44" s="184">
        <f>SUM(D45:D48)</f>
        <v>0</v>
      </c>
      <c r="E44" s="202">
        <f>SUM(E45:E48)</f>
        <v>0</v>
      </c>
      <c r="F44" s="124"/>
      <c r="G44" s="7"/>
      <c r="H44" s="7"/>
      <c r="I44" s="7"/>
      <c r="J44" s="7"/>
      <c r="K44" s="7"/>
      <c r="L44" s="7"/>
      <c r="M44" s="7"/>
      <c r="N44" s="7"/>
      <c r="O44" s="7"/>
      <c r="P44" s="7"/>
      <c r="Q44" s="7"/>
      <c r="R44" s="7"/>
      <c r="S44" s="7"/>
      <c r="T44" s="7"/>
      <c r="U44" s="7"/>
      <c r="V44" s="7"/>
    </row>
    <row r="45" spans="1:22" ht="13.5" customHeight="1" x14ac:dyDescent="0.25">
      <c r="A45" s="199"/>
      <c r="B45" s="200" t="s">
        <v>2873</v>
      </c>
      <c r="C45" s="201" t="s">
        <v>2882</v>
      </c>
      <c r="D45" s="185"/>
      <c r="E45" s="203"/>
      <c r="F45" s="124"/>
      <c r="G45" s="7"/>
      <c r="H45" s="7"/>
      <c r="I45" s="7"/>
      <c r="J45" s="7"/>
      <c r="K45" s="7"/>
      <c r="L45" s="7"/>
      <c r="M45" s="7"/>
      <c r="N45" s="7"/>
      <c r="O45" s="7"/>
      <c r="P45" s="7"/>
      <c r="Q45" s="7"/>
      <c r="R45" s="7"/>
      <c r="S45" s="7"/>
      <c r="T45" s="7"/>
      <c r="U45" s="7"/>
      <c r="V45" s="7"/>
    </row>
    <row r="46" spans="1:22" ht="13.5" customHeight="1" x14ac:dyDescent="0.25">
      <c r="A46" s="199"/>
      <c r="B46" s="200" t="s">
        <v>2316</v>
      </c>
      <c r="C46" s="201" t="s">
        <v>2883</v>
      </c>
      <c r="D46" s="185"/>
      <c r="E46" s="203"/>
      <c r="F46" s="124"/>
      <c r="G46" s="7"/>
      <c r="H46" s="7"/>
      <c r="I46" s="7"/>
      <c r="J46" s="7"/>
      <c r="K46" s="7"/>
      <c r="L46" s="7"/>
      <c r="M46" s="7"/>
      <c r="N46" s="7"/>
      <c r="O46" s="7"/>
      <c r="P46" s="7"/>
      <c r="Q46" s="7"/>
      <c r="R46" s="7"/>
      <c r="S46" s="7"/>
      <c r="T46" s="7"/>
      <c r="U46" s="7"/>
      <c r="V46" s="7"/>
    </row>
    <row r="47" spans="1:22" ht="13.5" customHeight="1" x14ac:dyDescent="0.25">
      <c r="A47" s="199"/>
      <c r="B47" s="200" t="s">
        <v>2876</v>
      </c>
      <c r="C47" s="201" t="s">
        <v>2884</v>
      </c>
      <c r="D47" s="185"/>
      <c r="E47" s="203"/>
      <c r="F47" s="124"/>
      <c r="G47" s="7"/>
      <c r="H47" s="7"/>
      <c r="I47" s="7"/>
      <c r="J47" s="7"/>
      <c r="K47" s="7"/>
      <c r="L47" s="7"/>
      <c r="M47" s="7"/>
      <c r="N47" s="7"/>
      <c r="O47" s="7"/>
      <c r="P47" s="7"/>
      <c r="Q47" s="7"/>
      <c r="R47" s="7"/>
      <c r="S47" s="7"/>
      <c r="T47" s="7"/>
      <c r="U47" s="7"/>
      <c r="V47" s="7"/>
    </row>
    <row r="48" spans="1:22" ht="13.5" customHeight="1" x14ac:dyDescent="0.25">
      <c r="A48" s="186"/>
      <c r="B48" s="204" t="s">
        <v>2878</v>
      </c>
      <c r="C48" s="205" t="s">
        <v>2885</v>
      </c>
      <c r="D48" s="206">
        <v>0</v>
      </c>
      <c r="E48" s="207">
        <v>0</v>
      </c>
      <c r="F48" s="124"/>
      <c r="G48" s="7"/>
      <c r="H48" s="7"/>
      <c r="I48" s="7"/>
      <c r="J48" s="7"/>
      <c r="K48" s="7"/>
      <c r="L48" s="7"/>
      <c r="M48" s="7"/>
      <c r="N48" s="7"/>
      <c r="O48" s="7"/>
      <c r="P48" s="7"/>
      <c r="Q48" s="7"/>
      <c r="R48" s="7"/>
      <c r="S48" s="7"/>
      <c r="T48" s="7"/>
      <c r="U48" s="7"/>
      <c r="V48" s="7"/>
    </row>
    <row r="49" spans="1:22" ht="12" customHeight="1" x14ac:dyDescent="0.25">
      <c r="A49" s="23"/>
      <c r="B49" s="19"/>
      <c r="C49" s="15"/>
      <c r="D49" s="7"/>
      <c r="E49" s="7"/>
      <c r="F49" s="7"/>
      <c r="G49" s="7"/>
      <c r="H49" s="7"/>
      <c r="I49" s="7"/>
      <c r="J49" s="7"/>
      <c r="K49" s="7"/>
      <c r="L49" s="7"/>
      <c r="M49" s="7"/>
      <c r="N49" s="7"/>
      <c r="O49" s="7"/>
      <c r="P49" s="7"/>
      <c r="Q49" s="7"/>
      <c r="R49" s="7"/>
      <c r="S49" s="7"/>
      <c r="T49" s="7"/>
      <c r="U49" s="7"/>
      <c r="V49" s="7"/>
    </row>
    <row r="50" spans="1:22" ht="12" customHeight="1" x14ac:dyDescent="0.25">
      <c r="A50" s="23"/>
      <c r="B50" s="19"/>
      <c r="C50" s="15"/>
      <c r="D50" s="7"/>
      <c r="E50" s="7"/>
      <c r="F50" s="7"/>
      <c r="G50" s="7"/>
      <c r="H50" s="7"/>
      <c r="I50" s="7"/>
      <c r="J50" s="7"/>
      <c r="K50" s="7"/>
      <c r="L50" s="7"/>
      <c r="M50" s="7"/>
      <c r="N50" s="7"/>
      <c r="O50" s="7"/>
      <c r="P50" s="7"/>
      <c r="Q50" s="7"/>
      <c r="R50" s="7"/>
      <c r="S50" s="7"/>
      <c r="T50" s="7"/>
      <c r="U50" s="7"/>
      <c r="V50" s="7"/>
    </row>
    <row r="51" spans="1:22" ht="12" customHeight="1" x14ac:dyDescent="0.25">
      <c r="A51" s="22"/>
      <c r="B51" s="20"/>
      <c r="C51" s="16"/>
      <c r="D51" s="321"/>
      <c r="E51" s="336"/>
      <c r="F51" s="9"/>
      <c r="G51" s="9"/>
      <c r="H51" s="9"/>
      <c r="I51" s="9"/>
      <c r="J51" s="9"/>
      <c r="K51" s="9"/>
      <c r="L51" s="9"/>
      <c r="M51" s="9"/>
      <c r="N51" s="9"/>
      <c r="O51" s="9"/>
      <c r="P51" s="9"/>
      <c r="Q51" s="9"/>
      <c r="R51" s="9"/>
      <c r="S51" s="9"/>
      <c r="T51" s="9"/>
      <c r="U51" s="9"/>
      <c r="V51" s="9"/>
    </row>
    <row r="52" spans="1:22" ht="12" customHeight="1" x14ac:dyDescent="0.25">
      <c r="A52" s="22"/>
      <c r="B52" s="20"/>
      <c r="C52" s="16"/>
      <c r="D52" s="9"/>
      <c r="E52" s="9"/>
      <c r="F52" s="9"/>
      <c r="G52" s="9"/>
      <c r="H52" s="9"/>
      <c r="I52" s="9"/>
      <c r="J52" s="9"/>
      <c r="K52" s="9"/>
      <c r="L52" s="9"/>
      <c r="M52" s="9"/>
      <c r="N52" s="9"/>
      <c r="O52" s="9"/>
      <c r="P52" s="9"/>
      <c r="Q52" s="9"/>
      <c r="R52" s="9"/>
      <c r="S52" s="9"/>
      <c r="T52" s="9"/>
      <c r="U52" s="9"/>
      <c r="V52" s="9"/>
    </row>
    <row r="53" spans="1:22" ht="12" customHeight="1" x14ac:dyDescent="0.25">
      <c r="A53" s="22"/>
      <c r="B53" s="20"/>
      <c r="C53" s="16"/>
      <c r="D53" s="9"/>
      <c r="E53" s="9"/>
      <c r="F53" s="9"/>
      <c r="G53" s="9"/>
      <c r="H53" s="9"/>
      <c r="I53" s="9"/>
      <c r="J53" s="9"/>
      <c r="K53" s="9"/>
      <c r="L53" s="9"/>
      <c r="M53" s="9"/>
      <c r="N53" s="9"/>
      <c r="O53" s="9"/>
      <c r="P53" s="9"/>
      <c r="Q53" s="9"/>
      <c r="R53" s="9"/>
      <c r="S53" s="9"/>
      <c r="T53" s="9"/>
      <c r="U53" s="9"/>
      <c r="V53" s="9"/>
    </row>
    <row r="54" spans="1:22" ht="12" customHeight="1" x14ac:dyDescent="0.25">
      <c r="A54" s="22"/>
      <c r="B54" s="20"/>
      <c r="C54" s="16"/>
      <c r="D54" s="9"/>
      <c r="E54" s="9"/>
      <c r="F54" s="9"/>
      <c r="G54" s="9"/>
      <c r="H54" s="9"/>
      <c r="I54" s="9"/>
      <c r="J54" s="9"/>
      <c r="K54" s="9"/>
      <c r="L54" s="9"/>
      <c r="M54" s="9"/>
      <c r="N54" s="9"/>
      <c r="O54" s="9"/>
      <c r="P54" s="9"/>
      <c r="Q54" s="9"/>
      <c r="R54" s="9"/>
      <c r="S54" s="9"/>
      <c r="T54" s="9"/>
      <c r="U54" s="9"/>
      <c r="V54" s="9"/>
    </row>
    <row r="55" spans="1:22" ht="12" customHeight="1" x14ac:dyDescent="0.25">
      <c r="A55" s="23"/>
      <c r="B55" s="19"/>
      <c r="C55" s="15"/>
      <c r="D55" s="7"/>
      <c r="E55" s="7"/>
      <c r="F55" s="7"/>
      <c r="G55" s="7"/>
      <c r="H55" s="7"/>
      <c r="I55" s="7"/>
      <c r="J55" s="7"/>
      <c r="K55" s="7"/>
      <c r="L55" s="7"/>
      <c r="M55" s="7"/>
      <c r="N55" s="7"/>
      <c r="O55" s="7"/>
      <c r="P55" s="7"/>
      <c r="Q55" s="7"/>
      <c r="R55" s="7"/>
      <c r="S55" s="7"/>
      <c r="T55" s="7"/>
      <c r="U55" s="7"/>
      <c r="V55" s="7"/>
    </row>
    <row r="56" spans="1:22" ht="12" customHeight="1" x14ac:dyDescent="0.25">
      <c r="A56" s="23"/>
      <c r="B56" s="19"/>
      <c r="C56" s="15"/>
      <c r="D56" s="7"/>
      <c r="E56" s="7"/>
      <c r="F56" s="7"/>
      <c r="G56" s="7"/>
      <c r="H56" s="7"/>
      <c r="I56" s="7"/>
      <c r="J56" s="7"/>
      <c r="K56" s="7"/>
      <c r="L56" s="7"/>
      <c r="M56" s="7"/>
      <c r="N56" s="7"/>
      <c r="O56" s="7"/>
      <c r="P56" s="7"/>
      <c r="Q56" s="7"/>
      <c r="R56" s="7"/>
      <c r="S56" s="7"/>
      <c r="T56" s="7"/>
      <c r="U56" s="7"/>
      <c r="V56" s="7"/>
    </row>
    <row r="57" spans="1:22" ht="12" customHeight="1" x14ac:dyDescent="0.25">
      <c r="A57" s="23"/>
      <c r="B57" s="19"/>
      <c r="C57" s="15"/>
      <c r="D57" s="7"/>
      <c r="E57" s="7"/>
      <c r="F57" s="7"/>
      <c r="G57" s="7"/>
      <c r="H57" s="7"/>
      <c r="I57" s="7"/>
      <c r="J57" s="7"/>
      <c r="K57" s="7"/>
      <c r="L57" s="7"/>
      <c r="M57" s="7"/>
      <c r="N57" s="7"/>
      <c r="O57" s="7"/>
      <c r="P57" s="7"/>
      <c r="Q57" s="7"/>
      <c r="R57" s="7"/>
      <c r="S57" s="7"/>
      <c r="T57" s="7"/>
      <c r="U57" s="7"/>
      <c r="V57" s="7"/>
    </row>
    <row r="58" spans="1:22" ht="12" customHeight="1" x14ac:dyDescent="0.25">
      <c r="A58" s="23"/>
      <c r="B58" s="19"/>
      <c r="C58" s="15"/>
      <c r="D58" s="7"/>
      <c r="E58" s="7"/>
      <c r="F58" s="7"/>
      <c r="G58" s="7"/>
      <c r="H58" s="7"/>
      <c r="I58" s="7"/>
      <c r="J58" s="7"/>
      <c r="K58" s="7"/>
      <c r="L58" s="7"/>
      <c r="M58" s="7"/>
      <c r="N58" s="7"/>
      <c r="O58" s="7"/>
      <c r="P58" s="7"/>
      <c r="Q58" s="7"/>
      <c r="R58" s="7"/>
      <c r="S58" s="7"/>
      <c r="T58" s="7"/>
      <c r="U58" s="7"/>
      <c r="V58" s="7"/>
    </row>
    <row r="59" spans="1:22" ht="12" customHeight="1" x14ac:dyDescent="0.25">
      <c r="A59" s="23"/>
      <c r="B59" s="19"/>
      <c r="C59" s="15"/>
      <c r="D59" s="7"/>
      <c r="E59" s="7"/>
      <c r="F59" s="7"/>
      <c r="G59" s="7"/>
      <c r="H59" s="7"/>
      <c r="I59" s="7"/>
      <c r="J59" s="7"/>
      <c r="K59" s="7"/>
      <c r="L59" s="7"/>
      <c r="M59" s="7"/>
      <c r="N59" s="7"/>
      <c r="O59" s="7"/>
      <c r="P59" s="7"/>
      <c r="Q59" s="7"/>
      <c r="R59" s="7"/>
      <c r="S59" s="7"/>
      <c r="T59" s="7"/>
      <c r="U59" s="7"/>
      <c r="V59" s="7"/>
    </row>
    <row r="60" spans="1:22" ht="12" customHeight="1" x14ac:dyDescent="0.25">
      <c r="A60" s="23"/>
      <c r="B60" s="19"/>
      <c r="C60" s="15"/>
      <c r="D60" s="7"/>
      <c r="E60" s="7"/>
      <c r="F60" s="7"/>
      <c r="G60" s="7"/>
      <c r="H60" s="7"/>
      <c r="I60" s="7"/>
      <c r="J60" s="7"/>
      <c r="K60" s="7"/>
      <c r="L60" s="7"/>
      <c r="M60" s="7"/>
      <c r="N60" s="7"/>
      <c r="O60" s="7"/>
      <c r="P60" s="7"/>
      <c r="Q60" s="7"/>
      <c r="R60" s="7"/>
      <c r="S60" s="7"/>
      <c r="T60" s="7"/>
      <c r="U60" s="7"/>
      <c r="V60" s="7"/>
    </row>
    <row r="61" spans="1:22" ht="12" customHeight="1" x14ac:dyDescent="0.25">
      <c r="A61" s="23"/>
      <c r="B61" s="19"/>
      <c r="C61" s="15"/>
      <c r="D61" s="7"/>
      <c r="E61" s="7"/>
      <c r="F61" s="7"/>
      <c r="G61" s="7"/>
      <c r="H61" s="7"/>
      <c r="I61" s="7"/>
      <c r="J61" s="7"/>
      <c r="K61" s="7"/>
      <c r="L61" s="7"/>
      <c r="M61" s="7"/>
      <c r="N61" s="7"/>
      <c r="O61" s="7"/>
      <c r="P61" s="7"/>
      <c r="Q61" s="7"/>
      <c r="R61" s="7"/>
      <c r="S61" s="7"/>
      <c r="T61" s="7"/>
      <c r="U61" s="7"/>
      <c r="V61" s="7"/>
    </row>
    <row r="62" spans="1:22" ht="12" customHeight="1" x14ac:dyDescent="0.25">
      <c r="A62" s="23"/>
      <c r="B62" s="19"/>
      <c r="C62" s="15"/>
      <c r="D62" s="7"/>
      <c r="E62" s="7"/>
      <c r="F62" s="7"/>
      <c r="G62" s="7"/>
      <c r="H62" s="7"/>
      <c r="I62" s="7"/>
      <c r="J62" s="7"/>
      <c r="K62" s="7"/>
      <c r="L62" s="7"/>
      <c r="M62" s="7"/>
      <c r="N62" s="7"/>
      <c r="O62" s="7"/>
      <c r="P62" s="7"/>
      <c r="Q62" s="7"/>
      <c r="R62" s="7"/>
      <c r="S62" s="7"/>
      <c r="T62" s="7"/>
      <c r="U62" s="7"/>
      <c r="V62" s="7"/>
    </row>
    <row r="63" spans="1:22" ht="12" customHeight="1" x14ac:dyDescent="0.25">
      <c r="A63" s="23"/>
      <c r="B63" s="19"/>
      <c r="C63" s="15"/>
      <c r="D63" s="7"/>
      <c r="E63" s="7"/>
      <c r="F63" s="7"/>
      <c r="G63" s="7"/>
      <c r="H63" s="7"/>
      <c r="I63" s="7"/>
      <c r="J63" s="7"/>
      <c r="K63" s="7"/>
      <c r="L63" s="7"/>
      <c r="M63" s="7"/>
      <c r="N63" s="7"/>
      <c r="O63" s="7"/>
      <c r="P63" s="7"/>
      <c r="Q63" s="7"/>
      <c r="R63" s="7"/>
      <c r="S63" s="7"/>
      <c r="T63" s="7"/>
      <c r="U63" s="7"/>
      <c r="V63" s="7"/>
    </row>
    <row r="64" spans="1:22" ht="12" customHeight="1" x14ac:dyDescent="0.25">
      <c r="A64" s="23"/>
      <c r="B64" s="19"/>
      <c r="C64" s="15"/>
      <c r="D64" s="7"/>
      <c r="E64" s="7"/>
      <c r="F64" s="7"/>
      <c r="G64" s="7"/>
      <c r="H64" s="7"/>
      <c r="I64" s="7"/>
      <c r="J64" s="7"/>
      <c r="K64" s="7"/>
      <c r="L64" s="7"/>
      <c r="M64" s="7"/>
      <c r="N64" s="7"/>
      <c r="O64" s="7"/>
      <c r="P64" s="7"/>
      <c r="Q64" s="7"/>
      <c r="R64" s="7"/>
      <c r="S64" s="7"/>
      <c r="T64" s="7"/>
      <c r="U64" s="7"/>
      <c r="V64" s="7"/>
    </row>
    <row r="65" spans="1:22" ht="12" customHeight="1" x14ac:dyDescent="0.25">
      <c r="A65" s="23"/>
      <c r="B65" s="19"/>
      <c r="C65" s="15"/>
      <c r="D65" s="7"/>
      <c r="E65" s="7"/>
      <c r="F65" s="7"/>
      <c r="G65" s="7"/>
      <c r="H65" s="7"/>
      <c r="I65" s="7"/>
      <c r="J65" s="7"/>
      <c r="K65" s="7"/>
      <c r="L65" s="7"/>
      <c r="M65" s="7"/>
      <c r="N65" s="7"/>
      <c r="O65" s="7"/>
      <c r="P65" s="7"/>
      <c r="Q65" s="7"/>
      <c r="R65" s="7"/>
      <c r="S65" s="7"/>
      <c r="T65" s="7"/>
      <c r="U65" s="7"/>
      <c r="V65" s="7"/>
    </row>
    <row r="66" spans="1:22" ht="12" customHeight="1" x14ac:dyDescent="0.25">
      <c r="A66" s="23"/>
      <c r="B66" s="19"/>
      <c r="C66" s="15"/>
      <c r="D66" s="7"/>
      <c r="E66" s="7"/>
      <c r="F66" s="7"/>
      <c r="G66" s="7"/>
      <c r="H66" s="7"/>
      <c r="I66" s="7"/>
      <c r="J66" s="7"/>
      <c r="K66" s="7"/>
      <c r="L66" s="7"/>
      <c r="M66" s="7"/>
      <c r="N66" s="7"/>
      <c r="O66" s="7"/>
      <c r="P66" s="7"/>
      <c r="Q66" s="7"/>
      <c r="R66" s="7"/>
      <c r="S66" s="7"/>
      <c r="T66" s="7"/>
      <c r="U66" s="7"/>
      <c r="V66" s="7"/>
    </row>
    <row r="67" spans="1:22" ht="12" customHeight="1" x14ac:dyDescent="0.25">
      <c r="A67" s="23"/>
      <c r="B67" s="19"/>
      <c r="C67" s="15"/>
      <c r="D67" s="7"/>
      <c r="E67" s="7"/>
      <c r="F67" s="7"/>
      <c r="G67" s="7"/>
      <c r="H67" s="7"/>
      <c r="I67" s="7"/>
      <c r="J67" s="7"/>
      <c r="K67" s="7"/>
      <c r="L67" s="7"/>
      <c r="M67" s="7"/>
      <c r="N67" s="7"/>
      <c r="O67" s="7"/>
      <c r="P67" s="7"/>
      <c r="Q67" s="7"/>
      <c r="R67" s="7"/>
      <c r="S67" s="7"/>
      <c r="T67" s="7"/>
      <c r="U67" s="7"/>
      <c r="V67" s="7"/>
    </row>
    <row r="68" spans="1:22" ht="12" customHeight="1" x14ac:dyDescent="0.25">
      <c r="A68" s="23"/>
      <c r="B68" s="19"/>
      <c r="C68" s="15"/>
      <c r="D68" s="7"/>
      <c r="E68" s="7"/>
      <c r="F68" s="7"/>
      <c r="G68" s="7"/>
      <c r="H68" s="7"/>
      <c r="I68" s="7"/>
      <c r="J68" s="7"/>
      <c r="K68" s="7"/>
      <c r="L68" s="7"/>
      <c r="M68" s="7"/>
      <c r="N68" s="7"/>
      <c r="O68" s="7"/>
      <c r="P68" s="7"/>
      <c r="Q68" s="7"/>
      <c r="R68" s="7"/>
      <c r="S68" s="7"/>
      <c r="T68" s="7"/>
      <c r="U68" s="7"/>
      <c r="V68" s="7"/>
    </row>
    <row r="69" spans="1:22" ht="12" customHeight="1" x14ac:dyDescent="0.25">
      <c r="A69" s="23"/>
      <c r="B69" s="19"/>
      <c r="C69" s="15"/>
      <c r="D69" s="7"/>
      <c r="E69" s="7"/>
      <c r="F69" s="7"/>
      <c r="G69" s="7"/>
      <c r="H69" s="7"/>
      <c r="I69" s="7"/>
      <c r="J69" s="7"/>
      <c r="K69" s="7"/>
      <c r="L69" s="7"/>
      <c r="M69" s="7"/>
      <c r="N69" s="7"/>
      <c r="O69" s="7"/>
      <c r="P69" s="7"/>
      <c r="Q69" s="7"/>
      <c r="R69" s="7"/>
      <c r="S69" s="7"/>
      <c r="T69" s="7"/>
      <c r="U69" s="7"/>
      <c r="V69" s="7"/>
    </row>
    <row r="70" spans="1:22" ht="12" customHeight="1" x14ac:dyDescent="0.25">
      <c r="A70" s="23"/>
      <c r="B70" s="19"/>
      <c r="C70" s="15"/>
      <c r="D70" s="7"/>
      <c r="E70" s="7"/>
      <c r="F70" s="7"/>
      <c r="G70" s="7"/>
      <c r="H70" s="7"/>
      <c r="I70" s="7"/>
      <c r="J70" s="7"/>
      <c r="K70" s="7"/>
      <c r="L70" s="7"/>
      <c r="M70" s="7"/>
      <c r="N70" s="7"/>
      <c r="O70" s="7"/>
      <c r="P70" s="7"/>
      <c r="Q70" s="7"/>
      <c r="R70" s="7"/>
      <c r="S70" s="7"/>
      <c r="T70" s="7"/>
      <c r="U70" s="7"/>
      <c r="V70" s="7"/>
    </row>
    <row r="71" spans="1:22" ht="12" customHeight="1" x14ac:dyDescent="0.25">
      <c r="A71" s="23"/>
      <c r="B71" s="19"/>
      <c r="C71" s="15"/>
      <c r="D71" s="7"/>
      <c r="E71" s="7"/>
      <c r="F71" s="7"/>
      <c r="G71" s="7"/>
      <c r="H71" s="7"/>
      <c r="I71" s="7"/>
      <c r="J71" s="7"/>
      <c r="K71" s="7"/>
      <c r="L71" s="7"/>
      <c r="M71" s="7"/>
      <c r="N71" s="7"/>
      <c r="O71" s="7"/>
      <c r="P71" s="7"/>
      <c r="Q71" s="7"/>
      <c r="R71" s="7"/>
      <c r="S71" s="7"/>
      <c r="T71" s="7"/>
      <c r="U71" s="7"/>
      <c r="V71" s="7"/>
    </row>
    <row r="72" spans="1:22" ht="12" customHeight="1" x14ac:dyDescent="0.25">
      <c r="A72" s="23"/>
      <c r="B72" s="19"/>
      <c r="C72" s="15"/>
      <c r="D72" s="7"/>
      <c r="E72" s="7"/>
      <c r="F72" s="7"/>
      <c r="G72" s="7"/>
      <c r="H72" s="7"/>
      <c r="I72" s="7"/>
      <c r="J72" s="7"/>
      <c r="K72" s="7"/>
      <c r="L72" s="7"/>
      <c r="M72" s="7"/>
      <c r="N72" s="7"/>
      <c r="O72" s="7"/>
      <c r="P72" s="7"/>
      <c r="Q72" s="7"/>
      <c r="R72" s="7"/>
      <c r="S72" s="7"/>
      <c r="T72" s="7"/>
      <c r="U72" s="7"/>
      <c r="V72" s="7"/>
    </row>
    <row r="73" spans="1:22" ht="12" customHeight="1" x14ac:dyDescent="0.25">
      <c r="A73" s="23"/>
      <c r="B73" s="19"/>
      <c r="C73" s="15"/>
      <c r="D73" s="7"/>
      <c r="E73" s="7"/>
      <c r="F73" s="7"/>
      <c r="G73" s="7"/>
      <c r="H73" s="7"/>
      <c r="I73" s="7"/>
      <c r="J73" s="7"/>
      <c r="K73" s="7"/>
      <c r="L73" s="7"/>
      <c r="M73" s="7"/>
      <c r="N73" s="7"/>
      <c r="O73" s="7"/>
      <c r="P73" s="7"/>
      <c r="Q73" s="7"/>
      <c r="R73" s="7"/>
      <c r="S73" s="7"/>
      <c r="T73" s="7"/>
      <c r="U73" s="7"/>
      <c r="V73" s="7"/>
    </row>
    <row r="74" spans="1:22" ht="12" customHeight="1" x14ac:dyDescent="0.25">
      <c r="A74" s="23"/>
      <c r="B74" s="19"/>
      <c r="C74" s="15"/>
      <c r="D74" s="7"/>
      <c r="E74" s="7"/>
      <c r="F74" s="7"/>
      <c r="G74" s="7"/>
      <c r="H74" s="7"/>
      <c r="I74" s="7"/>
      <c r="J74" s="7"/>
      <c r="K74" s="7"/>
      <c r="L74" s="7"/>
      <c r="M74" s="7"/>
      <c r="N74" s="7"/>
      <c r="O74" s="7"/>
      <c r="P74" s="7"/>
      <c r="Q74" s="7"/>
      <c r="R74" s="7"/>
      <c r="S74" s="7"/>
      <c r="T74" s="7"/>
      <c r="U74" s="7"/>
      <c r="V74" s="7"/>
    </row>
    <row r="75" spans="1:22" ht="12" customHeight="1" x14ac:dyDescent="0.25">
      <c r="A75" s="23"/>
      <c r="B75" s="19"/>
      <c r="C75" s="15"/>
      <c r="D75" s="7"/>
      <c r="E75" s="7"/>
      <c r="F75" s="7"/>
      <c r="G75" s="7"/>
      <c r="H75" s="7"/>
      <c r="I75" s="7"/>
      <c r="J75" s="7"/>
      <c r="K75" s="7"/>
      <c r="L75" s="7"/>
      <c r="M75" s="7"/>
      <c r="N75" s="7"/>
      <c r="O75" s="7"/>
      <c r="P75" s="7"/>
      <c r="Q75" s="7"/>
      <c r="R75" s="7"/>
      <c r="S75" s="7"/>
      <c r="T75" s="7"/>
      <c r="U75" s="7"/>
      <c r="V75" s="7"/>
    </row>
    <row r="76" spans="1:22" ht="12" customHeight="1" x14ac:dyDescent="0.25">
      <c r="A76" s="23"/>
      <c r="B76" s="19"/>
      <c r="C76" s="15"/>
      <c r="D76" s="7"/>
      <c r="E76" s="7"/>
      <c r="F76" s="7"/>
      <c r="G76" s="7"/>
      <c r="H76" s="7"/>
      <c r="I76" s="7"/>
      <c r="J76" s="7"/>
      <c r="K76" s="7"/>
      <c r="L76" s="7"/>
      <c r="M76" s="7"/>
      <c r="N76" s="7"/>
      <c r="O76" s="7"/>
      <c r="P76" s="7"/>
      <c r="Q76" s="7"/>
      <c r="R76" s="7"/>
      <c r="S76" s="7"/>
      <c r="T76" s="7"/>
      <c r="U76" s="7"/>
      <c r="V76" s="7"/>
    </row>
    <row r="77" spans="1:22" ht="12" customHeight="1" x14ac:dyDescent="0.25">
      <c r="A77" s="23"/>
      <c r="B77" s="19"/>
      <c r="C77" s="15"/>
      <c r="D77" s="7"/>
      <c r="E77" s="7"/>
      <c r="F77" s="7"/>
      <c r="G77" s="7"/>
      <c r="H77" s="7"/>
      <c r="I77" s="7"/>
      <c r="J77" s="7"/>
      <c r="K77" s="7"/>
      <c r="L77" s="7"/>
      <c r="M77" s="7"/>
      <c r="N77" s="7"/>
      <c r="O77" s="7"/>
      <c r="P77" s="7"/>
      <c r="Q77" s="7"/>
      <c r="R77" s="7"/>
      <c r="S77" s="7"/>
      <c r="T77" s="7"/>
      <c r="U77" s="7"/>
      <c r="V77" s="7"/>
    </row>
    <row r="78" spans="1:22" ht="12" customHeight="1" x14ac:dyDescent="0.25">
      <c r="A78" s="23"/>
      <c r="B78" s="19"/>
      <c r="C78" s="15"/>
      <c r="D78" s="7"/>
      <c r="E78" s="7"/>
      <c r="F78" s="7"/>
      <c r="G78" s="7"/>
      <c r="H78" s="7"/>
      <c r="I78" s="7"/>
      <c r="J78" s="7"/>
      <c r="K78" s="7"/>
      <c r="L78" s="7"/>
      <c r="M78" s="7"/>
      <c r="N78" s="7"/>
      <c r="O78" s="7"/>
      <c r="P78" s="7"/>
      <c r="Q78" s="7"/>
      <c r="R78" s="7"/>
      <c r="S78" s="7"/>
      <c r="T78" s="7"/>
      <c r="U78" s="7"/>
      <c r="V78" s="7"/>
    </row>
    <row r="79" spans="1:22" ht="12" customHeight="1" x14ac:dyDescent="0.25">
      <c r="A79" s="23"/>
      <c r="B79" s="19"/>
      <c r="C79" s="15"/>
      <c r="D79" s="7"/>
      <c r="E79" s="7"/>
      <c r="F79" s="7"/>
      <c r="G79" s="7"/>
      <c r="H79" s="7"/>
      <c r="I79" s="7"/>
      <c r="J79" s="7"/>
      <c r="K79" s="7"/>
      <c r="L79" s="7"/>
      <c r="M79" s="7"/>
      <c r="N79" s="7"/>
      <c r="O79" s="7"/>
      <c r="P79" s="7"/>
      <c r="Q79" s="7"/>
      <c r="R79" s="7"/>
      <c r="S79" s="7"/>
      <c r="T79" s="7"/>
      <c r="U79" s="7"/>
      <c r="V79" s="7"/>
    </row>
    <row r="80" spans="1:22" ht="12" customHeight="1" x14ac:dyDescent="0.25">
      <c r="A80" s="23"/>
      <c r="B80" s="19"/>
      <c r="C80" s="15"/>
      <c r="D80" s="7"/>
      <c r="E80" s="7"/>
      <c r="F80" s="7"/>
      <c r="G80" s="7"/>
      <c r="H80" s="7"/>
      <c r="I80" s="7"/>
      <c r="J80" s="7"/>
      <c r="K80" s="7"/>
      <c r="L80" s="7"/>
      <c r="M80" s="7"/>
      <c r="N80" s="7"/>
      <c r="O80" s="7"/>
      <c r="P80" s="7"/>
      <c r="Q80" s="7"/>
      <c r="R80" s="7"/>
      <c r="S80" s="7"/>
      <c r="T80" s="7"/>
      <c r="U80" s="7"/>
      <c r="V80" s="7"/>
    </row>
    <row r="81" spans="1:22" ht="12" customHeight="1" x14ac:dyDescent="0.25">
      <c r="A81" s="23"/>
      <c r="B81" s="19"/>
      <c r="C81" s="15"/>
      <c r="D81" s="7"/>
      <c r="E81" s="7"/>
      <c r="F81" s="7"/>
      <c r="G81" s="7"/>
      <c r="H81" s="7"/>
      <c r="I81" s="7"/>
      <c r="J81" s="7"/>
      <c r="K81" s="7"/>
      <c r="L81" s="7"/>
      <c r="M81" s="7"/>
      <c r="N81" s="7"/>
      <c r="O81" s="7"/>
      <c r="P81" s="7"/>
      <c r="Q81" s="7"/>
      <c r="R81" s="7"/>
      <c r="S81" s="7"/>
      <c r="T81" s="7"/>
      <c r="U81" s="7"/>
      <c r="V81" s="7"/>
    </row>
    <row r="82" spans="1:22" ht="12" customHeight="1" x14ac:dyDescent="0.25">
      <c r="A82" s="23"/>
      <c r="B82" s="19"/>
      <c r="C82" s="15"/>
      <c r="D82" s="7"/>
      <c r="E82" s="7"/>
      <c r="F82" s="7"/>
      <c r="G82" s="7"/>
      <c r="H82" s="7"/>
      <c r="I82" s="7"/>
      <c r="J82" s="7"/>
      <c r="K82" s="7"/>
      <c r="L82" s="7"/>
      <c r="M82" s="7"/>
      <c r="N82" s="7"/>
      <c r="O82" s="7"/>
      <c r="P82" s="7"/>
      <c r="Q82" s="7"/>
      <c r="R82" s="7"/>
      <c r="S82" s="7"/>
      <c r="T82" s="7"/>
      <c r="U82" s="7"/>
      <c r="V82" s="7"/>
    </row>
    <row r="83" spans="1:22" ht="12" customHeight="1" x14ac:dyDescent="0.25">
      <c r="A83" s="23"/>
      <c r="B83" s="19"/>
      <c r="C83" s="15"/>
      <c r="D83" s="7"/>
      <c r="E83" s="7"/>
      <c r="F83" s="7"/>
      <c r="G83" s="7"/>
      <c r="H83" s="7"/>
      <c r="I83" s="7"/>
      <c r="J83" s="7"/>
      <c r="K83" s="7"/>
      <c r="L83" s="7"/>
      <c r="M83" s="7"/>
      <c r="N83" s="7"/>
      <c r="O83" s="7"/>
      <c r="P83" s="7"/>
      <c r="Q83" s="7"/>
      <c r="R83" s="7"/>
      <c r="S83" s="7"/>
      <c r="T83" s="7"/>
      <c r="U83" s="7"/>
      <c r="V83" s="7"/>
    </row>
    <row r="84" spans="1:22" ht="12" customHeight="1" x14ac:dyDescent="0.25">
      <c r="A84" s="23"/>
      <c r="B84" s="19"/>
      <c r="C84" s="15"/>
      <c r="D84" s="7"/>
      <c r="E84" s="7"/>
      <c r="F84" s="7"/>
      <c r="G84" s="7"/>
      <c r="H84" s="7"/>
      <c r="I84" s="7"/>
      <c r="J84" s="7"/>
      <c r="K84" s="7"/>
      <c r="L84" s="7"/>
      <c r="M84" s="7"/>
      <c r="N84" s="7"/>
      <c r="O84" s="7"/>
      <c r="P84" s="7"/>
      <c r="Q84" s="7"/>
      <c r="R84" s="7"/>
      <c r="S84" s="7"/>
      <c r="T84" s="7"/>
      <c r="U84" s="7"/>
      <c r="V84" s="7"/>
    </row>
    <row r="85" spans="1:22" ht="12" customHeight="1" x14ac:dyDescent="0.25">
      <c r="A85" s="23"/>
      <c r="B85" s="19"/>
      <c r="C85" s="15"/>
      <c r="D85" s="7"/>
      <c r="E85" s="7"/>
      <c r="F85" s="7"/>
      <c r="G85" s="7"/>
      <c r="H85" s="7"/>
      <c r="I85" s="7"/>
      <c r="J85" s="7"/>
      <c r="K85" s="7"/>
      <c r="L85" s="7"/>
      <c r="M85" s="7"/>
      <c r="N85" s="7"/>
      <c r="O85" s="7"/>
      <c r="P85" s="7"/>
      <c r="Q85" s="7"/>
      <c r="R85" s="7"/>
      <c r="S85" s="7"/>
      <c r="T85" s="7"/>
      <c r="U85" s="7"/>
      <c r="V85" s="7"/>
    </row>
    <row r="86" spans="1:22" ht="12" customHeight="1" x14ac:dyDescent="0.25">
      <c r="A86" s="23"/>
      <c r="B86" s="19"/>
      <c r="C86" s="15"/>
      <c r="D86" s="7"/>
      <c r="E86" s="7"/>
      <c r="F86" s="7"/>
      <c r="G86" s="7"/>
      <c r="H86" s="7"/>
      <c r="I86" s="7"/>
      <c r="J86" s="7"/>
      <c r="K86" s="7"/>
      <c r="L86" s="7"/>
      <c r="M86" s="7"/>
      <c r="N86" s="7"/>
      <c r="O86" s="7"/>
      <c r="P86" s="7"/>
      <c r="Q86" s="7"/>
      <c r="R86" s="7"/>
      <c r="S86" s="7"/>
      <c r="T86" s="7"/>
      <c r="U86" s="7"/>
      <c r="V86" s="7"/>
    </row>
    <row r="87" spans="1:22" ht="12" customHeight="1" x14ac:dyDescent="0.25">
      <c r="A87" s="23"/>
      <c r="B87" s="19"/>
      <c r="C87" s="15"/>
      <c r="D87" s="7"/>
      <c r="E87" s="7"/>
      <c r="F87" s="7"/>
      <c r="G87" s="7"/>
      <c r="H87" s="7"/>
      <c r="I87" s="7"/>
      <c r="J87" s="7"/>
      <c r="K87" s="7"/>
      <c r="L87" s="7"/>
      <c r="M87" s="7"/>
      <c r="N87" s="7"/>
      <c r="O87" s="7"/>
      <c r="P87" s="7"/>
      <c r="Q87" s="7"/>
      <c r="R87" s="7"/>
      <c r="S87" s="7"/>
      <c r="T87" s="7"/>
      <c r="U87" s="7"/>
      <c r="V87" s="7"/>
    </row>
    <row r="88" spans="1:22" ht="12" customHeight="1" x14ac:dyDescent="0.25">
      <c r="A88" s="23"/>
      <c r="B88" s="19"/>
      <c r="C88" s="15"/>
      <c r="D88" s="7"/>
      <c r="E88" s="7"/>
      <c r="F88" s="7"/>
      <c r="G88" s="7"/>
      <c r="H88" s="7"/>
      <c r="I88" s="7"/>
      <c r="J88" s="7"/>
      <c r="K88" s="7"/>
      <c r="L88" s="7"/>
      <c r="M88" s="7"/>
      <c r="N88" s="7"/>
      <c r="O88" s="7"/>
      <c r="P88" s="7"/>
      <c r="Q88" s="7"/>
      <c r="R88" s="7"/>
      <c r="S88" s="7"/>
      <c r="T88" s="7"/>
      <c r="U88" s="7"/>
      <c r="V88" s="7"/>
    </row>
    <row r="89" spans="1:22" ht="12" customHeight="1" x14ac:dyDescent="0.25">
      <c r="A89" s="23"/>
      <c r="B89" s="19"/>
      <c r="C89" s="15"/>
      <c r="D89" s="7"/>
      <c r="E89" s="7"/>
      <c r="F89" s="7"/>
      <c r="G89" s="7"/>
      <c r="H89" s="7"/>
      <c r="I89" s="7"/>
      <c r="J89" s="7"/>
      <c r="K89" s="7"/>
      <c r="L89" s="7"/>
      <c r="M89" s="7"/>
      <c r="N89" s="7"/>
      <c r="O89" s="7"/>
      <c r="P89" s="7"/>
      <c r="Q89" s="7"/>
      <c r="R89" s="7"/>
      <c r="S89" s="7"/>
      <c r="T89" s="7"/>
      <c r="U89" s="7"/>
      <c r="V89" s="7"/>
    </row>
    <row r="90" spans="1:22" ht="12" customHeight="1" x14ac:dyDescent="0.25">
      <c r="A90" s="23"/>
      <c r="B90" s="19"/>
      <c r="C90" s="15"/>
      <c r="D90" s="7"/>
      <c r="E90" s="7"/>
      <c r="F90" s="7"/>
      <c r="G90" s="7"/>
      <c r="H90" s="7"/>
      <c r="I90" s="7"/>
      <c r="J90" s="7"/>
      <c r="K90" s="7"/>
      <c r="L90" s="7"/>
      <c r="M90" s="7"/>
      <c r="N90" s="7"/>
      <c r="O90" s="7"/>
      <c r="P90" s="7"/>
      <c r="Q90" s="7"/>
      <c r="R90" s="7"/>
      <c r="S90" s="7"/>
      <c r="T90" s="7"/>
      <c r="U90" s="7"/>
      <c r="V90" s="7"/>
    </row>
    <row r="91" spans="1:22" ht="12" customHeight="1" x14ac:dyDescent="0.25">
      <c r="A91" s="23"/>
      <c r="B91" s="19"/>
      <c r="C91" s="15"/>
      <c r="D91" s="7"/>
      <c r="E91" s="7"/>
      <c r="F91" s="7"/>
      <c r="G91" s="7"/>
      <c r="H91" s="7"/>
      <c r="I91" s="7"/>
      <c r="J91" s="7"/>
      <c r="K91" s="7"/>
      <c r="L91" s="7"/>
      <c r="M91" s="7"/>
      <c r="N91" s="7"/>
      <c r="O91" s="7"/>
      <c r="P91" s="7"/>
      <c r="Q91" s="7"/>
      <c r="R91" s="7"/>
      <c r="S91" s="7"/>
      <c r="T91" s="7"/>
      <c r="U91" s="7"/>
      <c r="V91" s="7"/>
    </row>
    <row r="92" spans="1:22" ht="12" customHeight="1" x14ac:dyDescent="0.25">
      <c r="A92" s="23"/>
      <c r="B92" s="19"/>
      <c r="C92" s="15"/>
      <c r="D92" s="7"/>
      <c r="E92" s="7"/>
      <c r="F92" s="7"/>
      <c r="G92" s="7"/>
      <c r="H92" s="7"/>
      <c r="I92" s="7"/>
      <c r="J92" s="7"/>
      <c r="K92" s="7"/>
      <c r="L92" s="7"/>
      <c r="M92" s="7"/>
      <c r="N92" s="7"/>
      <c r="O92" s="7"/>
      <c r="P92" s="7"/>
      <c r="Q92" s="7"/>
      <c r="R92" s="7"/>
      <c r="S92" s="7"/>
      <c r="T92" s="7"/>
      <c r="U92" s="7"/>
      <c r="V92" s="7"/>
    </row>
    <row r="93" spans="1:22" ht="12" customHeight="1" x14ac:dyDescent="0.25">
      <c r="A93" s="23"/>
      <c r="B93" s="19"/>
      <c r="C93" s="15"/>
      <c r="D93" s="7"/>
      <c r="E93" s="7"/>
      <c r="F93" s="7"/>
      <c r="G93" s="7"/>
      <c r="H93" s="7"/>
      <c r="I93" s="7"/>
      <c r="J93" s="7"/>
      <c r="K93" s="7"/>
      <c r="L93" s="7"/>
      <c r="M93" s="7"/>
      <c r="N93" s="7"/>
      <c r="O93" s="7"/>
      <c r="P93" s="7"/>
      <c r="Q93" s="7"/>
      <c r="R93" s="7"/>
      <c r="S93" s="7"/>
      <c r="T93" s="7"/>
      <c r="U93" s="7"/>
      <c r="V93" s="7"/>
    </row>
    <row r="94" spans="1:22" ht="12" customHeight="1" x14ac:dyDescent="0.25">
      <c r="A94" s="23"/>
      <c r="B94" s="19"/>
      <c r="C94" s="15"/>
      <c r="D94" s="7"/>
      <c r="E94" s="7"/>
      <c r="F94" s="7"/>
      <c r="G94" s="7"/>
      <c r="H94" s="7"/>
      <c r="I94" s="7"/>
      <c r="J94" s="7"/>
      <c r="K94" s="7"/>
      <c r="L94" s="7"/>
      <c r="M94" s="7"/>
      <c r="N94" s="7"/>
      <c r="O94" s="7"/>
      <c r="P94" s="7"/>
      <c r="Q94" s="7"/>
      <c r="R94" s="7"/>
      <c r="S94" s="7"/>
      <c r="T94" s="7"/>
      <c r="U94" s="7"/>
      <c r="V94" s="7"/>
    </row>
    <row r="95" spans="1:22" ht="12" customHeight="1" x14ac:dyDescent="0.25">
      <c r="A95" s="23"/>
      <c r="B95" s="19"/>
      <c r="C95" s="15"/>
      <c r="D95" s="7"/>
      <c r="E95" s="7"/>
      <c r="F95" s="7"/>
      <c r="G95" s="7"/>
      <c r="H95" s="7"/>
      <c r="I95" s="7"/>
      <c r="J95" s="7"/>
      <c r="K95" s="7"/>
      <c r="L95" s="7"/>
      <c r="M95" s="7"/>
      <c r="N95" s="7"/>
      <c r="O95" s="7"/>
      <c r="P95" s="7"/>
      <c r="Q95" s="7"/>
      <c r="R95" s="7"/>
      <c r="S95" s="7"/>
      <c r="T95" s="7"/>
      <c r="U95" s="7"/>
      <c r="V95" s="7"/>
    </row>
    <row r="96" spans="1:22" ht="12" customHeight="1" x14ac:dyDescent="0.25">
      <c r="A96" s="23"/>
      <c r="B96" s="19"/>
      <c r="C96" s="15"/>
      <c r="D96" s="7"/>
      <c r="E96" s="7"/>
      <c r="F96" s="7"/>
      <c r="G96" s="7"/>
      <c r="H96" s="7"/>
      <c r="I96" s="7"/>
      <c r="J96" s="7"/>
      <c r="K96" s="7"/>
      <c r="L96" s="7"/>
      <c r="M96" s="7"/>
      <c r="N96" s="7"/>
      <c r="O96" s="7"/>
      <c r="P96" s="7"/>
      <c r="Q96" s="7"/>
      <c r="R96" s="7"/>
      <c r="S96" s="7"/>
      <c r="T96" s="7"/>
      <c r="U96" s="7"/>
      <c r="V96" s="7"/>
    </row>
    <row r="97" spans="1:22" ht="12" customHeight="1" x14ac:dyDescent="0.25">
      <c r="A97" s="23"/>
      <c r="B97" s="19"/>
      <c r="C97" s="15"/>
      <c r="D97" s="7"/>
      <c r="E97" s="7"/>
      <c r="F97" s="7"/>
      <c r="G97" s="7"/>
      <c r="H97" s="7"/>
      <c r="I97" s="7"/>
      <c r="J97" s="7"/>
      <c r="K97" s="7"/>
      <c r="L97" s="7"/>
      <c r="M97" s="7"/>
      <c r="N97" s="7"/>
      <c r="O97" s="7"/>
      <c r="P97" s="7"/>
      <c r="Q97" s="7"/>
      <c r="R97" s="7"/>
      <c r="S97" s="7"/>
      <c r="T97" s="7"/>
      <c r="U97" s="7"/>
      <c r="V97" s="7"/>
    </row>
    <row r="98" spans="1:22" ht="12" customHeight="1" x14ac:dyDescent="0.25">
      <c r="A98" s="23"/>
      <c r="B98" s="19"/>
      <c r="C98" s="15"/>
      <c r="D98" s="7"/>
      <c r="E98" s="7"/>
      <c r="F98" s="7"/>
      <c r="G98" s="7"/>
      <c r="H98" s="7"/>
      <c r="I98" s="7"/>
      <c r="J98" s="7"/>
      <c r="K98" s="7"/>
      <c r="L98" s="7"/>
      <c r="M98" s="7"/>
      <c r="N98" s="7"/>
      <c r="O98" s="7"/>
      <c r="P98" s="7"/>
      <c r="Q98" s="7"/>
      <c r="R98" s="7"/>
      <c r="S98" s="7"/>
      <c r="T98" s="7"/>
      <c r="U98" s="7"/>
      <c r="V98" s="7"/>
    </row>
    <row r="99" spans="1:22" ht="12" customHeight="1" x14ac:dyDescent="0.25">
      <c r="A99" s="23"/>
      <c r="B99" s="19"/>
      <c r="C99" s="15"/>
      <c r="D99" s="7"/>
      <c r="E99" s="7"/>
      <c r="F99" s="7"/>
      <c r="G99" s="7"/>
      <c r="H99" s="7"/>
      <c r="I99" s="7"/>
      <c r="J99" s="7"/>
      <c r="K99" s="7"/>
      <c r="L99" s="7"/>
      <c r="M99" s="7"/>
      <c r="N99" s="7"/>
      <c r="O99" s="7"/>
      <c r="P99" s="7"/>
      <c r="Q99" s="7"/>
      <c r="R99" s="7"/>
      <c r="S99" s="7"/>
      <c r="T99" s="7"/>
      <c r="U99" s="7"/>
      <c r="V99" s="7"/>
    </row>
    <row r="100" spans="1:22" ht="12" customHeight="1" x14ac:dyDescent="0.25">
      <c r="A100" s="23"/>
      <c r="B100" s="19"/>
      <c r="C100" s="15"/>
      <c r="D100" s="7"/>
      <c r="E100" s="7"/>
      <c r="F100" s="7"/>
      <c r="G100" s="7"/>
      <c r="H100" s="7"/>
      <c r="I100" s="7"/>
      <c r="J100" s="7"/>
      <c r="K100" s="7"/>
      <c r="L100" s="7"/>
      <c r="M100" s="7"/>
      <c r="N100" s="7"/>
      <c r="O100" s="7"/>
      <c r="P100" s="7"/>
      <c r="Q100" s="7"/>
      <c r="R100" s="7"/>
      <c r="S100" s="7"/>
      <c r="T100" s="7"/>
      <c r="U100" s="7"/>
      <c r="V100" s="7"/>
    </row>
    <row r="101" spans="1:22" ht="12" customHeight="1" x14ac:dyDescent="0.25">
      <c r="A101" s="23"/>
      <c r="B101" s="19"/>
      <c r="C101" s="15"/>
      <c r="D101" s="7"/>
      <c r="E101" s="7"/>
      <c r="F101" s="7"/>
      <c r="G101" s="7"/>
      <c r="H101" s="7"/>
      <c r="I101" s="7"/>
      <c r="J101" s="7"/>
      <c r="K101" s="7"/>
      <c r="L101" s="7"/>
      <c r="M101" s="7"/>
      <c r="N101" s="7"/>
      <c r="O101" s="7"/>
      <c r="P101" s="7"/>
      <c r="Q101" s="7"/>
      <c r="R101" s="7"/>
      <c r="S101" s="7"/>
      <c r="T101" s="7"/>
      <c r="U101" s="7"/>
      <c r="V101" s="7"/>
    </row>
    <row r="102" spans="1:22" ht="12" customHeight="1" x14ac:dyDescent="0.25">
      <c r="A102" s="23"/>
      <c r="B102" s="19"/>
      <c r="C102" s="15"/>
      <c r="D102" s="7"/>
      <c r="E102" s="7"/>
      <c r="F102" s="7"/>
      <c r="G102" s="7"/>
      <c r="H102" s="7"/>
      <c r="I102" s="7"/>
      <c r="J102" s="7"/>
      <c r="K102" s="7"/>
      <c r="L102" s="7"/>
      <c r="M102" s="7"/>
      <c r="N102" s="7"/>
      <c r="O102" s="7"/>
      <c r="P102" s="7"/>
      <c r="Q102" s="7"/>
      <c r="R102" s="7"/>
      <c r="S102" s="7"/>
      <c r="T102" s="7"/>
      <c r="U102" s="7"/>
      <c r="V102" s="7"/>
    </row>
    <row r="103" spans="1:22" ht="12" customHeight="1" x14ac:dyDescent="0.25">
      <c r="A103" s="23"/>
      <c r="B103" s="19"/>
      <c r="C103" s="15"/>
      <c r="D103" s="7"/>
      <c r="E103" s="7"/>
      <c r="F103" s="7"/>
      <c r="G103" s="7"/>
      <c r="H103" s="7"/>
      <c r="I103" s="7"/>
      <c r="J103" s="7"/>
      <c r="K103" s="7"/>
      <c r="L103" s="7"/>
      <c r="M103" s="7"/>
      <c r="N103" s="7"/>
      <c r="O103" s="7"/>
      <c r="P103" s="7"/>
      <c r="Q103" s="7"/>
      <c r="R103" s="7"/>
      <c r="S103" s="7"/>
      <c r="T103" s="7"/>
      <c r="U103" s="7"/>
      <c r="V103" s="7"/>
    </row>
    <row r="104" spans="1:22" ht="12" customHeight="1" x14ac:dyDescent="0.25">
      <c r="A104" s="23"/>
      <c r="B104" s="19"/>
      <c r="C104" s="15"/>
      <c r="D104" s="7"/>
      <c r="E104" s="7"/>
      <c r="F104" s="7"/>
      <c r="G104" s="7"/>
      <c r="H104" s="7"/>
      <c r="I104" s="7"/>
      <c r="J104" s="7"/>
      <c r="K104" s="7"/>
      <c r="L104" s="7"/>
      <c r="M104" s="7"/>
      <c r="N104" s="7"/>
      <c r="O104" s="7"/>
      <c r="P104" s="7"/>
      <c r="Q104" s="7"/>
      <c r="R104" s="7"/>
      <c r="S104" s="7"/>
      <c r="T104" s="7"/>
      <c r="U104" s="7"/>
      <c r="V104" s="7"/>
    </row>
    <row r="105" spans="1:22" ht="12" customHeight="1" x14ac:dyDescent="0.25">
      <c r="A105" s="23"/>
      <c r="B105" s="19"/>
      <c r="C105" s="15"/>
      <c r="D105" s="7"/>
      <c r="E105" s="7"/>
      <c r="F105" s="7"/>
      <c r="G105" s="7"/>
      <c r="H105" s="7"/>
      <c r="I105" s="7"/>
      <c r="J105" s="7"/>
      <c r="K105" s="7"/>
      <c r="L105" s="7"/>
      <c r="M105" s="7"/>
      <c r="N105" s="7"/>
      <c r="O105" s="7"/>
      <c r="P105" s="7"/>
      <c r="Q105" s="7"/>
      <c r="R105" s="7"/>
      <c r="S105" s="7"/>
      <c r="T105" s="7"/>
      <c r="U105" s="7"/>
      <c r="V105" s="7"/>
    </row>
    <row r="106" spans="1:22" ht="12" customHeight="1" x14ac:dyDescent="0.25">
      <c r="A106" s="23"/>
      <c r="B106" s="19"/>
      <c r="C106" s="15"/>
      <c r="D106" s="7"/>
      <c r="E106" s="7"/>
      <c r="F106" s="7"/>
      <c r="G106" s="7"/>
      <c r="H106" s="7"/>
      <c r="I106" s="7"/>
      <c r="J106" s="7"/>
      <c r="K106" s="7"/>
      <c r="L106" s="7"/>
      <c r="M106" s="7"/>
      <c r="N106" s="7"/>
      <c r="O106" s="7"/>
      <c r="P106" s="7"/>
      <c r="Q106" s="7"/>
      <c r="R106" s="7"/>
      <c r="S106" s="7"/>
      <c r="T106" s="7"/>
      <c r="U106" s="7"/>
      <c r="V106" s="7"/>
    </row>
    <row r="107" spans="1:22" ht="12" customHeight="1" x14ac:dyDescent="0.25">
      <c r="A107" s="23"/>
      <c r="B107" s="19"/>
      <c r="C107" s="15"/>
      <c r="D107" s="7"/>
      <c r="E107" s="7"/>
      <c r="F107" s="7"/>
      <c r="G107" s="7"/>
      <c r="H107" s="7"/>
      <c r="I107" s="7"/>
      <c r="J107" s="7"/>
      <c r="K107" s="7"/>
      <c r="L107" s="7"/>
      <c r="M107" s="7"/>
      <c r="N107" s="7"/>
      <c r="O107" s="7"/>
      <c r="P107" s="7"/>
      <c r="Q107" s="7"/>
      <c r="R107" s="7"/>
      <c r="S107" s="7"/>
      <c r="T107" s="7"/>
      <c r="U107" s="7"/>
      <c r="V107" s="7"/>
    </row>
    <row r="108" spans="1:22" ht="12" customHeight="1" x14ac:dyDescent="0.25">
      <c r="A108" s="23"/>
      <c r="B108" s="19"/>
      <c r="C108" s="15"/>
      <c r="D108" s="7"/>
      <c r="E108" s="7"/>
      <c r="F108" s="7"/>
      <c r="G108" s="7"/>
      <c r="H108" s="7"/>
      <c r="I108" s="7"/>
      <c r="J108" s="7"/>
      <c r="K108" s="7"/>
      <c r="L108" s="7"/>
      <c r="M108" s="7"/>
      <c r="N108" s="7"/>
      <c r="O108" s="7"/>
      <c r="P108" s="7"/>
      <c r="Q108" s="7"/>
      <c r="R108" s="7"/>
      <c r="S108" s="7"/>
      <c r="T108" s="7"/>
      <c r="U108" s="7"/>
      <c r="V108" s="7"/>
    </row>
    <row r="109" spans="1:22" ht="12" customHeight="1" x14ac:dyDescent="0.25">
      <c r="A109" s="23"/>
      <c r="B109" s="19"/>
      <c r="C109" s="15"/>
      <c r="D109" s="7"/>
      <c r="E109" s="7"/>
      <c r="F109" s="7"/>
      <c r="G109" s="7"/>
      <c r="H109" s="7"/>
      <c r="I109" s="7"/>
      <c r="J109" s="7"/>
      <c r="K109" s="7"/>
      <c r="L109" s="7"/>
      <c r="M109" s="7"/>
      <c r="N109" s="7"/>
      <c r="O109" s="7"/>
      <c r="P109" s="7"/>
      <c r="Q109" s="7"/>
      <c r="R109" s="7"/>
      <c r="S109" s="7"/>
      <c r="T109" s="7"/>
      <c r="U109" s="7"/>
      <c r="V109" s="7"/>
    </row>
    <row r="110" spans="1:22" ht="12" customHeight="1" x14ac:dyDescent="0.25">
      <c r="A110" s="23"/>
      <c r="B110" s="19"/>
      <c r="C110" s="15"/>
      <c r="D110" s="7"/>
      <c r="E110" s="7"/>
      <c r="F110" s="7"/>
      <c r="G110" s="7"/>
      <c r="H110" s="7"/>
      <c r="I110" s="7"/>
      <c r="J110" s="7"/>
      <c r="K110" s="7"/>
      <c r="L110" s="7"/>
      <c r="M110" s="7"/>
      <c r="N110" s="7"/>
      <c r="O110" s="7"/>
      <c r="P110" s="7"/>
      <c r="Q110" s="7"/>
      <c r="R110" s="7"/>
      <c r="S110" s="7"/>
      <c r="T110" s="7"/>
      <c r="U110" s="7"/>
      <c r="V110" s="7"/>
    </row>
    <row r="111" spans="1:22" ht="12" customHeight="1" x14ac:dyDescent="0.25">
      <c r="A111" s="23"/>
      <c r="B111" s="19"/>
      <c r="C111" s="15"/>
      <c r="D111" s="7"/>
      <c r="E111" s="7"/>
      <c r="F111" s="7"/>
      <c r="G111" s="7"/>
      <c r="H111" s="7"/>
      <c r="I111" s="7"/>
      <c r="J111" s="7"/>
      <c r="K111" s="7"/>
      <c r="L111" s="7"/>
      <c r="M111" s="7"/>
      <c r="N111" s="7"/>
      <c r="O111" s="7"/>
      <c r="P111" s="7"/>
      <c r="Q111" s="7"/>
      <c r="R111" s="7"/>
      <c r="S111" s="7"/>
      <c r="T111" s="7"/>
      <c r="U111" s="7"/>
      <c r="V111" s="7"/>
    </row>
    <row r="112" spans="1:22" ht="12" customHeight="1" x14ac:dyDescent="0.25">
      <c r="A112" s="23"/>
      <c r="B112" s="19"/>
      <c r="C112" s="15"/>
      <c r="D112" s="7"/>
      <c r="E112" s="7"/>
      <c r="F112" s="7"/>
      <c r="G112" s="7"/>
      <c r="H112" s="7"/>
      <c r="I112" s="7"/>
      <c r="J112" s="7"/>
      <c r="K112" s="7"/>
      <c r="L112" s="7"/>
      <c r="M112" s="7"/>
      <c r="N112" s="7"/>
      <c r="O112" s="7"/>
      <c r="P112" s="7"/>
      <c r="Q112" s="7"/>
      <c r="R112" s="7"/>
      <c r="S112" s="7"/>
      <c r="T112" s="7"/>
      <c r="U112" s="7"/>
      <c r="V112" s="7"/>
    </row>
    <row r="113" spans="1:22" ht="12" customHeight="1" x14ac:dyDescent="0.25">
      <c r="A113" s="23"/>
      <c r="B113" s="19"/>
      <c r="C113" s="15"/>
      <c r="D113" s="7"/>
      <c r="E113" s="7"/>
      <c r="F113" s="7"/>
      <c r="G113" s="7"/>
      <c r="H113" s="7"/>
      <c r="I113" s="7"/>
      <c r="J113" s="7"/>
      <c r="K113" s="7"/>
      <c r="L113" s="7"/>
      <c r="M113" s="7"/>
      <c r="N113" s="7"/>
      <c r="O113" s="7"/>
      <c r="P113" s="7"/>
      <c r="Q113" s="7"/>
      <c r="R113" s="7"/>
      <c r="S113" s="7"/>
      <c r="T113" s="7"/>
      <c r="U113" s="7"/>
      <c r="V113" s="7"/>
    </row>
    <row r="114" spans="1:22" ht="12" customHeight="1" x14ac:dyDescent="0.25">
      <c r="A114" s="23"/>
      <c r="B114" s="19"/>
      <c r="C114" s="15"/>
      <c r="D114" s="7"/>
      <c r="E114" s="7"/>
      <c r="F114" s="7"/>
      <c r="G114" s="7"/>
      <c r="H114" s="7"/>
      <c r="I114" s="7"/>
      <c r="J114" s="7"/>
      <c r="K114" s="7"/>
      <c r="L114" s="7"/>
      <c r="M114" s="7"/>
      <c r="N114" s="7"/>
      <c r="O114" s="7"/>
      <c r="P114" s="7"/>
      <c r="Q114" s="7"/>
      <c r="R114" s="7"/>
      <c r="S114" s="7"/>
      <c r="T114" s="7"/>
      <c r="U114" s="7"/>
      <c r="V114" s="7"/>
    </row>
    <row r="115" spans="1:22" ht="12" customHeight="1" x14ac:dyDescent="0.25">
      <c r="A115" s="23"/>
      <c r="B115" s="19"/>
      <c r="C115" s="15"/>
      <c r="D115" s="7"/>
      <c r="E115" s="7"/>
      <c r="F115" s="7"/>
      <c r="G115" s="7"/>
      <c r="H115" s="7"/>
      <c r="I115" s="7"/>
      <c r="J115" s="7"/>
      <c r="K115" s="7"/>
      <c r="L115" s="7"/>
      <c r="M115" s="7"/>
      <c r="N115" s="7"/>
      <c r="O115" s="7"/>
      <c r="P115" s="7"/>
      <c r="Q115" s="7"/>
      <c r="R115" s="7"/>
      <c r="S115" s="7"/>
      <c r="T115" s="7"/>
      <c r="U115" s="7"/>
      <c r="V115" s="7"/>
    </row>
    <row r="116" spans="1:22" ht="12" customHeight="1" x14ac:dyDescent="0.25">
      <c r="A116" s="23"/>
      <c r="B116" s="19"/>
      <c r="C116" s="15"/>
      <c r="D116" s="7"/>
      <c r="E116" s="7"/>
      <c r="F116" s="7"/>
      <c r="G116" s="7"/>
      <c r="H116" s="7"/>
      <c r="I116" s="7"/>
      <c r="J116" s="7"/>
      <c r="K116" s="7"/>
      <c r="L116" s="7"/>
      <c r="M116" s="7"/>
      <c r="N116" s="7"/>
      <c r="O116" s="7"/>
      <c r="P116" s="7"/>
      <c r="Q116" s="7"/>
      <c r="R116" s="7"/>
      <c r="S116" s="7"/>
      <c r="T116" s="7"/>
      <c r="U116" s="7"/>
      <c r="V116" s="7"/>
    </row>
    <row r="117" spans="1:22" ht="12" customHeight="1" x14ac:dyDescent="0.25">
      <c r="A117" s="23"/>
      <c r="B117" s="19"/>
      <c r="C117" s="15"/>
      <c r="D117" s="7"/>
      <c r="E117" s="7"/>
      <c r="F117" s="7"/>
      <c r="G117" s="7"/>
      <c r="H117" s="7"/>
      <c r="I117" s="7"/>
      <c r="J117" s="7"/>
      <c r="K117" s="7"/>
      <c r="L117" s="7"/>
      <c r="M117" s="7"/>
      <c r="N117" s="7"/>
      <c r="O117" s="7"/>
      <c r="P117" s="7"/>
      <c r="Q117" s="7"/>
      <c r="R117" s="7"/>
      <c r="S117" s="7"/>
      <c r="T117" s="7"/>
      <c r="U117" s="7"/>
      <c r="V117" s="7"/>
    </row>
    <row r="118" spans="1:22" ht="12" customHeight="1" x14ac:dyDescent="0.25">
      <c r="A118" s="23"/>
      <c r="B118" s="19"/>
      <c r="C118" s="15"/>
      <c r="D118" s="7"/>
      <c r="E118" s="7"/>
      <c r="F118" s="7"/>
      <c r="G118" s="7"/>
      <c r="H118" s="7"/>
      <c r="I118" s="7"/>
      <c r="J118" s="7"/>
      <c r="K118" s="7"/>
      <c r="L118" s="7"/>
      <c r="M118" s="7"/>
      <c r="N118" s="7"/>
      <c r="O118" s="7"/>
      <c r="P118" s="7"/>
      <c r="Q118" s="7"/>
      <c r="R118" s="7"/>
      <c r="S118" s="7"/>
      <c r="T118" s="7"/>
      <c r="U118" s="7"/>
      <c r="V118" s="7"/>
    </row>
    <row r="119" spans="1:22" ht="12" customHeight="1" x14ac:dyDescent="0.25">
      <c r="A119" s="23"/>
      <c r="B119" s="19"/>
      <c r="C119" s="15"/>
      <c r="D119" s="7"/>
      <c r="E119" s="7"/>
      <c r="F119" s="7"/>
      <c r="G119" s="7"/>
      <c r="H119" s="7"/>
      <c r="I119" s="7"/>
      <c r="J119" s="7"/>
      <c r="K119" s="7"/>
      <c r="L119" s="7"/>
      <c r="M119" s="7"/>
      <c r="N119" s="7"/>
      <c r="O119" s="7"/>
      <c r="P119" s="7"/>
      <c r="Q119" s="7"/>
      <c r="R119" s="7"/>
      <c r="S119" s="7"/>
      <c r="T119" s="7"/>
      <c r="U119" s="7"/>
      <c r="V119" s="7"/>
    </row>
    <row r="120" spans="1:22" ht="12" customHeight="1" x14ac:dyDescent="0.25">
      <c r="A120" s="23"/>
      <c r="B120" s="19"/>
      <c r="C120" s="15"/>
      <c r="D120" s="7"/>
      <c r="E120" s="7"/>
      <c r="F120" s="7"/>
      <c r="G120" s="7"/>
      <c r="H120" s="7"/>
      <c r="I120" s="7"/>
      <c r="J120" s="7"/>
      <c r="K120" s="7"/>
      <c r="L120" s="7"/>
      <c r="M120" s="7"/>
      <c r="N120" s="7"/>
      <c r="O120" s="7"/>
      <c r="P120" s="7"/>
      <c r="Q120" s="7"/>
      <c r="R120" s="7"/>
      <c r="S120" s="7"/>
      <c r="T120" s="7"/>
      <c r="U120" s="7"/>
      <c r="V120" s="7"/>
    </row>
    <row r="121" spans="1:22" ht="12" customHeight="1" x14ac:dyDescent="0.25">
      <c r="A121" s="23"/>
      <c r="B121" s="19"/>
      <c r="C121" s="15"/>
      <c r="D121" s="7"/>
      <c r="E121" s="7"/>
      <c r="F121" s="7"/>
      <c r="G121" s="7"/>
      <c r="H121" s="7"/>
      <c r="I121" s="7"/>
      <c r="J121" s="7"/>
      <c r="K121" s="7"/>
      <c r="L121" s="7"/>
      <c r="M121" s="7"/>
      <c r="N121" s="7"/>
      <c r="O121" s="7"/>
      <c r="P121" s="7"/>
      <c r="Q121" s="7"/>
      <c r="R121" s="7"/>
      <c r="S121" s="7"/>
      <c r="T121" s="7"/>
      <c r="U121" s="7"/>
      <c r="V121" s="7"/>
    </row>
    <row r="122" spans="1:22" ht="12" customHeight="1" x14ac:dyDescent="0.25">
      <c r="A122" s="23"/>
      <c r="B122" s="19"/>
      <c r="C122" s="15"/>
      <c r="D122" s="7"/>
      <c r="E122" s="7"/>
      <c r="F122" s="7"/>
      <c r="G122" s="7"/>
      <c r="H122" s="7"/>
      <c r="I122" s="7"/>
      <c r="J122" s="7"/>
      <c r="K122" s="7"/>
      <c r="L122" s="7"/>
      <c r="M122" s="7"/>
      <c r="N122" s="7"/>
      <c r="O122" s="7"/>
      <c r="P122" s="7"/>
      <c r="Q122" s="7"/>
      <c r="R122" s="7"/>
      <c r="S122" s="7"/>
      <c r="T122" s="7"/>
      <c r="U122" s="7"/>
      <c r="V122" s="7"/>
    </row>
    <row r="123" spans="1:22" ht="12" customHeight="1" x14ac:dyDescent="0.25">
      <c r="A123" s="23"/>
      <c r="B123" s="19"/>
      <c r="C123" s="15"/>
      <c r="D123" s="7"/>
      <c r="E123" s="7"/>
      <c r="F123" s="7"/>
      <c r="G123" s="7"/>
      <c r="H123" s="7"/>
      <c r="I123" s="7"/>
      <c r="J123" s="7"/>
      <c r="K123" s="7"/>
      <c r="L123" s="7"/>
      <c r="M123" s="7"/>
      <c r="N123" s="7"/>
      <c r="O123" s="7"/>
      <c r="P123" s="7"/>
      <c r="Q123" s="7"/>
      <c r="R123" s="7"/>
      <c r="S123" s="7"/>
      <c r="T123" s="7"/>
      <c r="U123" s="7"/>
      <c r="V123" s="7"/>
    </row>
    <row r="124" spans="1:22" ht="12" customHeight="1" x14ac:dyDescent="0.25">
      <c r="A124" s="23"/>
      <c r="B124" s="19"/>
      <c r="C124" s="15"/>
      <c r="D124" s="7"/>
      <c r="E124" s="7"/>
      <c r="F124" s="7"/>
      <c r="G124" s="7"/>
      <c r="H124" s="7"/>
      <c r="I124" s="7"/>
      <c r="J124" s="7"/>
      <c r="K124" s="7"/>
      <c r="L124" s="7"/>
      <c r="M124" s="7"/>
      <c r="N124" s="7"/>
      <c r="O124" s="7"/>
      <c r="P124" s="7"/>
      <c r="Q124" s="7"/>
      <c r="R124" s="7"/>
      <c r="S124" s="7"/>
      <c r="T124" s="7"/>
      <c r="U124" s="7"/>
      <c r="V124" s="7"/>
    </row>
    <row r="125" spans="1:22" ht="12" customHeight="1" x14ac:dyDescent="0.25">
      <c r="A125" s="23"/>
      <c r="B125" s="19"/>
      <c r="C125" s="15"/>
      <c r="D125" s="7"/>
      <c r="E125" s="7"/>
      <c r="F125" s="7"/>
      <c r="G125" s="7"/>
      <c r="H125" s="7"/>
      <c r="I125" s="7"/>
      <c r="J125" s="7"/>
      <c r="K125" s="7"/>
      <c r="L125" s="7"/>
      <c r="M125" s="7"/>
      <c r="N125" s="7"/>
      <c r="O125" s="7"/>
      <c r="P125" s="7"/>
      <c r="Q125" s="7"/>
      <c r="R125" s="7"/>
      <c r="S125" s="7"/>
      <c r="T125" s="7"/>
      <c r="U125" s="7"/>
      <c r="V125" s="7"/>
    </row>
    <row r="126" spans="1:22" ht="12" customHeight="1" x14ac:dyDescent="0.25">
      <c r="A126" s="23"/>
      <c r="B126" s="19"/>
      <c r="C126" s="15"/>
      <c r="D126" s="7"/>
      <c r="E126" s="7"/>
      <c r="F126" s="7"/>
      <c r="G126" s="7"/>
      <c r="H126" s="7"/>
      <c r="I126" s="7"/>
      <c r="J126" s="7"/>
      <c r="K126" s="7"/>
      <c r="L126" s="7"/>
      <c r="M126" s="7"/>
      <c r="N126" s="7"/>
      <c r="O126" s="7"/>
      <c r="P126" s="7"/>
      <c r="Q126" s="7"/>
      <c r="R126" s="7"/>
      <c r="S126" s="7"/>
      <c r="T126" s="7"/>
      <c r="U126" s="7"/>
      <c r="V126" s="7"/>
    </row>
    <row r="127" spans="1:22" ht="12" customHeight="1" x14ac:dyDescent="0.25">
      <c r="A127" s="23"/>
      <c r="B127" s="19"/>
      <c r="C127" s="15"/>
      <c r="D127" s="7"/>
      <c r="E127" s="7"/>
      <c r="F127" s="7"/>
      <c r="G127" s="7"/>
      <c r="H127" s="7"/>
      <c r="I127" s="7"/>
      <c r="J127" s="7"/>
      <c r="K127" s="7"/>
      <c r="L127" s="7"/>
      <c r="M127" s="7"/>
      <c r="N127" s="7"/>
      <c r="O127" s="7"/>
      <c r="P127" s="7"/>
      <c r="Q127" s="7"/>
      <c r="R127" s="7"/>
      <c r="S127" s="7"/>
      <c r="T127" s="7"/>
      <c r="U127" s="7"/>
      <c r="V127" s="7"/>
    </row>
    <row r="128" spans="1:22" ht="12" customHeight="1" x14ac:dyDescent="0.25">
      <c r="A128" s="23"/>
      <c r="B128" s="19"/>
      <c r="C128" s="15"/>
      <c r="D128" s="7"/>
      <c r="E128" s="7"/>
      <c r="F128" s="7"/>
      <c r="G128" s="7"/>
      <c r="H128" s="7"/>
      <c r="I128" s="7"/>
      <c r="J128" s="7"/>
      <c r="K128" s="7"/>
      <c r="L128" s="7"/>
      <c r="M128" s="7"/>
      <c r="N128" s="7"/>
      <c r="O128" s="7"/>
      <c r="P128" s="7"/>
      <c r="Q128" s="7"/>
      <c r="R128" s="7"/>
      <c r="S128" s="7"/>
      <c r="T128" s="7"/>
      <c r="U128" s="7"/>
      <c r="V128" s="7"/>
    </row>
    <row r="129" spans="1:22" ht="12" customHeight="1" x14ac:dyDescent="0.25">
      <c r="A129" s="23"/>
      <c r="B129" s="19"/>
      <c r="C129" s="15"/>
      <c r="D129" s="7"/>
      <c r="E129" s="7"/>
      <c r="F129" s="7"/>
      <c r="G129" s="7"/>
      <c r="H129" s="7"/>
      <c r="I129" s="7"/>
      <c r="J129" s="7"/>
      <c r="K129" s="7"/>
      <c r="L129" s="7"/>
      <c r="M129" s="7"/>
      <c r="N129" s="7"/>
      <c r="O129" s="7"/>
      <c r="P129" s="7"/>
      <c r="Q129" s="7"/>
      <c r="R129" s="7"/>
      <c r="S129" s="7"/>
      <c r="T129" s="7"/>
      <c r="U129" s="7"/>
      <c r="V129" s="7"/>
    </row>
    <row r="130" spans="1:22" ht="12" customHeight="1" x14ac:dyDescent="0.25">
      <c r="A130" s="23"/>
      <c r="B130" s="19"/>
      <c r="C130" s="15"/>
      <c r="D130" s="7"/>
      <c r="E130" s="7"/>
      <c r="F130" s="7"/>
      <c r="G130" s="7"/>
      <c r="H130" s="7"/>
      <c r="I130" s="7"/>
      <c r="J130" s="7"/>
      <c r="K130" s="7"/>
      <c r="L130" s="7"/>
      <c r="M130" s="7"/>
      <c r="N130" s="7"/>
      <c r="O130" s="7"/>
      <c r="P130" s="7"/>
      <c r="Q130" s="7"/>
      <c r="R130" s="7"/>
      <c r="S130" s="7"/>
      <c r="T130" s="7"/>
      <c r="U130" s="7"/>
      <c r="V130" s="7"/>
    </row>
    <row r="131" spans="1:22" ht="12" customHeight="1" x14ac:dyDescent="0.25">
      <c r="A131" s="23"/>
      <c r="B131" s="19"/>
      <c r="C131" s="15"/>
      <c r="D131" s="7"/>
      <c r="E131" s="7"/>
      <c r="F131" s="7"/>
      <c r="G131" s="7"/>
      <c r="H131" s="7"/>
      <c r="I131" s="7"/>
      <c r="J131" s="7"/>
      <c r="K131" s="7"/>
      <c r="L131" s="7"/>
      <c r="M131" s="7"/>
      <c r="N131" s="7"/>
      <c r="O131" s="7"/>
      <c r="P131" s="7"/>
      <c r="Q131" s="7"/>
      <c r="R131" s="7"/>
      <c r="S131" s="7"/>
      <c r="T131" s="7"/>
      <c r="U131" s="7"/>
      <c r="V131" s="7"/>
    </row>
    <row r="132" spans="1:22" ht="12" customHeight="1" x14ac:dyDescent="0.25">
      <c r="A132" s="23"/>
      <c r="B132" s="19"/>
      <c r="C132" s="15"/>
      <c r="D132" s="7"/>
      <c r="E132" s="7"/>
      <c r="F132" s="7"/>
      <c r="G132" s="7"/>
      <c r="H132" s="7"/>
      <c r="I132" s="7"/>
      <c r="J132" s="7"/>
      <c r="K132" s="7"/>
      <c r="L132" s="7"/>
      <c r="M132" s="7"/>
      <c r="N132" s="7"/>
      <c r="O132" s="7"/>
      <c r="P132" s="7"/>
      <c r="Q132" s="7"/>
      <c r="R132" s="7"/>
      <c r="S132" s="7"/>
      <c r="T132" s="7"/>
      <c r="U132" s="7"/>
      <c r="V132" s="7"/>
    </row>
    <row r="133" spans="1:22" ht="12" customHeight="1" x14ac:dyDescent="0.25">
      <c r="A133" s="23"/>
      <c r="B133" s="19"/>
      <c r="C133" s="15"/>
      <c r="D133" s="7"/>
      <c r="E133" s="7"/>
      <c r="F133" s="7"/>
      <c r="G133" s="7"/>
      <c r="H133" s="7"/>
      <c r="I133" s="7"/>
      <c r="J133" s="7"/>
      <c r="K133" s="7"/>
      <c r="L133" s="7"/>
      <c r="M133" s="7"/>
      <c r="N133" s="7"/>
      <c r="O133" s="7"/>
      <c r="P133" s="7"/>
      <c r="Q133" s="7"/>
      <c r="R133" s="7"/>
      <c r="S133" s="7"/>
      <c r="T133" s="7"/>
      <c r="U133" s="7"/>
      <c r="V133" s="7"/>
    </row>
    <row r="134" spans="1:22" ht="12" customHeight="1" x14ac:dyDescent="0.25">
      <c r="A134" s="23"/>
      <c r="B134" s="19"/>
      <c r="C134" s="15"/>
      <c r="D134" s="7"/>
      <c r="E134" s="7"/>
      <c r="F134" s="7"/>
      <c r="G134" s="7"/>
      <c r="H134" s="7"/>
      <c r="I134" s="7"/>
      <c r="J134" s="7"/>
      <c r="K134" s="7"/>
      <c r="L134" s="7"/>
      <c r="M134" s="7"/>
      <c r="N134" s="7"/>
      <c r="O134" s="7"/>
      <c r="P134" s="7"/>
      <c r="Q134" s="7"/>
      <c r="R134" s="7"/>
      <c r="S134" s="7"/>
      <c r="T134" s="7"/>
      <c r="U134" s="7"/>
      <c r="V134" s="7"/>
    </row>
    <row r="135" spans="1:22" ht="12" customHeight="1" x14ac:dyDescent="0.25">
      <c r="A135" s="23"/>
      <c r="B135" s="19"/>
      <c r="C135" s="15"/>
      <c r="D135" s="7"/>
      <c r="E135" s="7"/>
      <c r="F135" s="7"/>
      <c r="G135" s="7"/>
      <c r="H135" s="7"/>
      <c r="I135" s="7"/>
      <c r="J135" s="7"/>
      <c r="K135" s="7"/>
      <c r="L135" s="7"/>
      <c r="M135" s="7"/>
      <c r="N135" s="7"/>
      <c r="O135" s="7"/>
      <c r="P135" s="7"/>
      <c r="Q135" s="7"/>
      <c r="R135" s="7"/>
      <c r="S135" s="7"/>
      <c r="T135" s="7"/>
      <c r="U135" s="7"/>
      <c r="V135" s="7"/>
    </row>
    <row r="136" spans="1:22" ht="12" customHeight="1" x14ac:dyDescent="0.25">
      <c r="A136" s="23"/>
      <c r="B136" s="19"/>
      <c r="C136" s="15"/>
      <c r="D136" s="7"/>
      <c r="E136" s="7"/>
      <c r="F136" s="7"/>
      <c r="G136" s="7"/>
      <c r="H136" s="7"/>
      <c r="I136" s="7"/>
      <c r="J136" s="7"/>
      <c r="K136" s="7"/>
      <c r="L136" s="7"/>
      <c r="M136" s="7"/>
      <c r="N136" s="7"/>
      <c r="O136" s="7"/>
      <c r="P136" s="7"/>
      <c r="Q136" s="7"/>
      <c r="R136" s="7"/>
      <c r="S136" s="7"/>
      <c r="T136" s="7"/>
      <c r="U136" s="7"/>
      <c r="V136" s="7"/>
    </row>
    <row r="137" spans="1:22" ht="12" customHeight="1" x14ac:dyDescent="0.25">
      <c r="A137" s="23"/>
      <c r="B137" s="19"/>
      <c r="C137" s="15"/>
      <c r="D137" s="7"/>
      <c r="E137" s="7"/>
      <c r="F137" s="7"/>
      <c r="G137" s="7"/>
      <c r="H137" s="7"/>
      <c r="I137" s="7"/>
      <c r="J137" s="7"/>
      <c r="K137" s="7"/>
      <c r="L137" s="7"/>
      <c r="M137" s="7"/>
      <c r="N137" s="7"/>
      <c r="O137" s="7"/>
      <c r="P137" s="7"/>
      <c r="Q137" s="7"/>
      <c r="R137" s="7"/>
      <c r="S137" s="7"/>
      <c r="T137" s="7"/>
      <c r="U137" s="7"/>
      <c r="V137" s="7"/>
    </row>
    <row r="138" spans="1:22" ht="12" customHeight="1" x14ac:dyDescent="0.25">
      <c r="A138" s="23"/>
      <c r="B138" s="19"/>
      <c r="C138" s="15"/>
      <c r="D138" s="7"/>
      <c r="E138" s="7"/>
      <c r="F138" s="7"/>
      <c r="G138" s="7"/>
      <c r="H138" s="7"/>
      <c r="I138" s="7"/>
      <c r="J138" s="7"/>
      <c r="K138" s="7"/>
      <c r="L138" s="7"/>
      <c r="M138" s="7"/>
      <c r="N138" s="7"/>
      <c r="O138" s="7"/>
      <c r="P138" s="7"/>
      <c r="Q138" s="7"/>
      <c r="R138" s="7"/>
      <c r="S138" s="7"/>
      <c r="T138" s="7"/>
      <c r="U138" s="7"/>
      <c r="V138" s="7"/>
    </row>
    <row r="139" spans="1:22" ht="12" customHeight="1" x14ac:dyDescent="0.25">
      <c r="A139" s="23"/>
      <c r="B139" s="19"/>
      <c r="C139" s="15"/>
      <c r="D139" s="7"/>
      <c r="E139" s="7"/>
      <c r="F139" s="7"/>
      <c r="G139" s="7"/>
      <c r="H139" s="7"/>
      <c r="I139" s="7"/>
      <c r="J139" s="7"/>
      <c r="K139" s="7"/>
      <c r="L139" s="7"/>
      <c r="M139" s="7"/>
      <c r="N139" s="7"/>
      <c r="O139" s="7"/>
      <c r="P139" s="7"/>
      <c r="Q139" s="7"/>
      <c r="R139" s="7"/>
      <c r="S139" s="7"/>
      <c r="T139" s="7"/>
      <c r="U139" s="7"/>
      <c r="V139" s="7"/>
    </row>
    <row r="140" spans="1:22" ht="12" customHeight="1" x14ac:dyDescent="0.25">
      <c r="A140" s="23"/>
      <c r="B140" s="19"/>
      <c r="C140" s="15"/>
      <c r="D140" s="7"/>
      <c r="E140" s="7"/>
      <c r="F140" s="7"/>
      <c r="G140" s="7"/>
      <c r="H140" s="7"/>
      <c r="I140" s="7"/>
      <c r="J140" s="7"/>
      <c r="K140" s="7"/>
      <c r="L140" s="7"/>
      <c r="M140" s="7"/>
      <c r="N140" s="7"/>
      <c r="O140" s="7"/>
      <c r="P140" s="7"/>
      <c r="Q140" s="7"/>
      <c r="R140" s="7"/>
      <c r="S140" s="7"/>
      <c r="T140" s="7"/>
      <c r="U140" s="7"/>
      <c r="V140" s="7"/>
    </row>
    <row r="141" spans="1:22" ht="12" customHeight="1" x14ac:dyDescent="0.25">
      <c r="A141" s="23"/>
      <c r="B141" s="19"/>
      <c r="C141" s="15"/>
      <c r="D141" s="7"/>
      <c r="E141" s="7"/>
      <c r="F141" s="7"/>
      <c r="G141" s="7"/>
      <c r="H141" s="7"/>
      <c r="I141" s="7"/>
      <c r="J141" s="7"/>
      <c r="K141" s="7"/>
      <c r="L141" s="7"/>
      <c r="M141" s="7"/>
      <c r="N141" s="7"/>
      <c r="O141" s="7"/>
      <c r="P141" s="7"/>
      <c r="Q141" s="7"/>
      <c r="R141" s="7"/>
      <c r="S141" s="7"/>
      <c r="T141" s="7"/>
      <c r="U141" s="7"/>
      <c r="V141" s="7"/>
    </row>
    <row r="142" spans="1:22" ht="12" customHeight="1" x14ac:dyDescent="0.25">
      <c r="A142" s="23"/>
      <c r="B142" s="19"/>
      <c r="C142" s="15"/>
      <c r="D142" s="7"/>
      <c r="E142" s="7"/>
      <c r="F142" s="7"/>
      <c r="G142" s="7"/>
      <c r="H142" s="7"/>
      <c r="I142" s="7"/>
      <c r="J142" s="7"/>
      <c r="K142" s="7"/>
      <c r="L142" s="7"/>
      <c r="M142" s="7"/>
      <c r="N142" s="7"/>
      <c r="O142" s="7"/>
      <c r="P142" s="7"/>
      <c r="Q142" s="7"/>
      <c r="R142" s="7"/>
      <c r="S142" s="7"/>
      <c r="T142" s="7"/>
      <c r="U142" s="7"/>
      <c r="V142" s="7"/>
    </row>
    <row r="143" spans="1:22" ht="12" customHeight="1" x14ac:dyDescent="0.25">
      <c r="A143" s="23"/>
      <c r="B143" s="19"/>
      <c r="C143" s="15"/>
      <c r="D143" s="7"/>
      <c r="E143" s="7"/>
      <c r="F143" s="7"/>
      <c r="G143" s="7"/>
      <c r="H143" s="7"/>
      <c r="I143" s="7"/>
      <c r="J143" s="7"/>
      <c r="K143" s="7"/>
      <c r="L143" s="7"/>
      <c r="M143" s="7"/>
      <c r="N143" s="7"/>
      <c r="O143" s="7"/>
      <c r="P143" s="7"/>
      <c r="Q143" s="7"/>
      <c r="R143" s="7"/>
      <c r="S143" s="7"/>
      <c r="T143" s="7"/>
      <c r="U143" s="7"/>
      <c r="V143" s="7"/>
    </row>
    <row r="144" spans="1:22" ht="12" customHeight="1" x14ac:dyDescent="0.25">
      <c r="A144" s="23"/>
      <c r="B144" s="19"/>
      <c r="C144" s="15"/>
      <c r="D144" s="7"/>
      <c r="E144" s="7"/>
      <c r="F144" s="7"/>
      <c r="G144" s="7"/>
      <c r="H144" s="7"/>
      <c r="I144" s="7"/>
      <c r="J144" s="7"/>
      <c r="K144" s="7"/>
      <c r="L144" s="7"/>
      <c r="M144" s="7"/>
      <c r="N144" s="7"/>
      <c r="O144" s="7"/>
      <c r="P144" s="7"/>
      <c r="Q144" s="7"/>
      <c r="R144" s="7"/>
      <c r="S144" s="7"/>
      <c r="T144" s="7"/>
      <c r="U144" s="7"/>
      <c r="V144" s="7"/>
    </row>
    <row r="145" spans="1:22" ht="12" customHeight="1" x14ac:dyDescent="0.25">
      <c r="A145" s="23"/>
      <c r="B145" s="19"/>
      <c r="C145" s="15"/>
      <c r="D145" s="7"/>
      <c r="E145" s="7"/>
      <c r="F145" s="7"/>
      <c r="G145" s="7"/>
      <c r="H145" s="7"/>
      <c r="I145" s="7"/>
      <c r="J145" s="7"/>
      <c r="K145" s="7"/>
      <c r="L145" s="7"/>
      <c r="M145" s="7"/>
      <c r="N145" s="7"/>
      <c r="O145" s="7"/>
      <c r="P145" s="7"/>
      <c r="Q145" s="7"/>
      <c r="R145" s="7"/>
      <c r="S145" s="7"/>
      <c r="T145" s="7"/>
      <c r="U145" s="7"/>
      <c r="V145" s="7"/>
    </row>
    <row r="146" spans="1:22" ht="12" customHeight="1" x14ac:dyDescent="0.25">
      <c r="A146" s="23"/>
      <c r="B146" s="19"/>
      <c r="C146" s="15"/>
      <c r="D146" s="7"/>
      <c r="E146" s="7"/>
      <c r="F146" s="7"/>
      <c r="G146" s="7"/>
      <c r="H146" s="7"/>
      <c r="I146" s="7"/>
      <c r="J146" s="7"/>
      <c r="K146" s="7"/>
      <c r="L146" s="7"/>
      <c r="M146" s="7"/>
      <c r="N146" s="7"/>
      <c r="O146" s="7"/>
      <c r="P146" s="7"/>
      <c r="Q146" s="7"/>
      <c r="R146" s="7"/>
      <c r="S146" s="7"/>
      <c r="T146" s="7"/>
      <c r="U146" s="7"/>
      <c r="V146" s="7"/>
    </row>
    <row r="147" spans="1:22" ht="12" customHeight="1" x14ac:dyDescent="0.25">
      <c r="A147" s="23"/>
      <c r="B147" s="19"/>
      <c r="C147" s="15"/>
      <c r="D147" s="7"/>
      <c r="E147" s="7"/>
      <c r="F147" s="7"/>
      <c r="G147" s="7"/>
      <c r="H147" s="7"/>
      <c r="I147" s="7"/>
      <c r="J147" s="7"/>
      <c r="K147" s="7"/>
      <c r="L147" s="7"/>
      <c r="M147" s="7"/>
      <c r="N147" s="7"/>
      <c r="O147" s="7"/>
      <c r="P147" s="7"/>
      <c r="Q147" s="7"/>
      <c r="R147" s="7"/>
      <c r="S147" s="7"/>
      <c r="T147" s="7"/>
      <c r="U147" s="7"/>
      <c r="V147" s="7"/>
    </row>
    <row r="148" spans="1:22" ht="12" customHeight="1" x14ac:dyDescent="0.25">
      <c r="A148" s="23"/>
      <c r="B148" s="19"/>
      <c r="C148" s="15"/>
      <c r="D148" s="7"/>
      <c r="E148" s="7"/>
      <c r="F148" s="7"/>
      <c r="G148" s="7"/>
      <c r="H148" s="7"/>
      <c r="I148" s="7"/>
      <c r="J148" s="7"/>
      <c r="K148" s="7"/>
      <c r="L148" s="7"/>
      <c r="M148" s="7"/>
      <c r="N148" s="7"/>
      <c r="O148" s="7"/>
      <c r="P148" s="7"/>
      <c r="Q148" s="7"/>
      <c r="R148" s="7"/>
      <c r="S148" s="7"/>
      <c r="T148" s="7"/>
      <c r="U148" s="7"/>
      <c r="V148" s="7"/>
    </row>
    <row r="149" spans="1:22" ht="12.75" customHeight="1" x14ac:dyDescent="0.25">
      <c r="A149" s="23"/>
      <c r="B149" s="19"/>
      <c r="C149" s="15"/>
      <c r="D149" s="7"/>
      <c r="E149" s="7"/>
      <c r="F149" s="7"/>
      <c r="G149" s="7"/>
      <c r="H149" s="7"/>
      <c r="I149" s="7"/>
      <c r="J149" s="7"/>
      <c r="K149" s="7"/>
      <c r="L149" s="7"/>
      <c r="M149" s="7"/>
      <c r="N149" s="7"/>
      <c r="O149" s="7"/>
      <c r="P149" s="7"/>
      <c r="Q149" s="7"/>
      <c r="R149" s="7"/>
      <c r="S149" s="7"/>
      <c r="T149" s="7"/>
      <c r="U149" s="7"/>
      <c r="V149" s="7"/>
    </row>
    <row r="150" spans="1:22" ht="12.75" customHeight="1" x14ac:dyDescent="0.25">
      <c r="A150" s="23"/>
      <c r="B150" s="19"/>
      <c r="C150" s="15"/>
      <c r="D150" s="7"/>
      <c r="E150" s="7"/>
      <c r="F150" s="7"/>
      <c r="G150" s="7"/>
      <c r="H150" s="7"/>
      <c r="I150" s="7"/>
      <c r="J150" s="7"/>
      <c r="K150" s="7"/>
      <c r="L150" s="7"/>
      <c r="M150" s="7"/>
      <c r="N150" s="7"/>
      <c r="O150" s="7"/>
      <c r="P150" s="7"/>
      <c r="Q150" s="7"/>
      <c r="R150" s="7"/>
      <c r="S150" s="7"/>
      <c r="T150" s="7"/>
      <c r="U150" s="7"/>
      <c r="V150" s="7"/>
    </row>
    <row r="151" spans="1:22" ht="12.75" customHeight="1" x14ac:dyDescent="0.25">
      <c r="A151" s="23"/>
      <c r="B151" s="19"/>
      <c r="C151" s="15"/>
      <c r="D151" s="7"/>
      <c r="E151" s="7"/>
      <c r="F151" s="7"/>
      <c r="G151" s="7"/>
      <c r="H151" s="7"/>
      <c r="I151" s="7"/>
      <c r="J151" s="7"/>
      <c r="K151" s="7"/>
      <c r="L151" s="7"/>
      <c r="M151" s="7"/>
      <c r="N151" s="7"/>
      <c r="O151" s="7"/>
      <c r="P151" s="7"/>
      <c r="Q151" s="7"/>
      <c r="R151" s="7"/>
      <c r="S151" s="7"/>
      <c r="T151" s="7"/>
      <c r="U151" s="7"/>
      <c r="V151" s="7"/>
    </row>
    <row r="152" spans="1:22" ht="12.75" customHeight="1" x14ac:dyDescent="0.25">
      <c r="A152" s="23"/>
      <c r="B152" s="19"/>
      <c r="C152" s="15"/>
      <c r="D152" s="7"/>
      <c r="E152" s="7"/>
      <c r="F152" s="7"/>
      <c r="G152" s="7"/>
      <c r="H152" s="7"/>
      <c r="I152" s="7"/>
      <c r="J152" s="7"/>
      <c r="K152" s="7"/>
      <c r="L152" s="7"/>
      <c r="M152" s="7"/>
      <c r="N152" s="7"/>
      <c r="O152" s="7"/>
      <c r="P152" s="7"/>
      <c r="Q152" s="7"/>
      <c r="R152" s="7"/>
      <c r="S152" s="7"/>
      <c r="T152" s="7"/>
      <c r="U152" s="7"/>
      <c r="V152" s="7"/>
    </row>
    <row r="153" spans="1:22" ht="12.75" customHeight="1" x14ac:dyDescent="0.25">
      <c r="A153" s="23"/>
      <c r="B153" s="19"/>
      <c r="C153" s="15"/>
      <c r="D153" s="7"/>
      <c r="E153" s="7"/>
      <c r="F153" s="7"/>
      <c r="G153" s="7"/>
      <c r="H153" s="7"/>
      <c r="I153" s="7"/>
      <c r="J153" s="7"/>
      <c r="K153" s="7"/>
      <c r="L153" s="7"/>
      <c r="M153" s="7"/>
      <c r="N153" s="7"/>
      <c r="O153" s="7"/>
      <c r="P153" s="7"/>
      <c r="Q153" s="7"/>
      <c r="R153" s="7"/>
      <c r="S153" s="7"/>
      <c r="T153" s="7"/>
      <c r="U153" s="7"/>
      <c r="V153" s="7"/>
    </row>
    <row r="154" spans="1:22" ht="12.75" customHeight="1" x14ac:dyDescent="0.25">
      <c r="A154" s="23"/>
      <c r="B154" s="19"/>
      <c r="C154" s="15"/>
      <c r="D154" s="7"/>
      <c r="E154" s="7"/>
      <c r="F154" s="7"/>
      <c r="G154" s="7"/>
      <c r="H154" s="7"/>
      <c r="I154" s="7"/>
      <c r="J154" s="7"/>
      <c r="K154" s="7"/>
      <c r="L154" s="7"/>
      <c r="M154" s="7"/>
      <c r="N154" s="7"/>
      <c r="O154" s="7"/>
      <c r="P154" s="7"/>
      <c r="Q154" s="7"/>
      <c r="R154" s="7"/>
      <c r="S154" s="7"/>
      <c r="T154" s="7"/>
      <c r="U154" s="7"/>
      <c r="V154" s="7"/>
    </row>
    <row r="155" spans="1:22" ht="12.75" customHeight="1" x14ac:dyDescent="0.25">
      <c r="A155" s="23"/>
      <c r="B155" s="19"/>
      <c r="C155" s="15"/>
      <c r="D155" s="7"/>
      <c r="E155" s="7"/>
      <c r="F155" s="7"/>
      <c r="G155" s="7"/>
      <c r="H155" s="7"/>
      <c r="I155" s="7"/>
      <c r="J155" s="7"/>
      <c r="K155" s="7"/>
      <c r="L155" s="7"/>
      <c r="M155" s="7"/>
      <c r="N155" s="7"/>
      <c r="O155" s="7"/>
      <c r="P155" s="7"/>
      <c r="Q155" s="7"/>
      <c r="R155" s="7"/>
      <c r="S155" s="7"/>
      <c r="T155" s="7"/>
      <c r="U155" s="7"/>
      <c r="V155" s="7"/>
    </row>
    <row r="156" spans="1:22" ht="12.75" customHeight="1" x14ac:dyDescent="0.25">
      <c r="A156" s="23"/>
      <c r="B156" s="19"/>
      <c r="C156" s="15"/>
      <c r="D156" s="7"/>
      <c r="E156" s="7"/>
      <c r="F156" s="7"/>
      <c r="G156" s="7"/>
      <c r="H156" s="7"/>
      <c r="I156" s="7"/>
      <c r="J156" s="7"/>
      <c r="K156" s="7"/>
      <c r="L156" s="7"/>
      <c r="M156" s="7"/>
      <c r="N156" s="7"/>
      <c r="O156" s="7"/>
      <c r="P156" s="7"/>
      <c r="Q156" s="7"/>
      <c r="R156" s="7"/>
      <c r="S156" s="7"/>
      <c r="T156" s="7"/>
      <c r="U156" s="7"/>
      <c r="V156" s="7"/>
    </row>
    <row r="157" spans="1:22" ht="12.75" customHeight="1" x14ac:dyDescent="0.25">
      <c r="A157" s="23"/>
      <c r="B157" s="19"/>
      <c r="C157" s="15"/>
      <c r="D157" s="7"/>
      <c r="E157" s="7"/>
      <c r="F157" s="7"/>
      <c r="G157" s="7"/>
      <c r="H157" s="7"/>
      <c r="I157" s="7"/>
      <c r="J157" s="7"/>
      <c r="K157" s="7"/>
      <c r="L157" s="7"/>
      <c r="M157" s="7"/>
      <c r="N157" s="7"/>
      <c r="O157" s="7"/>
      <c r="P157" s="7"/>
      <c r="Q157" s="7"/>
      <c r="R157" s="7"/>
      <c r="S157" s="7"/>
      <c r="T157" s="7"/>
      <c r="U157" s="7"/>
      <c r="V157" s="7"/>
    </row>
    <row r="158" spans="1:22" ht="12.75" customHeight="1" x14ac:dyDescent="0.25">
      <c r="A158" s="23"/>
      <c r="B158" s="19"/>
      <c r="C158" s="15"/>
      <c r="D158" s="7"/>
      <c r="E158" s="7"/>
      <c r="F158" s="7"/>
      <c r="G158" s="7"/>
      <c r="H158" s="7"/>
      <c r="I158" s="7"/>
      <c r="J158" s="7"/>
      <c r="K158" s="7"/>
      <c r="L158" s="7"/>
      <c r="M158" s="7"/>
      <c r="N158" s="7"/>
      <c r="O158" s="7"/>
      <c r="P158" s="7"/>
      <c r="Q158" s="7"/>
      <c r="R158" s="7"/>
      <c r="S158" s="7"/>
      <c r="T158" s="7"/>
      <c r="U158" s="7"/>
      <c r="V158" s="7"/>
    </row>
    <row r="159" spans="1:22" ht="12.75" customHeight="1" x14ac:dyDescent="0.25">
      <c r="A159" s="23"/>
      <c r="B159" s="19"/>
      <c r="C159" s="15"/>
      <c r="D159" s="7"/>
      <c r="E159" s="7"/>
      <c r="F159" s="7"/>
      <c r="G159" s="7"/>
      <c r="H159" s="7"/>
      <c r="I159" s="7"/>
      <c r="J159" s="7"/>
      <c r="K159" s="7"/>
      <c r="L159" s="7"/>
      <c r="M159" s="7"/>
      <c r="N159" s="7"/>
      <c r="O159" s="7"/>
      <c r="P159" s="7"/>
      <c r="Q159" s="7"/>
      <c r="R159" s="7"/>
      <c r="S159" s="7"/>
      <c r="T159" s="7"/>
      <c r="U159" s="7"/>
      <c r="V159" s="7"/>
    </row>
    <row r="160" spans="1:22" ht="12.75" customHeight="1" x14ac:dyDescent="0.25">
      <c r="A160" s="23"/>
      <c r="B160" s="19"/>
      <c r="C160" s="15"/>
      <c r="D160" s="7"/>
      <c r="E160" s="7"/>
      <c r="F160" s="7"/>
      <c r="G160" s="7"/>
      <c r="H160" s="7"/>
      <c r="I160" s="7"/>
      <c r="J160" s="7"/>
      <c r="K160" s="7"/>
      <c r="L160" s="7"/>
      <c r="M160" s="7"/>
      <c r="N160" s="7"/>
      <c r="O160" s="7"/>
      <c r="P160" s="7"/>
      <c r="Q160" s="7"/>
      <c r="R160" s="7"/>
      <c r="S160" s="7"/>
      <c r="T160" s="7"/>
      <c r="U160" s="7"/>
      <c r="V160" s="7"/>
    </row>
    <row r="161" spans="1:22" ht="12.75" customHeight="1" x14ac:dyDescent="0.25">
      <c r="A161" s="23"/>
      <c r="B161" s="19"/>
      <c r="C161" s="15"/>
      <c r="D161" s="7"/>
      <c r="E161" s="7"/>
      <c r="F161" s="7"/>
      <c r="G161" s="7"/>
      <c r="H161" s="7"/>
      <c r="I161" s="7"/>
      <c r="J161" s="7"/>
      <c r="K161" s="7"/>
      <c r="L161" s="7"/>
      <c r="M161" s="7"/>
      <c r="N161" s="7"/>
      <c r="O161" s="7"/>
      <c r="P161" s="7"/>
      <c r="Q161" s="7"/>
      <c r="R161" s="7"/>
      <c r="S161" s="7"/>
      <c r="T161" s="7"/>
      <c r="U161" s="7"/>
      <c r="V161" s="7"/>
    </row>
    <row r="162" spans="1:22" ht="12.75" customHeight="1" x14ac:dyDescent="0.25">
      <c r="A162" s="23"/>
      <c r="B162" s="19"/>
      <c r="C162" s="15"/>
      <c r="D162" s="7"/>
      <c r="E162" s="7"/>
      <c r="F162" s="7"/>
      <c r="G162" s="7"/>
      <c r="H162" s="7"/>
      <c r="I162" s="7"/>
      <c r="J162" s="7"/>
      <c r="K162" s="7"/>
      <c r="L162" s="7"/>
      <c r="M162" s="7"/>
      <c r="N162" s="7"/>
      <c r="O162" s="7"/>
      <c r="P162" s="7"/>
      <c r="Q162" s="7"/>
      <c r="R162" s="7"/>
      <c r="S162" s="7"/>
      <c r="T162" s="7"/>
      <c r="U162" s="7"/>
      <c r="V162" s="7"/>
    </row>
    <row r="163" spans="1:22" ht="12.75" customHeight="1" x14ac:dyDescent="0.25">
      <c r="A163" s="23"/>
      <c r="B163" s="19"/>
      <c r="C163" s="15"/>
      <c r="D163" s="7"/>
      <c r="E163" s="7"/>
      <c r="F163" s="7"/>
      <c r="G163" s="7"/>
      <c r="H163" s="7"/>
      <c r="I163" s="7"/>
      <c r="J163" s="7"/>
      <c r="K163" s="7"/>
      <c r="L163" s="7"/>
      <c r="M163" s="7"/>
      <c r="N163" s="7"/>
      <c r="O163" s="7"/>
      <c r="P163" s="7"/>
      <c r="Q163" s="7"/>
      <c r="R163" s="7"/>
      <c r="S163" s="7"/>
      <c r="T163" s="7"/>
      <c r="U163" s="7"/>
      <c r="V163" s="7"/>
    </row>
    <row r="164" spans="1:22" ht="12.75" customHeight="1" x14ac:dyDescent="0.25">
      <c r="A164" s="23"/>
      <c r="B164" s="19"/>
      <c r="C164" s="15"/>
      <c r="D164" s="7"/>
      <c r="E164" s="7"/>
      <c r="F164" s="7"/>
      <c r="G164" s="7"/>
      <c r="H164" s="7"/>
      <c r="I164" s="7"/>
      <c r="J164" s="7"/>
      <c r="K164" s="7"/>
      <c r="L164" s="7"/>
      <c r="M164" s="7"/>
      <c r="N164" s="7"/>
      <c r="O164" s="7"/>
      <c r="P164" s="7"/>
      <c r="Q164" s="7"/>
      <c r="R164" s="7"/>
      <c r="S164" s="7"/>
      <c r="T164" s="7"/>
      <c r="U164" s="7"/>
      <c r="V164" s="7"/>
    </row>
    <row r="165" spans="1:22" ht="12.75" customHeight="1" x14ac:dyDescent="0.25">
      <c r="A165" s="23"/>
      <c r="B165" s="19"/>
      <c r="C165" s="15"/>
      <c r="D165" s="7"/>
      <c r="E165" s="7"/>
      <c r="F165" s="7"/>
      <c r="G165" s="7"/>
      <c r="H165" s="7"/>
      <c r="I165" s="7"/>
      <c r="J165" s="7"/>
      <c r="K165" s="7"/>
      <c r="L165" s="7"/>
      <c r="M165" s="7"/>
      <c r="N165" s="7"/>
      <c r="O165" s="7"/>
      <c r="P165" s="7"/>
      <c r="Q165" s="7"/>
      <c r="R165" s="7"/>
      <c r="S165" s="7"/>
      <c r="T165" s="7"/>
      <c r="U165" s="7"/>
      <c r="V165" s="7"/>
    </row>
    <row r="166" spans="1:22" ht="12.75" customHeight="1" x14ac:dyDescent="0.25">
      <c r="A166" s="23"/>
      <c r="B166" s="19"/>
      <c r="C166" s="15"/>
      <c r="D166" s="7"/>
      <c r="E166" s="7"/>
      <c r="F166" s="7"/>
      <c r="G166" s="7"/>
      <c r="H166" s="7"/>
      <c r="I166" s="7"/>
      <c r="J166" s="7"/>
      <c r="K166" s="7"/>
      <c r="L166" s="7"/>
      <c r="M166" s="7"/>
      <c r="N166" s="7"/>
      <c r="O166" s="7"/>
      <c r="P166" s="7"/>
      <c r="Q166" s="7"/>
      <c r="R166" s="7"/>
      <c r="S166" s="7"/>
      <c r="T166" s="7"/>
      <c r="U166" s="7"/>
      <c r="V166" s="7"/>
    </row>
    <row r="167" spans="1:22" ht="12.75" customHeight="1" x14ac:dyDescent="0.25">
      <c r="A167" s="23"/>
      <c r="B167" s="19"/>
      <c r="C167" s="15"/>
      <c r="D167" s="7"/>
      <c r="E167" s="7"/>
      <c r="F167" s="7"/>
      <c r="G167" s="7"/>
      <c r="H167" s="7"/>
      <c r="I167" s="7"/>
      <c r="J167" s="7"/>
      <c r="K167" s="7"/>
      <c r="L167" s="7"/>
      <c r="M167" s="7"/>
      <c r="N167" s="7"/>
      <c r="O167" s="7"/>
      <c r="P167" s="7"/>
      <c r="Q167" s="7"/>
      <c r="R167" s="7"/>
      <c r="S167" s="7"/>
      <c r="T167" s="7"/>
      <c r="U167" s="7"/>
      <c r="V167" s="7"/>
    </row>
    <row r="168" spans="1:22" ht="12.75" customHeight="1" x14ac:dyDescent="0.25">
      <c r="A168" s="23"/>
      <c r="B168" s="19"/>
      <c r="C168" s="15"/>
      <c r="D168" s="7"/>
      <c r="E168" s="7"/>
      <c r="F168" s="7"/>
      <c r="G168" s="7"/>
      <c r="H168" s="7"/>
      <c r="I168" s="7"/>
      <c r="J168" s="7"/>
      <c r="K168" s="7"/>
      <c r="L168" s="7"/>
      <c r="M168" s="7"/>
      <c r="N168" s="7"/>
      <c r="O168" s="7"/>
      <c r="P168" s="7"/>
      <c r="Q168" s="7"/>
      <c r="R168" s="7"/>
      <c r="S168" s="7"/>
      <c r="T168" s="7"/>
      <c r="U168" s="7"/>
      <c r="V168" s="7"/>
    </row>
    <row r="169" spans="1:22" ht="12.75" customHeight="1" x14ac:dyDescent="0.25">
      <c r="A169" s="23"/>
      <c r="B169" s="19"/>
      <c r="C169" s="15"/>
      <c r="D169" s="7"/>
      <c r="E169" s="7"/>
      <c r="F169" s="7"/>
      <c r="G169" s="7"/>
      <c r="H169" s="7"/>
      <c r="I169" s="7"/>
      <c r="J169" s="7"/>
      <c r="K169" s="7"/>
      <c r="L169" s="7"/>
      <c r="M169" s="7"/>
      <c r="N169" s="7"/>
      <c r="O169" s="7"/>
      <c r="P169" s="7"/>
      <c r="Q169" s="7"/>
      <c r="R169" s="7"/>
      <c r="S169" s="7"/>
      <c r="T169" s="7"/>
      <c r="U169" s="7"/>
      <c r="V169" s="7"/>
    </row>
    <row r="170" spans="1:22" ht="12.75" customHeight="1" x14ac:dyDescent="0.25">
      <c r="A170" s="23"/>
      <c r="B170" s="19"/>
      <c r="C170" s="15"/>
      <c r="D170" s="7"/>
      <c r="E170" s="7"/>
      <c r="F170" s="7"/>
      <c r="G170" s="7"/>
      <c r="H170" s="7"/>
      <c r="I170" s="7"/>
      <c r="J170" s="7"/>
      <c r="K170" s="7"/>
      <c r="L170" s="7"/>
      <c r="M170" s="7"/>
      <c r="N170" s="7"/>
      <c r="O170" s="7"/>
      <c r="P170" s="7"/>
      <c r="Q170" s="7"/>
      <c r="R170" s="7"/>
      <c r="S170" s="7"/>
      <c r="T170" s="7"/>
      <c r="U170" s="7"/>
      <c r="V170" s="7"/>
    </row>
    <row r="171" spans="1:22" ht="12.75" customHeight="1" x14ac:dyDescent="0.25">
      <c r="A171" s="23"/>
      <c r="B171" s="19"/>
      <c r="C171" s="15"/>
      <c r="D171" s="7"/>
      <c r="E171" s="7"/>
      <c r="F171" s="7"/>
      <c r="G171" s="7"/>
      <c r="H171" s="7"/>
      <c r="I171" s="7"/>
      <c r="J171" s="7"/>
      <c r="K171" s="7"/>
      <c r="L171" s="7"/>
      <c r="M171" s="7"/>
      <c r="N171" s="7"/>
      <c r="O171" s="7"/>
      <c r="P171" s="7"/>
      <c r="Q171" s="7"/>
      <c r="R171" s="7"/>
      <c r="S171" s="7"/>
      <c r="T171" s="7"/>
      <c r="U171" s="7"/>
      <c r="V171" s="7"/>
    </row>
    <row r="172" spans="1:22" ht="12.75" customHeight="1" x14ac:dyDescent="0.25">
      <c r="A172" s="23"/>
      <c r="B172" s="19"/>
      <c r="C172" s="15"/>
      <c r="D172" s="7"/>
      <c r="E172" s="7"/>
      <c r="F172" s="7"/>
      <c r="G172" s="7"/>
      <c r="H172" s="7"/>
      <c r="I172" s="7"/>
      <c r="J172" s="7"/>
      <c r="K172" s="7"/>
      <c r="L172" s="7"/>
      <c r="M172" s="7"/>
      <c r="N172" s="7"/>
      <c r="O172" s="7"/>
      <c r="P172" s="7"/>
      <c r="Q172" s="7"/>
      <c r="R172" s="7"/>
      <c r="S172" s="7"/>
      <c r="T172" s="7"/>
      <c r="U172" s="7"/>
      <c r="V172" s="7"/>
    </row>
    <row r="173" spans="1:22" ht="12.75" customHeight="1" x14ac:dyDescent="0.25">
      <c r="A173" s="23"/>
      <c r="B173" s="19"/>
      <c r="C173" s="15"/>
      <c r="D173" s="7"/>
      <c r="E173" s="7"/>
      <c r="F173" s="7"/>
      <c r="G173" s="7"/>
      <c r="H173" s="7"/>
      <c r="I173" s="7"/>
      <c r="J173" s="7"/>
      <c r="K173" s="7"/>
      <c r="L173" s="7"/>
      <c r="M173" s="7"/>
      <c r="N173" s="7"/>
      <c r="O173" s="7"/>
      <c r="P173" s="7"/>
      <c r="Q173" s="7"/>
      <c r="R173" s="7"/>
      <c r="S173" s="7"/>
      <c r="T173" s="7"/>
      <c r="U173" s="7"/>
      <c r="V173" s="7"/>
    </row>
    <row r="174" spans="1:22" ht="12.75" customHeight="1" x14ac:dyDescent="0.25">
      <c r="A174" s="23"/>
      <c r="B174" s="19"/>
      <c r="C174" s="15"/>
      <c r="D174" s="7"/>
      <c r="E174" s="7"/>
      <c r="F174" s="7"/>
      <c r="G174" s="7"/>
      <c r="H174" s="7"/>
      <c r="I174" s="7"/>
      <c r="J174" s="7"/>
      <c r="K174" s="7"/>
      <c r="L174" s="7"/>
      <c r="M174" s="7"/>
      <c r="N174" s="7"/>
      <c r="O174" s="7"/>
      <c r="P174" s="7"/>
      <c r="Q174" s="7"/>
      <c r="R174" s="7"/>
      <c r="S174" s="7"/>
      <c r="T174" s="7"/>
      <c r="U174" s="7"/>
      <c r="V174" s="7"/>
    </row>
    <row r="175" spans="1:22" ht="12.75" customHeight="1" x14ac:dyDescent="0.25">
      <c r="A175" s="23"/>
      <c r="B175" s="19"/>
      <c r="C175" s="15"/>
      <c r="D175" s="7"/>
      <c r="E175" s="7"/>
      <c r="F175" s="7"/>
      <c r="G175" s="7"/>
      <c r="H175" s="7"/>
      <c r="I175" s="7"/>
      <c r="J175" s="7"/>
      <c r="K175" s="7"/>
      <c r="L175" s="7"/>
      <c r="M175" s="7"/>
      <c r="N175" s="7"/>
      <c r="O175" s="7"/>
      <c r="P175" s="7"/>
      <c r="Q175" s="7"/>
      <c r="R175" s="7"/>
      <c r="S175" s="7"/>
      <c r="T175" s="7"/>
      <c r="U175" s="7"/>
      <c r="V175" s="7"/>
    </row>
    <row r="176" spans="1:22" ht="12.75" customHeight="1" x14ac:dyDescent="0.25">
      <c r="A176" s="23"/>
      <c r="B176" s="19"/>
      <c r="C176" s="15"/>
      <c r="D176" s="7"/>
      <c r="E176" s="7"/>
      <c r="F176" s="7"/>
      <c r="G176" s="7"/>
      <c r="H176" s="7"/>
      <c r="I176" s="7"/>
      <c r="J176" s="7"/>
      <c r="K176" s="7"/>
      <c r="L176" s="7"/>
      <c r="M176" s="7"/>
      <c r="N176" s="7"/>
      <c r="O176" s="7"/>
      <c r="P176" s="7"/>
      <c r="Q176" s="7"/>
      <c r="R176" s="7"/>
      <c r="S176" s="7"/>
      <c r="T176" s="7"/>
      <c r="U176" s="7"/>
      <c r="V176" s="7"/>
    </row>
    <row r="177" spans="1:22" ht="12.75" customHeight="1" x14ac:dyDescent="0.25">
      <c r="A177" s="23"/>
      <c r="B177" s="19"/>
      <c r="C177" s="15"/>
      <c r="D177" s="7"/>
      <c r="E177" s="7"/>
      <c r="F177" s="7"/>
      <c r="G177" s="7"/>
      <c r="H177" s="7"/>
      <c r="I177" s="7"/>
      <c r="J177" s="7"/>
      <c r="K177" s="7"/>
      <c r="L177" s="7"/>
      <c r="M177" s="7"/>
      <c r="N177" s="7"/>
      <c r="O177" s="7"/>
      <c r="P177" s="7"/>
      <c r="Q177" s="7"/>
      <c r="R177" s="7"/>
      <c r="S177" s="7"/>
      <c r="T177" s="7"/>
      <c r="U177" s="7"/>
      <c r="V177" s="7"/>
    </row>
    <row r="178" spans="1:22" ht="12.75" customHeight="1" x14ac:dyDescent="0.25">
      <c r="A178" s="23"/>
      <c r="B178" s="19"/>
      <c r="C178" s="15"/>
      <c r="D178" s="7"/>
      <c r="E178" s="7"/>
      <c r="F178" s="7"/>
      <c r="G178" s="7"/>
      <c r="H178" s="7"/>
      <c r="I178" s="7"/>
      <c r="J178" s="7"/>
      <c r="K178" s="7"/>
      <c r="L178" s="7"/>
      <c r="M178" s="7"/>
      <c r="N178" s="7"/>
      <c r="O178" s="7"/>
      <c r="P178" s="7"/>
      <c r="Q178" s="7"/>
      <c r="R178" s="7"/>
      <c r="S178" s="7"/>
      <c r="T178" s="7"/>
      <c r="U178" s="7"/>
      <c r="V178" s="7"/>
    </row>
    <row r="179" spans="1:22" ht="12.75" customHeight="1" x14ac:dyDescent="0.25">
      <c r="A179" s="23"/>
      <c r="B179" s="19"/>
      <c r="C179" s="15"/>
      <c r="D179" s="7"/>
      <c r="E179" s="7"/>
      <c r="F179" s="7"/>
      <c r="G179" s="7"/>
      <c r="H179" s="7"/>
      <c r="I179" s="7"/>
      <c r="J179" s="7"/>
      <c r="K179" s="7"/>
      <c r="L179" s="7"/>
      <c r="M179" s="7"/>
      <c r="N179" s="7"/>
      <c r="O179" s="7"/>
      <c r="P179" s="7"/>
      <c r="Q179" s="7"/>
      <c r="R179" s="7"/>
      <c r="S179" s="7"/>
      <c r="T179" s="7"/>
      <c r="U179" s="7"/>
      <c r="V179" s="7"/>
    </row>
    <row r="180" spans="1:22" ht="12.75" customHeight="1" x14ac:dyDescent="0.25">
      <c r="A180" s="23"/>
      <c r="B180" s="19"/>
      <c r="C180" s="15"/>
      <c r="D180" s="7"/>
      <c r="E180" s="7"/>
      <c r="F180" s="7"/>
      <c r="G180" s="7"/>
      <c r="H180" s="7"/>
      <c r="I180" s="7"/>
      <c r="J180" s="7"/>
      <c r="K180" s="7"/>
      <c r="L180" s="7"/>
      <c r="M180" s="7"/>
      <c r="N180" s="7"/>
      <c r="O180" s="7"/>
      <c r="P180" s="7"/>
      <c r="Q180" s="7"/>
      <c r="R180" s="7"/>
      <c r="S180" s="7"/>
      <c r="T180" s="7"/>
      <c r="U180" s="7"/>
      <c r="V180" s="7"/>
    </row>
    <row r="181" spans="1:22" ht="12.75" customHeight="1" x14ac:dyDescent="0.25">
      <c r="A181" s="23"/>
      <c r="B181" s="19"/>
      <c r="C181" s="15"/>
      <c r="D181" s="7"/>
      <c r="E181" s="7"/>
      <c r="F181" s="7"/>
      <c r="G181" s="7"/>
      <c r="H181" s="7"/>
      <c r="I181" s="7"/>
      <c r="J181" s="7"/>
      <c r="K181" s="7"/>
      <c r="L181" s="7"/>
      <c r="M181" s="7"/>
      <c r="N181" s="7"/>
      <c r="O181" s="7"/>
      <c r="P181" s="7"/>
      <c r="Q181" s="7"/>
      <c r="R181" s="7"/>
      <c r="S181" s="7"/>
      <c r="T181" s="7"/>
      <c r="U181" s="7"/>
      <c r="V181" s="7"/>
    </row>
    <row r="182" spans="1:22" ht="12.75" customHeight="1" x14ac:dyDescent="0.25">
      <c r="A182" s="23"/>
      <c r="B182" s="19"/>
      <c r="C182" s="15"/>
      <c r="D182" s="7"/>
      <c r="E182" s="7"/>
      <c r="F182" s="7"/>
      <c r="G182" s="7"/>
      <c r="H182" s="7"/>
      <c r="I182" s="7"/>
      <c r="J182" s="7"/>
      <c r="K182" s="7"/>
      <c r="L182" s="7"/>
      <c r="M182" s="7"/>
      <c r="N182" s="7"/>
      <c r="O182" s="7"/>
      <c r="P182" s="7"/>
      <c r="Q182" s="7"/>
      <c r="R182" s="7"/>
      <c r="S182" s="7"/>
      <c r="T182" s="7"/>
      <c r="U182" s="7"/>
      <c r="V182" s="7"/>
    </row>
    <row r="183" spans="1:22" ht="12.75" customHeight="1" x14ac:dyDescent="0.25">
      <c r="A183" s="23"/>
      <c r="B183" s="19"/>
      <c r="C183" s="15"/>
      <c r="D183" s="7"/>
      <c r="E183" s="7"/>
      <c r="F183" s="7"/>
      <c r="G183" s="7"/>
      <c r="H183" s="7"/>
      <c r="I183" s="7"/>
      <c r="J183" s="7"/>
      <c r="K183" s="7"/>
      <c r="L183" s="7"/>
      <c r="M183" s="7"/>
      <c r="N183" s="7"/>
      <c r="O183" s="7"/>
      <c r="P183" s="7"/>
      <c r="Q183" s="7"/>
      <c r="R183" s="7"/>
      <c r="S183" s="7"/>
      <c r="T183" s="7"/>
      <c r="U183" s="7"/>
      <c r="V183" s="7"/>
    </row>
    <row r="184" spans="1:22" ht="12.75" customHeight="1" x14ac:dyDescent="0.25">
      <c r="A184" s="23"/>
      <c r="B184" s="19"/>
      <c r="C184" s="15"/>
      <c r="D184" s="7"/>
      <c r="E184" s="7"/>
      <c r="F184" s="7"/>
      <c r="G184" s="7"/>
      <c r="H184" s="7"/>
      <c r="I184" s="7"/>
      <c r="J184" s="7"/>
      <c r="K184" s="7"/>
      <c r="L184" s="7"/>
      <c r="M184" s="7"/>
      <c r="N184" s="7"/>
      <c r="O184" s="7"/>
      <c r="P184" s="7"/>
      <c r="Q184" s="7"/>
      <c r="R184" s="7"/>
      <c r="S184" s="7"/>
      <c r="T184" s="7"/>
      <c r="U184" s="7"/>
      <c r="V184" s="7"/>
    </row>
    <row r="185" spans="1:22" ht="12.75" customHeight="1" x14ac:dyDescent="0.25">
      <c r="A185" s="23"/>
      <c r="B185" s="19"/>
      <c r="C185" s="15"/>
      <c r="D185" s="7"/>
      <c r="E185" s="7"/>
      <c r="F185" s="7"/>
      <c r="G185" s="7"/>
      <c r="H185" s="7"/>
      <c r="I185" s="7"/>
      <c r="J185" s="7"/>
      <c r="K185" s="7"/>
      <c r="L185" s="7"/>
      <c r="M185" s="7"/>
      <c r="N185" s="7"/>
      <c r="O185" s="7"/>
      <c r="P185" s="7"/>
      <c r="Q185" s="7"/>
      <c r="R185" s="7"/>
      <c r="S185" s="7"/>
      <c r="T185" s="7"/>
      <c r="U185" s="7"/>
      <c r="V185" s="7"/>
    </row>
    <row r="186" spans="1:22" ht="12.75" customHeight="1" x14ac:dyDescent="0.25">
      <c r="A186" s="23"/>
      <c r="B186" s="19"/>
      <c r="C186" s="15"/>
      <c r="D186" s="7"/>
      <c r="E186" s="7"/>
      <c r="F186" s="7"/>
      <c r="G186" s="7"/>
      <c r="H186" s="7"/>
      <c r="I186" s="7"/>
      <c r="J186" s="7"/>
      <c r="K186" s="7"/>
      <c r="L186" s="7"/>
      <c r="M186" s="7"/>
      <c r="N186" s="7"/>
      <c r="O186" s="7"/>
      <c r="P186" s="7"/>
      <c r="Q186" s="7"/>
      <c r="R186" s="7"/>
      <c r="S186" s="7"/>
      <c r="T186" s="7"/>
      <c r="U186" s="7"/>
      <c r="V186" s="7"/>
    </row>
    <row r="187" spans="1:22" ht="12.75" customHeight="1" x14ac:dyDescent="0.25">
      <c r="A187" s="23"/>
      <c r="B187" s="19"/>
      <c r="C187" s="15"/>
      <c r="D187" s="7"/>
      <c r="E187" s="7"/>
      <c r="F187" s="7"/>
      <c r="G187" s="7"/>
      <c r="H187" s="7"/>
      <c r="I187" s="7"/>
      <c r="J187" s="7"/>
      <c r="K187" s="7"/>
      <c r="L187" s="7"/>
      <c r="M187" s="7"/>
      <c r="N187" s="7"/>
      <c r="O187" s="7"/>
      <c r="P187" s="7"/>
      <c r="Q187" s="7"/>
      <c r="R187" s="7"/>
      <c r="S187" s="7"/>
      <c r="T187" s="7"/>
      <c r="U187" s="7"/>
      <c r="V187" s="7"/>
    </row>
    <row r="188" spans="1:22" ht="12.75" customHeight="1" x14ac:dyDescent="0.25">
      <c r="A188" s="23"/>
      <c r="B188" s="19"/>
      <c r="C188" s="15"/>
      <c r="D188" s="7"/>
      <c r="E188" s="7"/>
      <c r="F188" s="7"/>
      <c r="G188" s="7"/>
      <c r="H188" s="7"/>
      <c r="I188" s="7"/>
      <c r="J188" s="7"/>
      <c r="K188" s="7"/>
      <c r="L188" s="7"/>
      <c r="M188" s="7"/>
      <c r="N188" s="7"/>
      <c r="O188" s="7"/>
      <c r="P188" s="7"/>
      <c r="Q188" s="7"/>
      <c r="R188" s="7"/>
      <c r="S188" s="7"/>
      <c r="T188" s="7"/>
      <c r="U188" s="7"/>
      <c r="V188" s="7"/>
    </row>
    <row r="189" spans="1:22" ht="12.75" customHeight="1" x14ac:dyDescent="0.25">
      <c r="A189" s="23"/>
      <c r="B189" s="19"/>
      <c r="C189" s="15"/>
      <c r="D189" s="7"/>
      <c r="E189" s="7"/>
      <c r="F189" s="7"/>
      <c r="G189" s="7"/>
      <c r="H189" s="7"/>
      <c r="I189" s="7"/>
      <c r="J189" s="7"/>
      <c r="K189" s="7"/>
      <c r="L189" s="7"/>
      <c r="M189" s="7"/>
      <c r="N189" s="7"/>
      <c r="O189" s="7"/>
      <c r="P189" s="7"/>
      <c r="Q189" s="7"/>
      <c r="R189" s="7"/>
      <c r="S189" s="7"/>
      <c r="T189" s="7"/>
      <c r="U189" s="7"/>
      <c r="V189" s="7"/>
    </row>
    <row r="190" spans="1:22" ht="12.75" customHeight="1" x14ac:dyDescent="0.25">
      <c r="A190" s="23"/>
      <c r="B190" s="19"/>
      <c r="C190" s="15"/>
      <c r="D190" s="7"/>
      <c r="E190" s="7"/>
      <c r="F190" s="7"/>
      <c r="G190" s="7"/>
      <c r="H190" s="7"/>
      <c r="I190" s="7"/>
      <c r="J190" s="7"/>
      <c r="K190" s="7"/>
      <c r="L190" s="7"/>
      <c r="M190" s="7"/>
      <c r="N190" s="7"/>
      <c r="O190" s="7"/>
      <c r="P190" s="7"/>
      <c r="Q190" s="7"/>
      <c r="R190" s="7"/>
      <c r="S190" s="7"/>
      <c r="T190" s="7"/>
      <c r="U190" s="7"/>
      <c r="V190" s="7"/>
    </row>
    <row r="191" spans="1:22" ht="12.75" customHeight="1" x14ac:dyDescent="0.25">
      <c r="A191" s="23"/>
      <c r="B191" s="19"/>
      <c r="C191" s="15"/>
      <c r="D191" s="7"/>
      <c r="E191" s="7"/>
      <c r="F191" s="7"/>
      <c r="G191" s="7"/>
      <c r="H191" s="7"/>
      <c r="I191" s="7"/>
      <c r="J191" s="7"/>
      <c r="K191" s="7"/>
      <c r="L191" s="7"/>
      <c r="M191" s="7"/>
      <c r="N191" s="7"/>
      <c r="O191" s="7"/>
      <c r="P191" s="7"/>
      <c r="Q191" s="7"/>
      <c r="R191" s="7"/>
      <c r="S191" s="7"/>
      <c r="T191" s="7"/>
      <c r="U191" s="7"/>
      <c r="V191" s="7"/>
    </row>
    <row r="192" spans="1:22" ht="12.75" customHeight="1" x14ac:dyDescent="0.25">
      <c r="A192" s="23"/>
      <c r="B192" s="19"/>
      <c r="C192" s="15"/>
      <c r="D192" s="7"/>
      <c r="E192" s="7"/>
      <c r="F192" s="7"/>
      <c r="G192" s="7"/>
      <c r="H192" s="7"/>
      <c r="I192" s="7"/>
      <c r="J192" s="7"/>
      <c r="K192" s="7"/>
      <c r="L192" s="7"/>
      <c r="M192" s="7"/>
      <c r="N192" s="7"/>
      <c r="O192" s="7"/>
      <c r="P192" s="7"/>
      <c r="Q192" s="7"/>
      <c r="R192" s="7"/>
      <c r="S192" s="7"/>
      <c r="T192" s="7"/>
      <c r="U192" s="7"/>
      <c r="V192" s="7"/>
    </row>
    <row r="193" spans="1:22" ht="12.75" customHeight="1" x14ac:dyDescent="0.25">
      <c r="A193" s="23"/>
      <c r="B193" s="19"/>
      <c r="C193" s="15"/>
      <c r="D193" s="7"/>
      <c r="E193" s="7"/>
      <c r="F193" s="7"/>
      <c r="G193" s="7"/>
      <c r="H193" s="7"/>
      <c r="I193" s="7"/>
      <c r="J193" s="7"/>
      <c r="K193" s="7"/>
      <c r="L193" s="7"/>
      <c r="M193" s="7"/>
      <c r="N193" s="7"/>
      <c r="O193" s="7"/>
      <c r="P193" s="7"/>
      <c r="Q193" s="7"/>
      <c r="R193" s="7"/>
      <c r="S193" s="7"/>
      <c r="T193" s="7"/>
      <c r="U193" s="7"/>
      <c r="V193" s="7"/>
    </row>
    <row r="194" spans="1:22" ht="12.75" customHeight="1" x14ac:dyDescent="0.25">
      <c r="A194" s="23"/>
      <c r="B194" s="19"/>
      <c r="C194" s="15"/>
      <c r="D194" s="7"/>
      <c r="E194" s="7"/>
      <c r="F194" s="7"/>
      <c r="G194" s="7"/>
      <c r="H194" s="7"/>
      <c r="I194" s="7"/>
      <c r="J194" s="7"/>
      <c r="K194" s="7"/>
      <c r="L194" s="7"/>
      <c r="M194" s="7"/>
      <c r="N194" s="7"/>
      <c r="O194" s="7"/>
      <c r="P194" s="7"/>
      <c r="Q194" s="7"/>
      <c r="R194" s="7"/>
      <c r="S194" s="7"/>
      <c r="T194" s="7"/>
      <c r="U194" s="7"/>
      <c r="V194" s="7"/>
    </row>
    <row r="195" spans="1:22" ht="12.75" customHeight="1" x14ac:dyDescent="0.25">
      <c r="A195" s="23"/>
      <c r="B195" s="19"/>
      <c r="C195" s="15"/>
      <c r="D195" s="7"/>
      <c r="E195" s="7"/>
      <c r="F195" s="7"/>
      <c r="G195" s="7"/>
      <c r="H195" s="7"/>
      <c r="I195" s="7"/>
      <c r="J195" s="7"/>
      <c r="K195" s="7"/>
      <c r="L195" s="7"/>
      <c r="M195" s="7"/>
      <c r="N195" s="7"/>
      <c r="O195" s="7"/>
      <c r="P195" s="7"/>
      <c r="Q195" s="7"/>
      <c r="R195" s="7"/>
      <c r="S195" s="7"/>
      <c r="T195" s="7"/>
      <c r="U195" s="7"/>
      <c r="V195" s="7"/>
    </row>
    <row r="196" spans="1:22" ht="12.75" customHeight="1" x14ac:dyDescent="0.25">
      <c r="A196" s="23"/>
      <c r="B196" s="19"/>
      <c r="C196" s="15"/>
      <c r="D196" s="7"/>
      <c r="E196" s="7"/>
      <c r="F196" s="7"/>
      <c r="G196" s="7"/>
      <c r="H196" s="7"/>
      <c r="I196" s="7"/>
      <c r="J196" s="7"/>
      <c r="K196" s="7"/>
      <c r="L196" s="7"/>
      <c r="M196" s="7"/>
      <c r="N196" s="7"/>
      <c r="O196" s="7"/>
      <c r="P196" s="7"/>
      <c r="Q196" s="7"/>
      <c r="R196" s="7"/>
      <c r="S196" s="7"/>
      <c r="T196" s="7"/>
      <c r="U196" s="7"/>
      <c r="V196" s="7"/>
    </row>
    <row r="197" spans="1:22" ht="12.75" customHeight="1" x14ac:dyDescent="0.25">
      <c r="A197" s="23"/>
      <c r="B197" s="19"/>
      <c r="C197" s="15"/>
      <c r="D197" s="7"/>
      <c r="E197" s="7"/>
      <c r="F197" s="7"/>
      <c r="G197" s="7"/>
      <c r="H197" s="7"/>
      <c r="I197" s="7"/>
      <c r="J197" s="7"/>
      <c r="K197" s="7"/>
      <c r="L197" s="7"/>
      <c r="M197" s="7"/>
      <c r="N197" s="7"/>
      <c r="O197" s="7"/>
      <c r="P197" s="7"/>
      <c r="Q197" s="7"/>
      <c r="R197" s="7"/>
      <c r="S197" s="7"/>
      <c r="T197" s="7"/>
      <c r="U197" s="7"/>
      <c r="V197" s="7"/>
    </row>
    <row r="198" spans="1:22" ht="12.75" customHeight="1" x14ac:dyDescent="0.25">
      <c r="A198" s="23"/>
      <c r="B198" s="19"/>
      <c r="C198" s="15"/>
      <c r="D198" s="7"/>
      <c r="E198" s="7"/>
      <c r="F198" s="7"/>
      <c r="G198" s="7"/>
      <c r="H198" s="7"/>
      <c r="I198" s="7"/>
      <c r="J198" s="7"/>
      <c r="K198" s="7"/>
      <c r="L198" s="7"/>
      <c r="M198" s="7"/>
      <c r="N198" s="7"/>
      <c r="O198" s="7"/>
      <c r="P198" s="7"/>
      <c r="Q198" s="7"/>
      <c r="R198" s="7"/>
      <c r="S198" s="7"/>
      <c r="T198" s="7"/>
      <c r="U198" s="7"/>
      <c r="V198" s="7"/>
    </row>
    <row r="199" spans="1:22" ht="12.75" customHeight="1" x14ac:dyDescent="0.25">
      <c r="A199" s="23"/>
      <c r="B199" s="19"/>
      <c r="C199" s="15"/>
      <c r="D199" s="7"/>
      <c r="E199" s="7"/>
      <c r="F199" s="7"/>
      <c r="G199" s="7"/>
      <c r="H199" s="7"/>
      <c r="I199" s="7"/>
      <c r="J199" s="7"/>
      <c r="K199" s="7"/>
      <c r="L199" s="7"/>
      <c r="M199" s="7"/>
      <c r="N199" s="7"/>
      <c r="O199" s="7"/>
      <c r="P199" s="7"/>
      <c r="Q199" s="7"/>
      <c r="R199" s="7"/>
      <c r="S199" s="7"/>
      <c r="T199" s="7"/>
      <c r="U199" s="7"/>
      <c r="V199" s="7"/>
    </row>
    <row r="200" spans="1:22" ht="12.75" customHeight="1" x14ac:dyDescent="0.25">
      <c r="A200" s="23"/>
      <c r="B200" s="19"/>
      <c r="C200" s="15"/>
      <c r="D200" s="7"/>
      <c r="E200" s="7"/>
      <c r="F200" s="7"/>
      <c r="G200" s="7"/>
      <c r="H200" s="7"/>
      <c r="I200" s="7"/>
      <c r="J200" s="7"/>
      <c r="K200" s="7"/>
      <c r="L200" s="7"/>
      <c r="M200" s="7"/>
      <c r="N200" s="7"/>
      <c r="O200" s="7"/>
      <c r="P200" s="7"/>
      <c r="Q200" s="7"/>
      <c r="R200" s="7"/>
      <c r="S200" s="7"/>
      <c r="T200" s="7"/>
      <c r="U200" s="7"/>
      <c r="V200" s="7"/>
    </row>
    <row r="201" spans="1:22" ht="12.75" customHeight="1" x14ac:dyDescent="0.25">
      <c r="A201" s="23"/>
      <c r="B201" s="19"/>
      <c r="C201" s="15"/>
      <c r="D201" s="7"/>
      <c r="E201" s="7"/>
      <c r="F201" s="7"/>
      <c r="G201" s="7"/>
      <c r="H201" s="7"/>
      <c r="I201" s="7"/>
      <c r="J201" s="7"/>
      <c r="K201" s="7"/>
      <c r="L201" s="7"/>
      <c r="M201" s="7"/>
      <c r="N201" s="7"/>
      <c r="O201" s="7"/>
      <c r="P201" s="7"/>
      <c r="Q201" s="7"/>
      <c r="R201" s="7"/>
      <c r="S201" s="7"/>
      <c r="T201" s="7"/>
      <c r="U201" s="7"/>
      <c r="V201" s="7"/>
    </row>
    <row r="202" spans="1:22" ht="12.75" customHeight="1" x14ac:dyDescent="0.25">
      <c r="A202" s="23"/>
      <c r="B202" s="19"/>
      <c r="C202" s="15"/>
      <c r="D202" s="7"/>
      <c r="E202" s="7"/>
      <c r="F202" s="7"/>
      <c r="G202" s="7"/>
      <c r="H202" s="7"/>
      <c r="I202" s="7"/>
      <c r="J202" s="7"/>
      <c r="K202" s="7"/>
      <c r="L202" s="7"/>
      <c r="M202" s="7"/>
      <c r="N202" s="7"/>
      <c r="O202" s="7"/>
      <c r="P202" s="7"/>
      <c r="Q202" s="7"/>
      <c r="R202" s="7"/>
      <c r="S202" s="7"/>
      <c r="T202" s="7"/>
      <c r="U202" s="7"/>
      <c r="V202" s="7"/>
    </row>
    <row r="203" spans="1:22" ht="12.75" customHeight="1" x14ac:dyDescent="0.25">
      <c r="A203" s="23"/>
      <c r="B203" s="19"/>
      <c r="C203" s="15"/>
      <c r="D203" s="7"/>
      <c r="E203" s="7"/>
      <c r="F203" s="7"/>
      <c r="G203" s="7"/>
      <c r="H203" s="7"/>
      <c r="I203" s="7"/>
      <c r="J203" s="7"/>
      <c r="K203" s="7"/>
      <c r="L203" s="7"/>
      <c r="M203" s="7"/>
      <c r="N203" s="7"/>
      <c r="O203" s="7"/>
      <c r="P203" s="7"/>
      <c r="Q203" s="7"/>
      <c r="R203" s="7"/>
      <c r="S203" s="7"/>
      <c r="T203" s="7"/>
      <c r="U203" s="7"/>
      <c r="V203" s="7"/>
    </row>
    <row r="204" spans="1:22" ht="12.75" customHeight="1" x14ac:dyDescent="0.25">
      <c r="A204" s="23"/>
      <c r="B204" s="19"/>
      <c r="C204" s="15"/>
      <c r="D204" s="7"/>
      <c r="E204" s="7"/>
      <c r="F204" s="7"/>
      <c r="G204" s="7"/>
      <c r="H204" s="7"/>
      <c r="I204" s="7"/>
      <c r="J204" s="7"/>
      <c r="K204" s="7"/>
      <c r="L204" s="7"/>
      <c r="M204" s="7"/>
      <c r="N204" s="7"/>
      <c r="O204" s="7"/>
      <c r="P204" s="7"/>
      <c r="Q204" s="7"/>
      <c r="R204" s="7"/>
      <c r="S204" s="7"/>
      <c r="T204" s="7"/>
      <c r="U204" s="7"/>
      <c r="V204" s="7"/>
    </row>
    <row r="205" spans="1:22" ht="12.75" customHeight="1" x14ac:dyDescent="0.25">
      <c r="A205" s="23"/>
      <c r="B205" s="19"/>
      <c r="C205" s="15"/>
      <c r="D205" s="7"/>
      <c r="E205" s="7"/>
      <c r="F205" s="7"/>
      <c r="G205" s="7"/>
      <c r="H205" s="7"/>
      <c r="I205" s="7"/>
      <c r="J205" s="7"/>
      <c r="K205" s="7"/>
      <c r="L205" s="7"/>
      <c r="M205" s="7"/>
      <c r="N205" s="7"/>
      <c r="O205" s="7"/>
      <c r="P205" s="7"/>
      <c r="Q205" s="7"/>
      <c r="R205" s="7"/>
      <c r="S205" s="7"/>
      <c r="T205" s="7"/>
      <c r="U205" s="7"/>
      <c r="V205" s="7"/>
    </row>
    <row r="206" spans="1:22" ht="12.75" customHeight="1" x14ac:dyDescent="0.25">
      <c r="A206" s="23"/>
      <c r="B206" s="19"/>
      <c r="C206" s="15"/>
      <c r="D206" s="7"/>
      <c r="E206" s="7"/>
      <c r="F206" s="7"/>
      <c r="G206" s="7"/>
      <c r="H206" s="7"/>
      <c r="I206" s="7"/>
      <c r="J206" s="7"/>
      <c r="K206" s="7"/>
      <c r="L206" s="7"/>
      <c r="M206" s="7"/>
      <c r="N206" s="7"/>
      <c r="O206" s="7"/>
      <c r="P206" s="7"/>
      <c r="Q206" s="7"/>
      <c r="R206" s="7"/>
      <c r="S206" s="7"/>
      <c r="T206" s="7"/>
      <c r="U206" s="7"/>
      <c r="V206" s="7"/>
    </row>
    <row r="207" spans="1:22" ht="12.75" customHeight="1" x14ac:dyDescent="0.25">
      <c r="A207" s="23"/>
      <c r="B207" s="19"/>
      <c r="C207" s="15"/>
      <c r="D207" s="7"/>
      <c r="E207" s="7"/>
      <c r="F207" s="7"/>
      <c r="G207" s="7"/>
      <c r="H207" s="7"/>
      <c r="I207" s="7"/>
      <c r="J207" s="7"/>
      <c r="K207" s="7"/>
      <c r="L207" s="7"/>
      <c r="M207" s="7"/>
      <c r="N207" s="7"/>
      <c r="O207" s="7"/>
      <c r="P207" s="7"/>
      <c r="Q207" s="7"/>
      <c r="R207" s="7"/>
      <c r="S207" s="7"/>
      <c r="T207" s="7"/>
      <c r="U207" s="7"/>
      <c r="V207" s="7"/>
    </row>
    <row r="208" spans="1:22" ht="12.75" customHeight="1" x14ac:dyDescent="0.25">
      <c r="A208" s="23"/>
      <c r="B208" s="19"/>
      <c r="C208" s="15"/>
      <c r="D208" s="7"/>
      <c r="E208" s="7"/>
      <c r="F208" s="7"/>
      <c r="G208" s="7"/>
      <c r="H208" s="7"/>
      <c r="I208" s="7"/>
      <c r="J208" s="7"/>
      <c r="K208" s="7"/>
      <c r="L208" s="7"/>
      <c r="M208" s="7"/>
      <c r="N208" s="7"/>
      <c r="O208" s="7"/>
      <c r="P208" s="7"/>
      <c r="Q208" s="7"/>
      <c r="R208" s="7"/>
      <c r="S208" s="7"/>
      <c r="T208" s="7"/>
      <c r="U208" s="7"/>
      <c r="V208" s="7"/>
    </row>
    <row r="209" spans="1:22" ht="12.75" customHeight="1" x14ac:dyDescent="0.25">
      <c r="A209" s="23"/>
      <c r="B209" s="19"/>
      <c r="C209" s="15"/>
      <c r="D209" s="7"/>
      <c r="E209" s="7"/>
      <c r="F209" s="7"/>
      <c r="G209" s="7"/>
      <c r="H209" s="7"/>
      <c r="I209" s="7"/>
      <c r="J209" s="7"/>
      <c r="K209" s="7"/>
      <c r="L209" s="7"/>
      <c r="M209" s="7"/>
      <c r="N209" s="7"/>
      <c r="O209" s="7"/>
      <c r="P209" s="7"/>
      <c r="Q209" s="7"/>
      <c r="R209" s="7"/>
      <c r="S209" s="7"/>
      <c r="T209" s="7"/>
      <c r="U209" s="7"/>
      <c r="V209" s="7"/>
    </row>
    <row r="210" spans="1:22" ht="12.75" customHeight="1" x14ac:dyDescent="0.25">
      <c r="A210" s="23"/>
      <c r="B210" s="19"/>
      <c r="C210" s="15"/>
      <c r="D210" s="7"/>
      <c r="E210" s="7"/>
      <c r="F210" s="7"/>
      <c r="G210" s="7"/>
      <c r="H210" s="7"/>
      <c r="I210" s="7"/>
      <c r="J210" s="7"/>
      <c r="K210" s="7"/>
      <c r="L210" s="7"/>
      <c r="M210" s="7"/>
      <c r="N210" s="7"/>
      <c r="O210" s="7"/>
      <c r="P210" s="7"/>
      <c r="Q210" s="7"/>
      <c r="R210" s="7"/>
      <c r="S210" s="7"/>
      <c r="T210" s="7"/>
      <c r="U210" s="7"/>
      <c r="V210" s="7"/>
    </row>
    <row r="211" spans="1:22" ht="12.75" customHeight="1" x14ac:dyDescent="0.25">
      <c r="A211" s="23"/>
      <c r="B211" s="19"/>
      <c r="C211" s="15"/>
      <c r="D211" s="7"/>
      <c r="E211" s="7"/>
      <c r="F211" s="7"/>
      <c r="G211" s="7"/>
      <c r="H211" s="7"/>
      <c r="I211" s="7"/>
      <c r="J211" s="7"/>
      <c r="K211" s="7"/>
      <c r="L211" s="7"/>
      <c r="M211" s="7"/>
      <c r="N211" s="7"/>
      <c r="O211" s="7"/>
      <c r="P211" s="7"/>
      <c r="Q211" s="7"/>
      <c r="R211" s="7"/>
      <c r="S211" s="7"/>
      <c r="T211" s="7"/>
      <c r="U211" s="7"/>
      <c r="V211" s="7"/>
    </row>
    <row r="212" spans="1:22" ht="12.75" customHeight="1" x14ac:dyDescent="0.25">
      <c r="A212" s="23"/>
      <c r="B212" s="19"/>
      <c r="C212" s="15"/>
      <c r="D212" s="7"/>
      <c r="E212" s="7"/>
      <c r="F212" s="7"/>
      <c r="G212" s="7"/>
      <c r="H212" s="7"/>
      <c r="I212" s="7"/>
      <c r="J212" s="7"/>
      <c r="K212" s="7"/>
      <c r="L212" s="7"/>
      <c r="M212" s="7"/>
      <c r="N212" s="7"/>
      <c r="O212" s="7"/>
      <c r="P212" s="7"/>
      <c r="Q212" s="7"/>
      <c r="R212" s="7"/>
      <c r="S212" s="7"/>
      <c r="T212" s="7"/>
      <c r="U212" s="7"/>
      <c r="V212" s="7"/>
    </row>
    <row r="213" spans="1:22" ht="12.75" customHeight="1" x14ac:dyDescent="0.25">
      <c r="A213" s="23"/>
      <c r="B213" s="19"/>
      <c r="C213" s="15"/>
      <c r="D213" s="7"/>
      <c r="E213" s="7"/>
      <c r="F213" s="7"/>
      <c r="G213" s="7"/>
      <c r="H213" s="7"/>
      <c r="I213" s="7"/>
      <c r="J213" s="7"/>
      <c r="K213" s="7"/>
      <c r="L213" s="7"/>
      <c r="M213" s="7"/>
      <c r="N213" s="7"/>
      <c r="O213" s="7"/>
      <c r="P213" s="7"/>
      <c r="Q213" s="7"/>
      <c r="R213" s="7"/>
      <c r="S213" s="7"/>
      <c r="T213" s="7"/>
      <c r="U213" s="7"/>
      <c r="V213" s="7"/>
    </row>
    <row r="214" spans="1:22" ht="12.75" customHeight="1" x14ac:dyDescent="0.25">
      <c r="A214" s="23"/>
      <c r="B214" s="19"/>
      <c r="C214" s="15"/>
      <c r="D214" s="7"/>
      <c r="E214" s="7"/>
      <c r="F214" s="7"/>
      <c r="G214" s="7"/>
      <c r="H214" s="7"/>
      <c r="I214" s="7"/>
      <c r="J214" s="7"/>
      <c r="K214" s="7"/>
      <c r="L214" s="7"/>
      <c r="M214" s="7"/>
      <c r="N214" s="7"/>
      <c r="O214" s="7"/>
      <c r="P214" s="7"/>
      <c r="Q214" s="7"/>
      <c r="R214" s="7"/>
      <c r="S214" s="7"/>
      <c r="T214" s="7"/>
      <c r="U214" s="7"/>
      <c r="V214" s="7"/>
    </row>
    <row r="215" spans="1:22" ht="12.75" customHeight="1" x14ac:dyDescent="0.25">
      <c r="A215" s="23"/>
      <c r="B215" s="19"/>
      <c r="C215" s="15"/>
      <c r="D215" s="7"/>
      <c r="E215" s="7"/>
      <c r="F215" s="7"/>
      <c r="G215" s="7"/>
      <c r="H215" s="7"/>
      <c r="I215" s="7"/>
      <c r="J215" s="7"/>
      <c r="K215" s="7"/>
      <c r="L215" s="7"/>
      <c r="M215" s="7"/>
      <c r="N215" s="7"/>
      <c r="O215" s="7"/>
      <c r="P215" s="7"/>
      <c r="Q215" s="7"/>
      <c r="R215" s="7"/>
      <c r="S215" s="7"/>
      <c r="T215" s="7"/>
      <c r="U215" s="7"/>
      <c r="V215" s="7"/>
    </row>
    <row r="216" spans="1:22" ht="12.75" customHeight="1" x14ac:dyDescent="0.25">
      <c r="A216" s="23"/>
      <c r="B216" s="19"/>
      <c r="C216" s="15"/>
      <c r="D216" s="7"/>
      <c r="E216" s="7"/>
      <c r="F216" s="7"/>
      <c r="G216" s="7"/>
      <c r="H216" s="7"/>
      <c r="I216" s="7"/>
      <c r="J216" s="7"/>
      <c r="K216" s="7"/>
      <c r="L216" s="7"/>
      <c r="M216" s="7"/>
      <c r="N216" s="7"/>
      <c r="O216" s="7"/>
      <c r="P216" s="7"/>
      <c r="Q216" s="7"/>
      <c r="R216" s="7"/>
      <c r="S216" s="7"/>
      <c r="T216" s="7"/>
      <c r="U216" s="7"/>
      <c r="V216" s="7"/>
    </row>
    <row r="217" spans="1:22" ht="12.75" customHeight="1" x14ac:dyDescent="0.25">
      <c r="A217" s="23"/>
      <c r="B217" s="19"/>
      <c r="C217" s="15"/>
      <c r="D217" s="7"/>
      <c r="E217" s="7"/>
      <c r="F217" s="7"/>
      <c r="G217" s="7"/>
      <c r="H217" s="7"/>
      <c r="I217" s="7"/>
      <c r="J217" s="7"/>
      <c r="K217" s="7"/>
      <c r="L217" s="7"/>
      <c r="M217" s="7"/>
      <c r="N217" s="7"/>
      <c r="O217" s="7"/>
      <c r="P217" s="7"/>
      <c r="Q217" s="7"/>
      <c r="R217" s="7"/>
      <c r="S217" s="7"/>
      <c r="T217" s="7"/>
      <c r="U217" s="7"/>
      <c r="V217" s="7"/>
    </row>
    <row r="218" spans="1:22" ht="12.75" customHeight="1" x14ac:dyDescent="0.25">
      <c r="A218" s="23"/>
      <c r="B218" s="19"/>
      <c r="C218" s="15"/>
      <c r="D218" s="7"/>
      <c r="E218" s="7"/>
      <c r="F218" s="7"/>
      <c r="G218" s="7"/>
      <c r="H218" s="7"/>
      <c r="I218" s="7"/>
      <c r="J218" s="7"/>
      <c r="K218" s="7"/>
      <c r="L218" s="7"/>
      <c r="M218" s="7"/>
      <c r="N218" s="7"/>
      <c r="O218" s="7"/>
      <c r="P218" s="7"/>
      <c r="Q218" s="7"/>
      <c r="R218" s="7"/>
      <c r="S218" s="7"/>
      <c r="T218" s="7"/>
      <c r="U218" s="7"/>
      <c r="V218" s="7"/>
    </row>
    <row r="219" spans="1:22" ht="12.75" customHeight="1" x14ac:dyDescent="0.25">
      <c r="A219" s="23"/>
      <c r="B219" s="19"/>
      <c r="C219" s="15"/>
      <c r="D219" s="7"/>
      <c r="E219" s="7"/>
      <c r="F219" s="7"/>
      <c r="G219" s="7"/>
      <c r="H219" s="7"/>
      <c r="I219" s="7"/>
      <c r="J219" s="7"/>
      <c r="K219" s="7"/>
      <c r="L219" s="7"/>
      <c r="M219" s="7"/>
      <c r="N219" s="7"/>
      <c r="O219" s="7"/>
      <c r="P219" s="7"/>
      <c r="Q219" s="7"/>
      <c r="R219" s="7"/>
      <c r="S219" s="7"/>
      <c r="T219" s="7"/>
      <c r="U219" s="7"/>
      <c r="V219" s="7"/>
    </row>
    <row r="220" spans="1:22" ht="12.75" customHeight="1" x14ac:dyDescent="0.25">
      <c r="A220" s="23"/>
      <c r="B220" s="19"/>
      <c r="C220" s="15"/>
      <c r="D220" s="7"/>
      <c r="E220" s="7"/>
      <c r="F220" s="7"/>
      <c r="G220" s="7"/>
      <c r="H220" s="7"/>
      <c r="I220" s="7"/>
      <c r="J220" s="7"/>
      <c r="K220" s="7"/>
      <c r="L220" s="7"/>
      <c r="M220" s="7"/>
      <c r="N220" s="7"/>
      <c r="O220" s="7"/>
      <c r="P220" s="7"/>
      <c r="Q220" s="7"/>
      <c r="R220" s="7"/>
      <c r="S220" s="7"/>
      <c r="T220" s="7"/>
      <c r="U220" s="7"/>
      <c r="V220" s="7"/>
    </row>
    <row r="221" spans="1:22" ht="12.75" customHeight="1" x14ac:dyDescent="0.25">
      <c r="A221" s="23"/>
      <c r="B221" s="19"/>
      <c r="C221" s="15"/>
      <c r="D221" s="7"/>
      <c r="E221" s="7"/>
      <c r="F221" s="7"/>
      <c r="G221" s="7"/>
      <c r="H221" s="7"/>
      <c r="I221" s="7"/>
      <c r="J221" s="7"/>
      <c r="K221" s="7"/>
      <c r="L221" s="7"/>
      <c r="M221" s="7"/>
      <c r="N221" s="7"/>
      <c r="O221" s="7"/>
      <c r="P221" s="7"/>
      <c r="Q221" s="7"/>
      <c r="R221" s="7"/>
      <c r="S221" s="7"/>
      <c r="T221" s="7"/>
      <c r="U221" s="7"/>
      <c r="V221" s="7"/>
    </row>
    <row r="222" spans="1:22" ht="12.75" customHeight="1" x14ac:dyDescent="0.25">
      <c r="A222" s="23"/>
      <c r="B222" s="19"/>
      <c r="C222" s="15"/>
      <c r="D222" s="7"/>
      <c r="E222" s="7"/>
      <c r="F222" s="7"/>
      <c r="G222" s="7"/>
      <c r="H222" s="7"/>
      <c r="I222" s="7"/>
      <c r="J222" s="7"/>
      <c r="K222" s="7"/>
      <c r="L222" s="7"/>
      <c r="M222" s="7"/>
      <c r="N222" s="7"/>
      <c r="O222" s="7"/>
      <c r="P222" s="7"/>
      <c r="Q222" s="7"/>
      <c r="R222" s="7"/>
      <c r="S222" s="7"/>
      <c r="T222" s="7"/>
      <c r="U222" s="7"/>
      <c r="V222" s="7"/>
    </row>
    <row r="223" spans="1:22" ht="12.75" customHeight="1" x14ac:dyDescent="0.25">
      <c r="A223" s="23"/>
      <c r="B223" s="19"/>
      <c r="C223" s="15"/>
      <c r="D223" s="7"/>
      <c r="E223" s="7"/>
      <c r="F223" s="7"/>
      <c r="G223" s="7"/>
      <c r="H223" s="7"/>
      <c r="I223" s="7"/>
      <c r="J223" s="7"/>
      <c r="K223" s="7"/>
      <c r="L223" s="7"/>
      <c r="M223" s="7"/>
      <c r="N223" s="7"/>
      <c r="O223" s="7"/>
      <c r="P223" s="7"/>
      <c r="Q223" s="7"/>
      <c r="R223" s="7"/>
      <c r="S223" s="7"/>
      <c r="T223" s="7"/>
      <c r="U223" s="7"/>
      <c r="V223" s="7"/>
    </row>
    <row r="224" spans="1:22" ht="12.75" customHeight="1" x14ac:dyDescent="0.25">
      <c r="A224" s="23"/>
      <c r="B224" s="19"/>
      <c r="C224" s="15"/>
      <c r="D224" s="7"/>
      <c r="E224" s="7"/>
      <c r="F224" s="7"/>
      <c r="G224" s="7"/>
      <c r="H224" s="7"/>
      <c r="I224" s="7"/>
      <c r="J224" s="7"/>
      <c r="K224" s="7"/>
      <c r="L224" s="7"/>
      <c r="M224" s="7"/>
      <c r="N224" s="7"/>
      <c r="O224" s="7"/>
      <c r="P224" s="7"/>
      <c r="Q224" s="7"/>
      <c r="R224" s="7"/>
      <c r="S224" s="7"/>
      <c r="T224" s="7"/>
      <c r="U224" s="7"/>
      <c r="V224" s="7"/>
    </row>
    <row r="225" spans="1:22" ht="12.75" customHeight="1" x14ac:dyDescent="0.25">
      <c r="A225" s="23"/>
      <c r="B225" s="19"/>
      <c r="C225" s="15"/>
      <c r="D225" s="7"/>
      <c r="E225" s="7"/>
      <c r="F225" s="7"/>
      <c r="G225" s="7"/>
      <c r="H225" s="7"/>
      <c r="I225" s="7"/>
      <c r="J225" s="7"/>
      <c r="K225" s="7"/>
      <c r="L225" s="7"/>
      <c r="M225" s="7"/>
      <c r="N225" s="7"/>
      <c r="O225" s="7"/>
      <c r="P225" s="7"/>
      <c r="Q225" s="7"/>
      <c r="R225" s="7"/>
      <c r="S225" s="7"/>
      <c r="T225" s="7"/>
      <c r="U225" s="7"/>
      <c r="V225" s="7"/>
    </row>
    <row r="226" spans="1:22" ht="12.75" customHeight="1" x14ac:dyDescent="0.25">
      <c r="A226" s="23"/>
      <c r="B226" s="19"/>
      <c r="C226" s="15"/>
      <c r="D226" s="7"/>
      <c r="E226" s="7"/>
      <c r="F226" s="7"/>
      <c r="G226" s="7"/>
      <c r="H226" s="7"/>
      <c r="I226" s="7"/>
      <c r="J226" s="7"/>
      <c r="K226" s="7"/>
      <c r="L226" s="7"/>
      <c r="M226" s="7"/>
      <c r="N226" s="7"/>
      <c r="O226" s="7"/>
      <c r="P226" s="7"/>
      <c r="Q226" s="7"/>
      <c r="R226" s="7"/>
      <c r="S226" s="7"/>
      <c r="T226" s="7"/>
      <c r="U226" s="7"/>
      <c r="V226" s="7"/>
    </row>
    <row r="227" spans="1:22" ht="12.75" customHeight="1" x14ac:dyDescent="0.25">
      <c r="A227" s="23"/>
      <c r="B227" s="19"/>
      <c r="C227" s="15"/>
      <c r="D227" s="7"/>
      <c r="E227" s="7"/>
      <c r="F227" s="7"/>
      <c r="G227" s="7"/>
      <c r="H227" s="7"/>
      <c r="I227" s="7"/>
      <c r="J227" s="7"/>
      <c r="K227" s="7"/>
      <c r="L227" s="7"/>
      <c r="M227" s="7"/>
      <c r="N227" s="7"/>
      <c r="O227" s="7"/>
      <c r="P227" s="7"/>
      <c r="Q227" s="7"/>
      <c r="R227" s="7"/>
      <c r="S227" s="7"/>
      <c r="T227" s="7"/>
      <c r="U227" s="7"/>
      <c r="V227" s="7"/>
    </row>
    <row r="228" spans="1:22" ht="12.75" customHeight="1" x14ac:dyDescent="0.25">
      <c r="A228" s="23"/>
      <c r="B228" s="19"/>
      <c r="C228" s="15"/>
      <c r="D228" s="7"/>
      <c r="E228" s="7"/>
      <c r="F228" s="7"/>
      <c r="G228" s="7"/>
      <c r="H228" s="7"/>
      <c r="I228" s="7"/>
      <c r="J228" s="7"/>
      <c r="K228" s="7"/>
      <c r="L228" s="7"/>
      <c r="M228" s="7"/>
      <c r="N228" s="7"/>
      <c r="O228" s="7"/>
      <c r="P228" s="7"/>
      <c r="Q228" s="7"/>
      <c r="R228" s="7"/>
      <c r="S228" s="7"/>
      <c r="T228" s="7"/>
      <c r="U228" s="7"/>
      <c r="V228" s="7"/>
    </row>
    <row r="229" spans="1:22" ht="12.75" customHeight="1" x14ac:dyDescent="0.25">
      <c r="A229" s="23"/>
      <c r="B229" s="19"/>
      <c r="C229" s="15"/>
      <c r="D229" s="7"/>
      <c r="E229" s="7"/>
      <c r="F229" s="7"/>
      <c r="G229" s="7"/>
      <c r="H229" s="7"/>
      <c r="I229" s="7"/>
      <c r="J229" s="7"/>
      <c r="K229" s="7"/>
      <c r="L229" s="7"/>
      <c r="M229" s="7"/>
      <c r="N229" s="7"/>
      <c r="O229" s="7"/>
      <c r="P229" s="7"/>
      <c r="Q229" s="7"/>
      <c r="R229" s="7"/>
      <c r="S229" s="7"/>
      <c r="T229" s="7"/>
      <c r="U229" s="7"/>
      <c r="V229" s="7"/>
    </row>
    <row r="230" spans="1:22" ht="12.75" customHeight="1" x14ac:dyDescent="0.25">
      <c r="A230" s="23"/>
      <c r="B230" s="19"/>
      <c r="C230" s="15"/>
      <c r="D230" s="7"/>
      <c r="E230" s="7"/>
      <c r="F230" s="7"/>
      <c r="G230" s="7"/>
      <c r="H230" s="7"/>
      <c r="I230" s="7"/>
      <c r="J230" s="7"/>
      <c r="K230" s="7"/>
      <c r="L230" s="7"/>
      <c r="M230" s="7"/>
      <c r="N230" s="7"/>
      <c r="O230" s="7"/>
      <c r="P230" s="7"/>
      <c r="Q230" s="7"/>
      <c r="R230" s="7"/>
      <c r="S230" s="7"/>
      <c r="T230" s="7"/>
      <c r="U230" s="7"/>
      <c r="V230" s="7"/>
    </row>
    <row r="231" spans="1:22" ht="12.75" customHeight="1" x14ac:dyDescent="0.25">
      <c r="A231" s="23"/>
      <c r="B231" s="19"/>
      <c r="C231" s="15"/>
      <c r="D231" s="7"/>
      <c r="E231" s="7"/>
      <c r="F231" s="7"/>
      <c r="G231" s="7"/>
      <c r="H231" s="7"/>
      <c r="I231" s="7"/>
      <c r="J231" s="7"/>
      <c r="K231" s="7"/>
      <c r="L231" s="7"/>
      <c r="M231" s="7"/>
      <c r="N231" s="7"/>
      <c r="O231" s="7"/>
      <c r="P231" s="7"/>
      <c r="Q231" s="7"/>
      <c r="R231" s="7"/>
      <c r="S231" s="7"/>
      <c r="T231" s="7"/>
      <c r="U231" s="7"/>
      <c r="V231" s="7"/>
    </row>
    <row r="232" spans="1:22" ht="12.75" customHeight="1" x14ac:dyDescent="0.25">
      <c r="A232" s="23"/>
      <c r="B232" s="19"/>
      <c r="C232" s="15"/>
      <c r="D232" s="7"/>
      <c r="E232" s="7"/>
      <c r="F232" s="7"/>
      <c r="G232" s="7"/>
      <c r="H232" s="7"/>
      <c r="I232" s="7"/>
      <c r="J232" s="7"/>
      <c r="K232" s="7"/>
      <c r="L232" s="7"/>
      <c r="M232" s="7"/>
      <c r="N232" s="7"/>
      <c r="O232" s="7"/>
      <c r="P232" s="7"/>
      <c r="Q232" s="7"/>
      <c r="R232" s="7"/>
      <c r="S232" s="7"/>
      <c r="T232" s="7"/>
      <c r="U232" s="7"/>
      <c r="V232" s="7"/>
    </row>
    <row r="233" spans="1:22" ht="12.75" customHeight="1" x14ac:dyDescent="0.25">
      <c r="A233" s="23"/>
      <c r="B233" s="19"/>
      <c r="C233" s="15"/>
      <c r="D233" s="7"/>
      <c r="E233" s="7"/>
      <c r="F233" s="7"/>
      <c r="G233" s="7"/>
      <c r="H233" s="7"/>
      <c r="I233" s="7"/>
      <c r="J233" s="7"/>
      <c r="K233" s="7"/>
      <c r="L233" s="7"/>
      <c r="M233" s="7"/>
      <c r="N233" s="7"/>
      <c r="O233" s="7"/>
      <c r="P233" s="7"/>
      <c r="Q233" s="7"/>
      <c r="R233" s="7"/>
      <c r="S233" s="7"/>
      <c r="T233" s="7"/>
      <c r="U233" s="7"/>
      <c r="V233" s="7"/>
    </row>
    <row r="234" spans="1:22" ht="12.75" customHeight="1" x14ac:dyDescent="0.25">
      <c r="A234" s="23"/>
      <c r="B234" s="19"/>
      <c r="C234" s="15"/>
      <c r="D234" s="7"/>
      <c r="E234" s="7"/>
      <c r="F234" s="7"/>
      <c r="G234" s="7"/>
      <c r="H234" s="7"/>
      <c r="I234" s="7"/>
      <c r="J234" s="7"/>
      <c r="K234" s="7"/>
      <c r="L234" s="7"/>
      <c r="M234" s="7"/>
      <c r="N234" s="7"/>
      <c r="O234" s="7"/>
      <c r="P234" s="7"/>
      <c r="Q234" s="7"/>
      <c r="R234" s="7"/>
      <c r="S234" s="7"/>
      <c r="T234" s="7"/>
      <c r="U234" s="7"/>
      <c r="V234" s="7"/>
    </row>
    <row r="235" spans="1:22" ht="12.75" customHeight="1" x14ac:dyDescent="0.25">
      <c r="A235" s="23"/>
      <c r="B235" s="19"/>
      <c r="C235" s="15"/>
      <c r="D235" s="7"/>
      <c r="E235" s="7"/>
      <c r="F235" s="7"/>
      <c r="G235" s="7"/>
      <c r="H235" s="7"/>
      <c r="I235" s="7"/>
      <c r="J235" s="7"/>
      <c r="K235" s="7"/>
      <c r="L235" s="7"/>
      <c r="M235" s="7"/>
      <c r="N235" s="7"/>
      <c r="O235" s="7"/>
      <c r="P235" s="7"/>
      <c r="Q235" s="7"/>
      <c r="R235" s="7"/>
      <c r="S235" s="7"/>
      <c r="T235" s="7"/>
      <c r="U235" s="7"/>
      <c r="V235" s="7"/>
    </row>
    <row r="236" spans="1:22" ht="12.75" customHeight="1" x14ac:dyDescent="0.25">
      <c r="A236" s="23"/>
      <c r="B236" s="19"/>
      <c r="C236" s="15"/>
      <c r="D236" s="7"/>
      <c r="E236" s="7"/>
      <c r="F236" s="7"/>
      <c r="G236" s="7"/>
      <c r="H236" s="7"/>
      <c r="I236" s="7"/>
      <c r="J236" s="7"/>
      <c r="K236" s="7"/>
      <c r="L236" s="7"/>
      <c r="M236" s="7"/>
      <c r="N236" s="7"/>
      <c r="O236" s="7"/>
      <c r="P236" s="7"/>
      <c r="Q236" s="7"/>
      <c r="R236" s="7"/>
      <c r="S236" s="7"/>
      <c r="T236" s="7"/>
      <c r="U236" s="7"/>
      <c r="V236" s="7"/>
    </row>
    <row r="237" spans="1:22" ht="12.75" customHeight="1" x14ac:dyDescent="0.25">
      <c r="A237" s="23"/>
      <c r="B237" s="19"/>
      <c r="C237" s="15"/>
      <c r="D237" s="7"/>
      <c r="E237" s="7"/>
      <c r="F237" s="7"/>
      <c r="G237" s="7"/>
      <c r="H237" s="7"/>
      <c r="I237" s="7"/>
      <c r="J237" s="7"/>
      <c r="K237" s="7"/>
      <c r="L237" s="7"/>
      <c r="M237" s="7"/>
      <c r="N237" s="7"/>
      <c r="O237" s="7"/>
      <c r="P237" s="7"/>
      <c r="Q237" s="7"/>
      <c r="R237" s="7"/>
      <c r="S237" s="7"/>
      <c r="T237" s="7"/>
      <c r="U237" s="7"/>
      <c r="V237" s="7"/>
    </row>
    <row r="238" spans="1:22" ht="12.75" customHeight="1" x14ac:dyDescent="0.25">
      <c r="A238" s="23"/>
      <c r="B238" s="19"/>
      <c r="C238" s="15"/>
      <c r="D238" s="7"/>
      <c r="E238" s="7"/>
      <c r="F238" s="7"/>
      <c r="G238" s="7"/>
      <c r="H238" s="7"/>
      <c r="I238" s="7"/>
      <c r="J238" s="7"/>
      <c r="K238" s="7"/>
      <c r="L238" s="7"/>
      <c r="M238" s="7"/>
      <c r="N238" s="7"/>
      <c r="O238" s="7"/>
      <c r="P238" s="7"/>
      <c r="Q238" s="7"/>
      <c r="R238" s="7"/>
      <c r="S238" s="7"/>
      <c r="T238" s="7"/>
      <c r="U238" s="7"/>
      <c r="V238" s="7"/>
    </row>
    <row r="239" spans="1:22" ht="12.75" customHeight="1" x14ac:dyDescent="0.25">
      <c r="A239" s="23"/>
      <c r="B239" s="19"/>
      <c r="C239" s="15"/>
      <c r="D239" s="7"/>
      <c r="E239" s="7"/>
      <c r="F239" s="7"/>
      <c r="G239" s="7"/>
      <c r="H239" s="7"/>
      <c r="I239" s="7"/>
      <c r="J239" s="7"/>
      <c r="K239" s="7"/>
      <c r="L239" s="7"/>
      <c r="M239" s="7"/>
      <c r="N239" s="7"/>
      <c r="O239" s="7"/>
      <c r="P239" s="7"/>
      <c r="Q239" s="7"/>
      <c r="R239" s="7"/>
      <c r="S239" s="7"/>
      <c r="T239" s="7"/>
      <c r="U239" s="7"/>
      <c r="V239" s="7"/>
    </row>
    <row r="240" spans="1:22" ht="12.75" customHeight="1" x14ac:dyDescent="0.25">
      <c r="A240" s="23"/>
      <c r="B240" s="19"/>
      <c r="C240" s="15"/>
      <c r="D240" s="7"/>
      <c r="E240" s="7"/>
      <c r="F240" s="7"/>
      <c r="G240" s="7"/>
      <c r="H240" s="7"/>
      <c r="I240" s="7"/>
      <c r="J240" s="7"/>
      <c r="K240" s="7"/>
      <c r="L240" s="7"/>
      <c r="M240" s="7"/>
      <c r="N240" s="7"/>
      <c r="O240" s="7"/>
      <c r="P240" s="7"/>
      <c r="Q240" s="7"/>
      <c r="R240" s="7"/>
      <c r="S240" s="7"/>
      <c r="T240" s="7"/>
      <c r="U240" s="7"/>
      <c r="V240" s="7"/>
    </row>
    <row r="241" spans="1:22" ht="12.75" customHeight="1" x14ac:dyDescent="0.25">
      <c r="A241" s="23"/>
      <c r="B241" s="19"/>
      <c r="C241" s="15"/>
      <c r="D241" s="7"/>
      <c r="E241" s="7"/>
      <c r="F241" s="7"/>
      <c r="G241" s="7"/>
      <c r="H241" s="7"/>
      <c r="I241" s="7"/>
      <c r="J241" s="7"/>
      <c r="K241" s="7"/>
      <c r="L241" s="7"/>
      <c r="M241" s="7"/>
      <c r="N241" s="7"/>
      <c r="O241" s="7"/>
      <c r="P241" s="7"/>
      <c r="Q241" s="7"/>
      <c r="R241" s="7"/>
      <c r="S241" s="7"/>
      <c r="T241" s="7"/>
      <c r="U241" s="7"/>
      <c r="V241" s="7"/>
    </row>
    <row r="242" spans="1:22" ht="12.75" customHeight="1" x14ac:dyDescent="0.25">
      <c r="A242" s="23"/>
      <c r="B242" s="19"/>
      <c r="C242" s="15"/>
      <c r="D242" s="7"/>
      <c r="E242" s="7"/>
      <c r="F242" s="7"/>
      <c r="G242" s="7"/>
      <c r="H242" s="7"/>
      <c r="I242" s="7"/>
      <c r="J242" s="7"/>
      <c r="K242" s="7"/>
      <c r="L242" s="7"/>
      <c r="M242" s="7"/>
      <c r="N242" s="7"/>
      <c r="O242" s="7"/>
      <c r="P242" s="7"/>
      <c r="Q242" s="7"/>
      <c r="R242" s="7"/>
      <c r="S242" s="7"/>
      <c r="T242" s="7"/>
      <c r="U242" s="7"/>
      <c r="V242" s="7"/>
    </row>
    <row r="243" spans="1:22" ht="12.75" customHeight="1" x14ac:dyDescent="0.25">
      <c r="A243" s="23"/>
      <c r="B243" s="19"/>
      <c r="C243" s="15"/>
      <c r="D243" s="7"/>
      <c r="E243" s="7"/>
      <c r="F243" s="7"/>
      <c r="G243" s="7"/>
      <c r="H243" s="7"/>
      <c r="I243" s="7"/>
      <c r="J243" s="7"/>
      <c r="K243" s="7"/>
      <c r="L243" s="7"/>
      <c r="M243" s="7"/>
      <c r="N243" s="7"/>
      <c r="O243" s="7"/>
      <c r="P243" s="7"/>
      <c r="Q243" s="7"/>
      <c r="R243" s="7"/>
      <c r="S243" s="7"/>
      <c r="T243" s="7"/>
      <c r="U243" s="7"/>
      <c r="V243" s="7"/>
    </row>
    <row r="244" spans="1:22" ht="12.75" customHeight="1" x14ac:dyDescent="0.25">
      <c r="A244" s="23"/>
      <c r="B244" s="19"/>
      <c r="C244" s="15"/>
      <c r="D244" s="7"/>
      <c r="E244" s="7"/>
      <c r="F244" s="7"/>
      <c r="G244" s="7"/>
      <c r="H244" s="7"/>
      <c r="I244" s="7"/>
      <c r="J244" s="7"/>
      <c r="K244" s="7"/>
      <c r="L244" s="7"/>
      <c r="M244" s="7"/>
      <c r="N244" s="7"/>
      <c r="O244" s="7"/>
      <c r="P244" s="7"/>
      <c r="Q244" s="7"/>
      <c r="R244" s="7"/>
      <c r="S244" s="7"/>
      <c r="T244" s="7"/>
      <c r="U244" s="7"/>
      <c r="V244" s="7"/>
    </row>
    <row r="245" spans="1:22" ht="12.75" customHeight="1" x14ac:dyDescent="0.25">
      <c r="A245" s="23"/>
      <c r="B245" s="19"/>
      <c r="C245" s="15"/>
      <c r="D245" s="7"/>
      <c r="E245" s="7"/>
      <c r="F245" s="7"/>
      <c r="G245" s="7"/>
      <c r="H245" s="7"/>
      <c r="I245" s="7"/>
      <c r="J245" s="7"/>
      <c r="K245" s="7"/>
      <c r="L245" s="7"/>
      <c r="M245" s="7"/>
      <c r="N245" s="7"/>
      <c r="O245" s="7"/>
      <c r="P245" s="7"/>
      <c r="Q245" s="7"/>
      <c r="R245" s="7"/>
      <c r="S245" s="7"/>
      <c r="T245" s="7"/>
      <c r="U245" s="7"/>
      <c r="V245" s="7"/>
    </row>
    <row r="246" spans="1:22" ht="12.75" customHeight="1" x14ac:dyDescent="0.25">
      <c r="A246" s="23"/>
      <c r="B246" s="19"/>
      <c r="C246" s="15"/>
      <c r="D246" s="7"/>
      <c r="E246" s="7"/>
      <c r="F246" s="7"/>
      <c r="G246" s="7"/>
      <c r="H246" s="7"/>
      <c r="I246" s="7"/>
      <c r="J246" s="7"/>
      <c r="K246" s="7"/>
      <c r="L246" s="7"/>
      <c r="M246" s="7"/>
      <c r="N246" s="7"/>
      <c r="O246" s="7"/>
      <c r="P246" s="7"/>
      <c r="Q246" s="7"/>
      <c r="R246" s="7"/>
      <c r="S246" s="7"/>
      <c r="T246" s="7"/>
      <c r="U246" s="7"/>
      <c r="V246" s="7"/>
    </row>
    <row r="247" spans="1:22" ht="12.75" customHeight="1" x14ac:dyDescent="0.25">
      <c r="A247" s="23"/>
      <c r="B247" s="19"/>
      <c r="C247" s="15"/>
      <c r="D247" s="7"/>
      <c r="E247" s="7"/>
      <c r="F247" s="7"/>
      <c r="G247" s="7"/>
      <c r="H247" s="7"/>
      <c r="I247" s="7"/>
      <c r="J247" s="7"/>
      <c r="K247" s="7"/>
      <c r="L247" s="7"/>
      <c r="M247" s="7"/>
      <c r="N247" s="7"/>
      <c r="O247" s="7"/>
      <c r="P247" s="7"/>
      <c r="Q247" s="7"/>
      <c r="R247" s="7"/>
      <c r="S247" s="7"/>
      <c r="T247" s="7"/>
      <c r="U247" s="7"/>
      <c r="V247" s="7"/>
    </row>
    <row r="248" spans="1:22" ht="12.75" customHeight="1" x14ac:dyDescent="0.25">
      <c r="A248" s="23"/>
      <c r="B248" s="19"/>
      <c r="C248" s="15"/>
      <c r="D248" s="7"/>
      <c r="E248" s="7"/>
      <c r="F248" s="7"/>
      <c r="G248" s="7"/>
      <c r="H248" s="7"/>
      <c r="I248" s="7"/>
      <c r="J248" s="7"/>
      <c r="K248" s="7"/>
      <c r="L248" s="7"/>
      <c r="M248" s="7"/>
      <c r="N248" s="7"/>
      <c r="O248" s="7"/>
      <c r="P248" s="7"/>
      <c r="Q248" s="7"/>
      <c r="R248" s="7"/>
      <c r="S248" s="7"/>
      <c r="T248" s="7"/>
      <c r="U248" s="7"/>
      <c r="V248" s="7"/>
    </row>
    <row r="249" spans="1:22" ht="15.75" customHeight="1" x14ac:dyDescent="0.25">
      <c r="A249"/>
      <c r="B249"/>
      <c r="C249" s="17"/>
    </row>
    <row r="250" spans="1:22" ht="15.75" customHeight="1" x14ac:dyDescent="0.25">
      <c r="A250"/>
      <c r="B250"/>
      <c r="C250" s="17"/>
    </row>
    <row r="251" spans="1:22" ht="15.75" customHeight="1" x14ac:dyDescent="0.25">
      <c r="A251"/>
      <c r="B251"/>
      <c r="C251" s="17"/>
    </row>
    <row r="252" spans="1:22" ht="15.75" customHeight="1" x14ac:dyDescent="0.25">
      <c r="A252"/>
      <c r="B252"/>
      <c r="C252" s="17"/>
    </row>
    <row r="253" spans="1:22" ht="15.75" customHeight="1" x14ac:dyDescent="0.25">
      <c r="A253"/>
      <c r="B253"/>
      <c r="C253" s="17"/>
    </row>
    <row r="254" spans="1:22" ht="15.75" customHeight="1" x14ac:dyDescent="0.25">
      <c r="A254"/>
      <c r="B254"/>
      <c r="C254" s="17"/>
    </row>
    <row r="255" spans="1:22" ht="15.75" customHeight="1" x14ac:dyDescent="0.25">
      <c r="A255"/>
      <c r="B255"/>
      <c r="C255" s="17"/>
    </row>
    <row r="256" spans="1:22" ht="15.75" customHeight="1" x14ac:dyDescent="0.25">
      <c r="A256"/>
      <c r="B256"/>
      <c r="C256" s="17"/>
    </row>
    <row r="257" spans="1:3" ht="15.75" customHeight="1" x14ac:dyDescent="0.25">
      <c r="A257"/>
      <c r="B257"/>
      <c r="C257" s="17"/>
    </row>
    <row r="258" spans="1:3" ht="15.75" customHeight="1" x14ac:dyDescent="0.25">
      <c r="A258"/>
      <c r="B258"/>
      <c r="C258" s="17"/>
    </row>
    <row r="259" spans="1:3" ht="15.75" customHeight="1" x14ac:dyDescent="0.25">
      <c r="A259"/>
      <c r="B259"/>
      <c r="C259" s="17"/>
    </row>
    <row r="260" spans="1:3" ht="15.75" customHeight="1" x14ac:dyDescent="0.25">
      <c r="A260"/>
      <c r="B260"/>
      <c r="C260" s="17"/>
    </row>
    <row r="261" spans="1:3" ht="15.75" customHeight="1" x14ac:dyDescent="0.25">
      <c r="A261"/>
      <c r="B261"/>
      <c r="C261" s="17"/>
    </row>
    <row r="262" spans="1:3" ht="15.75" customHeight="1" x14ac:dyDescent="0.25">
      <c r="A262"/>
      <c r="B262"/>
      <c r="C262" s="17"/>
    </row>
    <row r="263" spans="1:3" ht="15.75" customHeight="1" x14ac:dyDescent="0.25">
      <c r="A263"/>
      <c r="B263"/>
      <c r="C263" s="17"/>
    </row>
    <row r="264" spans="1:3" ht="15.75" customHeight="1" x14ac:dyDescent="0.25">
      <c r="A264"/>
      <c r="B264"/>
      <c r="C264" s="17"/>
    </row>
    <row r="265" spans="1:3" ht="15.75" customHeight="1" x14ac:dyDescent="0.25">
      <c r="A265"/>
      <c r="B265"/>
      <c r="C265" s="17"/>
    </row>
    <row r="266" spans="1:3" ht="15.75" customHeight="1" x14ac:dyDescent="0.25">
      <c r="A266"/>
      <c r="B266"/>
      <c r="C266" s="17"/>
    </row>
    <row r="267" spans="1:3" ht="15.75" customHeight="1" x14ac:dyDescent="0.25">
      <c r="A267"/>
      <c r="B267"/>
      <c r="C267" s="17"/>
    </row>
    <row r="268" spans="1:3" ht="15.75" customHeight="1" x14ac:dyDescent="0.25">
      <c r="A268"/>
      <c r="B268"/>
      <c r="C268" s="17"/>
    </row>
    <row r="269" spans="1:3" ht="15.75" customHeight="1" x14ac:dyDescent="0.25">
      <c r="A269"/>
      <c r="B269"/>
      <c r="C269" s="17"/>
    </row>
    <row r="270" spans="1:3" ht="15.75" customHeight="1" x14ac:dyDescent="0.25">
      <c r="A270"/>
      <c r="B270"/>
      <c r="C270" s="17"/>
    </row>
    <row r="271" spans="1:3" ht="15.75" customHeight="1" x14ac:dyDescent="0.25">
      <c r="A271"/>
      <c r="B271"/>
      <c r="C271" s="17"/>
    </row>
    <row r="272" spans="1:3" ht="15.75" customHeight="1" x14ac:dyDescent="0.25">
      <c r="A272"/>
      <c r="B272"/>
      <c r="C272" s="17"/>
    </row>
    <row r="273" spans="1:3" ht="15.75" customHeight="1" x14ac:dyDescent="0.25">
      <c r="A273"/>
      <c r="B273"/>
      <c r="C273" s="17"/>
    </row>
    <row r="274" spans="1:3" ht="15.75" customHeight="1" x14ac:dyDescent="0.25">
      <c r="A274"/>
      <c r="B274"/>
      <c r="C274" s="17"/>
    </row>
    <row r="275" spans="1:3" ht="15.75" customHeight="1" x14ac:dyDescent="0.25">
      <c r="A275"/>
      <c r="B275"/>
      <c r="C275" s="17"/>
    </row>
    <row r="276" spans="1:3" ht="15.75" customHeight="1" x14ac:dyDescent="0.25">
      <c r="A276"/>
      <c r="B276"/>
      <c r="C276" s="17"/>
    </row>
    <row r="277" spans="1:3" ht="15.75" customHeight="1" x14ac:dyDescent="0.25">
      <c r="A277"/>
      <c r="B277"/>
      <c r="C277" s="17"/>
    </row>
    <row r="278" spans="1:3" ht="15.75" customHeight="1" x14ac:dyDescent="0.25">
      <c r="A278"/>
      <c r="B278"/>
      <c r="C278" s="17"/>
    </row>
    <row r="279" spans="1:3" ht="15.75" customHeight="1" x14ac:dyDescent="0.25">
      <c r="A279"/>
      <c r="B279"/>
      <c r="C279" s="17"/>
    </row>
    <row r="280" spans="1:3" ht="15.75" customHeight="1" x14ac:dyDescent="0.25">
      <c r="A280"/>
      <c r="B280"/>
      <c r="C280" s="17"/>
    </row>
    <row r="281" spans="1:3" ht="15.75" customHeight="1" x14ac:dyDescent="0.25">
      <c r="A281"/>
      <c r="B281"/>
      <c r="C281" s="17"/>
    </row>
    <row r="282" spans="1:3" ht="15.75" customHeight="1" x14ac:dyDescent="0.25">
      <c r="A282"/>
      <c r="B282"/>
      <c r="C282" s="17"/>
    </row>
    <row r="283" spans="1:3" ht="15.75" customHeight="1" x14ac:dyDescent="0.25">
      <c r="A283"/>
      <c r="B283"/>
      <c r="C283" s="17"/>
    </row>
    <row r="284" spans="1:3" ht="15.75" customHeight="1" x14ac:dyDescent="0.25">
      <c r="A284"/>
      <c r="B284"/>
      <c r="C284" s="17"/>
    </row>
    <row r="285" spans="1:3" ht="15.75" customHeight="1" x14ac:dyDescent="0.25">
      <c r="A285"/>
      <c r="B285"/>
      <c r="C285" s="17"/>
    </row>
    <row r="286" spans="1:3" ht="15.75" customHeight="1" x14ac:dyDescent="0.25">
      <c r="A286"/>
      <c r="B286"/>
      <c r="C286" s="17"/>
    </row>
    <row r="287" spans="1:3" ht="15.75" customHeight="1" x14ac:dyDescent="0.25">
      <c r="A287"/>
      <c r="B287"/>
      <c r="C287" s="17"/>
    </row>
    <row r="288" spans="1:3" ht="15.75" customHeight="1" x14ac:dyDescent="0.25">
      <c r="A288"/>
      <c r="B288"/>
      <c r="C288" s="17"/>
    </row>
    <row r="289" spans="1:3" ht="15.75" customHeight="1" x14ac:dyDescent="0.25">
      <c r="A289"/>
      <c r="B289"/>
      <c r="C289" s="17"/>
    </row>
    <row r="290" spans="1:3" ht="15.75" customHeight="1" x14ac:dyDescent="0.25">
      <c r="A290"/>
      <c r="B290"/>
      <c r="C290" s="17"/>
    </row>
    <row r="291" spans="1:3" ht="15.75" customHeight="1" x14ac:dyDescent="0.25">
      <c r="A291"/>
      <c r="B291"/>
      <c r="C291" s="17"/>
    </row>
    <row r="292" spans="1:3" ht="15.75" customHeight="1" x14ac:dyDescent="0.25">
      <c r="A292"/>
      <c r="B292"/>
      <c r="C292" s="17"/>
    </row>
    <row r="293" spans="1:3" ht="15.75" customHeight="1" x14ac:dyDescent="0.25">
      <c r="A293"/>
      <c r="B293"/>
      <c r="C293" s="17"/>
    </row>
    <row r="294" spans="1:3" ht="15.75" customHeight="1" x14ac:dyDescent="0.25">
      <c r="A294"/>
      <c r="B294"/>
      <c r="C294" s="17"/>
    </row>
    <row r="295" spans="1:3" ht="15.75" customHeight="1" x14ac:dyDescent="0.25">
      <c r="A295"/>
      <c r="B295"/>
      <c r="C295" s="17"/>
    </row>
    <row r="296" spans="1:3" ht="15.75" customHeight="1" x14ac:dyDescent="0.25">
      <c r="A296"/>
      <c r="B296"/>
      <c r="C296" s="17"/>
    </row>
    <row r="297" spans="1:3" ht="15.75" customHeight="1" x14ac:dyDescent="0.25">
      <c r="A297"/>
      <c r="B297"/>
      <c r="C297" s="17"/>
    </row>
    <row r="298" spans="1:3" ht="15.75" customHeight="1" x14ac:dyDescent="0.25">
      <c r="A298"/>
      <c r="B298"/>
      <c r="C298" s="17"/>
    </row>
    <row r="299" spans="1:3" ht="15.75" customHeight="1" x14ac:dyDescent="0.25">
      <c r="A299"/>
      <c r="B299"/>
      <c r="C299" s="17"/>
    </row>
    <row r="300" spans="1:3" ht="15.75" customHeight="1" x14ac:dyDescent="0.25">
      <c r="A300"/>
      <c r="B300"/>
      <c r="C300" s="17"/>
    </row>
    <row r="301" spans="1:3" ht="15.75" customHeight="1" x14ac:dyDescent="0.25">
      <c r="A301"/>
      <c r="B301"/>
      <c r="C301" s="17"/>
    </row>
    <row r="302" spans="1:3" ht="15.75" customHeight="1" x14ac:dyDescent="0.25">
      <c r="A302"/>
      <c r="B302"/>
      <c r="C302" s="17"/>
    </row>
    <row r="303" spans="1:3" ht="15.75" customHeight="1" x14ac:dyDescent="0.25">
      <c r="A303"/>
      <c r="B303"/>
      <c r="C303" s="17"/>
    </row>
    <row r="304" spans="1:3" ht="15.75" customHeight="1" x14ac:dyDescent="0.25">
      <c r="A304"/>
      <c r="B304"/>
      <c r="C304" s="17"/>
    </row>
    <row r="305" spans="1:3" ht="15.75" customHeight="1" x14ac:dyDescent="0.25">
      <c r="A305"/>
      <c r="B305"/>
      <c r="C305" s="17"/>
    </row>
    <row r="306" spans="1:3" ht="15.75" customHeight="1" x14ac:dyDescent="0.25">
      <c r="A306"/>
      <c r="B306"/>
      <c r="C306" s="17"/>
    </row>
    <row r="307" spans="1:3" ht="15.75" customHeight="1" x14ac:dyDescent="0.25">
      <c r="A307"/>
      <c r="B307"/>
      <c r="C307" s="17"/>
    </row>
    <row r="308" spans="1:3" ht="15.75" customHeight="1" x14ac:dyDescent="0.25">
      <c r="A308"/>
      <c r="B308"/>
      <c r="C308" s="17"/>
    </row>
    <row r="309" spans="1:3" ht="15.75" customHeight="1" x14ac:dyDescent="0.25">
      <c r="A309"/>
      <c r="B309"/>
      <c r="C309" s="17"/>
    </row>
    <row r="310" spans="1:3" ht="15.75" customHeight="1" x14ac:dyDescent="0.25">
      <c r="A310"/>
      <c r="B310"/>
      <c r="C310" s="17"/>
    </row>
    <row r="311" spans="1:3" ht="15.75" customHeight="1" x14ac:dyDescent="0.25">
      <c r="A311"/>
      <c r="B311"/>
      <c r="C311" s="17"/>
    </row>
    <row r="312" spans="1:3" ht="15.75" customHeight="1" x14ac:dyDescent="0.25">
      <c r="A312"/>
      <c r="B312"/>
      <c r="C312" s="17"/>
    </row>
    <row r="313" spans="1:3" ht="15.75" customHeight="1" x14ac:dyDescent="0.25">
      <c r="A313"/>
      <c r="B313"/>
      <c r="C313" s="17"/>
    </row>
    <row r="314" spans="1:3" ht="15.75" customHeight="1" x14ac:dyDescent="0.25">
      <c r="A314"/>
      <c r="B314"/>
      <c r="C314" s="17"/>
    </row>
    <row r="315" spans="1:3" ht="15.75" customHeight="1" x14ac:dyDescent="0.25">
      <c r="A315"/>
      <c r="B315"/>
      <c r="C315" s="17"/>
    </row>
    <row r="316" spans="1:3" ht="15.75" customHeight="1" x14ac:dyDescent="0.25">
      <c r="A316"/>
      <c r="B316"/>
      <c r="C316" s="17"/>
    </row>
    <row r="317" spans="1:3" ht="15.75" customHeight="1" x14ac:dyDescent="0.25">
      <c r="A317"/>
      <c r="B317"/>
      <c r="C317" s="17"/>
    </row>
    <row r="318" spans="1:3" ht="15.75" customHeight="1" x14ac:dyDescent="0.25">
      <c r="A318"/>
      <c r="B318"/>
      <c r="C318" s="17"/>
    </row>
    <row r="319" spans="1:3" ht="15.75" customHeight="1" x14ac:dyDescent="0.25">
      <c r="A319"/>
      <c r="B319"/>
      <c r="C319" s="17"/>
    </row>
    <row r="320" spans="1:3" ht="15.75" customHeight="1" x14ac:dyDescent="0.25">
      <c r="A320"/>
      <c r="B320"/>
      <c r="C320" s="17"/>
    </row>
    <row r="321" spans="1:3" ht="15.75" customHeight="1" x14ac:dyDescent="0.25">
      <c r="A321"/>
      <c r="B321"/>
      <c r="C321" s="17"/>
    </row>
    <row r="322" spans="1:3" ht="15.75" customHeight="1" x14ac:dyDescent="0.25">
      <c r="A322"/>
      <c r="B322"/>
      <c r="C322" s="17"/>
    </row>
    <row r="323" spans="1:3" ht="15.75" customHeight="1" x14ac:dyDescent="0.25">
      <c r="A323"/>
      <c r="B323"/>
      <c r="C323" s="17"/>
    </row>
    <row r="324" spans="1:3" ht="15.75" customHeight="1" x14ac:dyDescent="0.25">
      <c r="A324"/>
      <c r="B324"/>
      <c r="C324" s="17"/>
    </row>
    <row r="325" spans="1:3" ht="15.75" customHeight="1" x14ac:dyDescent="0.25">
      <c r="A325"/>
      <c r="B325"/>
      <c r="C325" s="17"/>
    </row>
    <row r="326" spans="1:3" ht="15.75" customHeight="1" x14ac:dyDescent="0.25">
      <c r="A326"/>
      <c r="B326"/>
      <c r="C326" s="17"/>
    </row>
    <row r="327" spans="1:3" ht="15.75" customHeight="1" x14ac:dyDescent="0.25">
      <c r="A327"/>
      <c r="B327"/>
      <c r="C327" s="17"/>
    </row>
    <row r="328" spans="1:3" ht="15.75" customHeight="1" x14ac:dyDescent="0.25">
      <c r="A328"/>
      <c r="B328"/>
      <c r="C328" s="17"/>
    </row>
    <row r="329" spans="1:3" ht="15.75" customHeight="1" x14ac:dyDescent="0.25">
      <c r="A329"/>
      <c r="B329"/>
      <c r="C329" s="17"/>
    </row>
    <row r="330" spans="1:3" ht="15.75" customHeight="1" x14ac:dyDescent="0.25">
      <c r="A330"/>
      <c r="B330"/>
      <c r="C330" s="17"/>
    </row>
    <row r="331" spans="1:3" ht="15.75" customHeight="1" x14ac:dyDescent="0.25">
      <c r="A331"/>
      <c r="B331"/>
      <c r="C331" s="17"/>
    </row>
    <row r="332" spans="1:3" ht="15.75" customHeight="1" x14ac:dyDescent="0.25">
      <c r="A332"/>
      <c r="B332"/>
      <c r="C332" s="17"/>
    </row>
    <row r="333" spans="1:3" ht="15.75" customHeight="1" x14ac:dyDescent="0.25">
      <c r="A333"/>
      <c r="B333"/>
      <c r="C333" s="17"/>
    </row>
    <row r="334" spans="1:3" ht="15.75" customHeight="1" x14ac:dyDescent="0.25">
      <c r="A334"/>
      <c r="B334"/>
      <c r="C334" s="17"/>
    </row>
    <row r="335" spans="1:3" ht="15.75" customHeight="1" x14ac:dyDescent="0.25">
      <c r="A335"/>
      <c r="B335"/>
      <c r="C335" s="17"/>
    </row>
    <row r="336" spans="1:3" ht="15.75" customHeight="1" x14ac:dyDescent="0.25">
      <c r="A336"/>
      <c r="B336"/>
      <c r="C336" s="17"/>
    </row>
    <row r="337" spans="1:3" ht="15.75" customHeight="1" x14ac:dyDescent="0.25">
      <c r="A337"/>
      <c r="B337"/>
      <c r="C337" s="17"/>
    </row>
    <row r="338" spans="1:3" ht="15.75" customHeight="1" x14ac:dyDescent="0.25">
      <c r="A338"/>
      <c r="B338"/>
      <c r="C338" s="17"/>
    </row>
    <row r="339" spans="1:3" ht="15.75" customHeight="1" x14ac:dyDescent="0.25">
      <c r="A339"/>
      <c r="B339"/>
      <c r="C339" s="17"/>
    </row>
    <row r="340" spans="1:3" ht="15.75" customHeight="1" x14ac:dyDescent="0.25">
      <c r="A340"/>
      <c r="B340"/>
      <c r="C340" s="17"/>
    </row>
    <row r="341" spans="1:3" ht="15.75" customHeight="1" x14ac:dyDescent="0.25">
      <c r="A341"/>
      <c r="B341"/>
      <c r="C341" s="17"/>
    </row>
    <row r="342" spans="1:3" ht="15.75" customHeight="1" x14ac:dyDescent="0.25">
      <c r="A342"/>
      <c r="B342"/>
      <c r="C342" s="17"/>
    </row>
    <row r="343" spans="1:3" ht="15.75" customHeight="1" x14ac:dyDescent="0.25">
      <c r="A343"/>
      <c r="B343"/>
      <c r="C343" s="17"/>
    </row>
    <row r="344" spans="1:3" ht="15.75" customHeight="1" x14ac:dyDescent="0.25">
      <c r="A344"/>
      <c r="B344"/>
      <c r="C344" s="17"/>
    </row>
    <row r="345" spans="1:3" ht="15.75" customHeight="1" x14ac:dyDescent="0.25">
      <c r="A345"/>
      <c r="B345"/>
      <c r="C345" s="17"/>
    </row>
    <row r="346" spans="1:3" ht="15.75" customHeight="1" x14ac:dyDescent="0.25">
      <c r="A346"/>
      <c r="B346"/>
      <c r="C346" s="17"/>
    </row>
    <row r="347" spans="1:3" ht="15.75" customHeight="1" x14ac:dyDescent="0.25">
      <c r="A347"/>
      <c r="B347"/>
      <c r="C347" s="17"/>
    </row>
    <row r="348" spans="1:3" ht="15.75" customHeight="1" x14ac:dyDescent="0.25">
      <c r="A348"/>
      <c r="B348"/>
      <c r="C348" s="17"/>
    </row>
    <row r="349" spans="1:3" ht="15.75" customHeight="1" x14ac:dyDescent="0.25">
      <c r="A349"/>
      <c r="B349"/>
      <c r="C349" s="17"/>
    </row>
    <row r="350" spans="1:3" ht="15.75" customHeight="1" x14ac:dyDescent="0.25">
      <c r="A350"/>
      <c r="B350"/>
      <c r="C350" s="17"/>
    </row>
    <row r="351" spans="1:3" ht="15.75" customHeight="1" x14ac:dyDescent="0.25">
      <c r="A351"/>
      <c r="B351"/>
      <c r="C351" s="17"/>
    </row>
    <row r="352" spans="1:3" ht="15.75" customHeight="1" x14ac:dyDescent="0.25">
      <c r="A352"/>
      <c r="B352"/>
      <c r="C352" s="17"/>
    </row>
    <row r="353" spans="1:3" ht="15.75" customHeight="1" x14ac:dyDescent="0.25">
      <c r="A353"/>
      <c r="B353"/>
      <c r="C353" s="17"/>
    </row>
    <row r="354" spans="1:3" ht="15.75" customHeight="1" x14ac:dyDescent="0.25">
      <c r="A354"/>
      <c r="B354"/>
      <c r="C354" s="17"/>
    </row>
    <row r="355" spans="1:3" ht="15.75" customHeight="1" x14ac:dyDescent="0.25">
      <c r="A355"/>
      <c r="B355"/>
      <c r="C355" s="17"/>
    </row>
    <row r="356" spans="1:3" ht="15.75" customHeight="1" x14ac:dyDescent="0.25">
      <c r="A356"/>
      <c r="B356"/>
      <c r="C356" s="17"/>
    </row>
    <row r="357" spans="1:3" ht="15.75" customHeight="1" x14ac:dyDescent="0.25">
      <c r="A357"/>
      <c r="B357"/>
      <c r="C357" s="17"/>
    </row>
    <row r="358" spans="1:3" ht="15.75" customHeight="1" x14ac:dyDescent="0.25">
      <c r="A358"/>
      <c r="B358"/>
      <c r="C358" s="17"/>
    </row>
    <row r="359" spans="1:3" ht="15.75" customHeight="1" x14ac:dyDescent="0.25">
      <c r="A359"/>
      <c r="B359"/>
      <c r="C359" s="17"/>
    </row>
    <row r="360" spans="1:3" ht="15.75" customHeight="1" x14ac:dyDescent="0.25">
      <c r="A360"/>
      <c r="B360"/>
      <c r="C360" s="17"/>
    </row>
    <row r="361" spans="1:3" ht="15.75" customHeight="1" x14ac:dyDescent="0.25">
      <c r="A361"/>
      <c r="B361"/>
      <c r="C361" s="17"/>
    </row>
    <row r="362" spans="1:3" ht="15.75" customHeight="1" x14ac:dyDescent="0.25">
      <c r="A362"/>
      <c r="B362"/>
      <c r="C362" s="17"/>
    </row>
    <row r="363" spans="1:3" ht="15.75" customHeight="1" x14ac:dyDescent="0.25">
      <c r="A363"/>
      <c r="B363"/>
      <c r="C363" s="17"/>
    </row>
    <row r="364" spans="1:3" ht="15.75" customHeight="1" x14ac:dyDescent="0.25">
      <c r="A364"/>
      <c r="B364"/>
      <c r="C364" s="17"/>
    </row>
    <row r="365" spans="1:3" ht="15.75" customHeight="1" x14ac:dyDescent="0.25">
      <c r="A365"/>
      <c r="B365"/>
      <c r="C365" s="17"/>
    </row>
    <row r="366" spans="1:3" ht="15.75" customHeight="1" x14ac:dyDescent="0.25">
      <c r="A366"/>
      <c r="B366"/>
      <c r="C366" s="17"/>
    </row>
    <row r="367" spans="1:3" ht="15.75" customHeight="1" x14ac:dyDescent="0.25">
      <c r="A367"/>
      <c r="B367"/>
      <c r="C367" s="17"/>
    </row>
    <row r="368" spans="1:3" ht="15.75" customHeight="1" x14ac:dyDescent="0.25">
      <c r="A368"/>
      <c r="B368"/>
      <c r="C368" s="17"/>
    </row>
    <row r="369" spans="1:3" ht="15.75" customHeight="1" x14ac:dyDescent="0.25">
      <c r="A369"/>
      <c r="B369"/>
      <c r="C369" s="17"/>
    </row>
    <row r="370" spans="1:3" ht="15.75" customHeight="1" x14ac:dyDescent="0.25">
      <c r="A370"/>
      <c r="B370"/>
      <c r="C370" s="17"/>
    </row>
    <row r="371" spans="1:3" ht="15.75" customHeight="1" x14ac:dyDescent="0.25">
      <c r="A371"/>
      <c r="B371"/>
      <c r="C371" s="17"/>
    </row>
    <row r="372" spans="1:3" ht="15.75" customHeight="1" x14ac:dyDescent="0.25">
      <c r="A372"/>
      <c r="B372"/>
      <c r="C372" s="17"/>
    </row>
    <row r="373" spans="1:3" ht="15.75" customHeight="1" x14ac:dyDescent="0.25">
      <c r="A373"/>
      <c r="B373"/>
      <c r="C373" s="17"/>
    </row>
    <row r="374" spans="1:3" ht="15.75" customHeight="1" x14ac:dyDescent="0.25">
      <c r="A374"/>
      <c r="B374"/>
      <c r="C374" s="17"/>
    </row>
    <row r="375" spans="1:3" ht="15.75" customHeight="1" x14ac:dyDescent="0.25">
      <c r="A375"/>
      <c r="B375"/>
      <c r="C375" s="17"/>
    </row>
    <row r="376" spans="1:3" ht="15.75" customHeight="1" x14ac:dyDescent="0.25">
      <c r="A376"/>
      <c r="B376"/>
      <c r="C376" s="17"/>
    </row>
    <row r="377" spans="1:3" ht="15.75" customHeight="1" x14ac:dyDescent="0.25">
      <c r="A377"/>
      <c r="B377"/>
      <c r="C377" s="17"/>
    </row>
    <row r="378" spans="1:3" ht="15.75" customHeight="1" x14ac:dyDescent="0.25">
      <c r="A378"/>
      <c r="B378"/>
      <c r="C378" s="17"/>
    </row>
    <row r="379" spans="1:3" ht="15.75" customHeight="1" x14ac:dyDescent="0.25">
      <c r="A379"/>
      <c r="B379"/>
      <c r="C379" s="17"/>
    </row>
    <row r="380" spans="1:3" ht="15.75" customHeight="1" x14ac:dyDescent="0.25">
      <c r="A380"/>
      <c r="B380"/>
      <c r="C380" s="17"/>
    </row>
    <row r="381" spans="1:3" ht="15.75" customHeight="1" x14ac:dyDescent="0.25">
      <c r="A381"/>
      <c r="B381"/>
      <c r="C381" s="17"/>
    </row>
    <row r="382" spans="1:3" ht="15.75" customHeight="1" x14ac:dyDescent="0.25">
      <c r="A382"/>
      <c r="B382"/>
      <c r="C382" s="17"/>
    </row>
    <row r="383" spans="1:3" ht="15.75" customHeight="1" x14ac:dyDescent="0.25">
      <c r="A383"/>
      <c r="B383"/>
      <c r="C383" s="17"/>
    </row>
    <row r="384" spans="1:3" ht="15.75" customHeight="1" x14ac:dyDescent="0.25">
      <c r="A384"/>
      <c r="B384"/>
      <c r="C384" s="17"/>
    </row>
    <row r="385" spans="1:3" ht="15.75" customHeight="1" x14ac:dyDescent="0.25">
      <c r="A385"/>
      <c r="B385"/>
      <c r="C385" s="17"/>
    </row>
    <row r="386" spans="1:3" ht="15.75" customHeight="1" x14ac:dyDescent="0.25">
      <c r="A386"/>
      <c r="B386"/>
      <c r="C386" s="17"/>
    </row>
    <row r="387" spans="1:3" ht="15.75" customHeight="1" x14ac:dyDescent="0.25">
      <c r="A387"/>
      <c r="B387"/>
      <c r="C387" s="17"/>
    </row>
    <row r="388" spans="1:3" ht="15.75" customHeight="1" x14ac:dyDescent="0.25">
      <c r="A388"/>
      <c r="B388"/>
      <c r="C388" s="17"/>
    </row>
    <row r="389" spans="1:3" ht="15.75" customHeight="1" x14ac:dyDescent="0.25">
      <c r="A389"/>
      <c r="B389"/>
      <c r="C389" s="17"/>
    </row>
    <row r="390" spans="1:3" ht="15.75" customHeight="1" x14ac:dyDescent="0.25">
      <c r="A390"/>
      <c r="B390"/>
      <c r="C390" s="17"/>
    </row>
    <row r="391" spans="1:3" ht="15.75" customHeight="1" x14ac:dyDescent="0.25">
      <c r="A391"/>
      <c r="B391"/>
      <c r="C391" s="17"/>
    </row>
    <row r="392" spans="1:3" ht="15.75" customHeight="1" x14ac:dyDescent="0.25">
      <c r="A392"/>
      <c r="B392"/>
      <c r="C392" s="17"/>
    </row>
    <row r="393" spans="1:3" ht="15.75" customHeight="1" x14ac:dyDescent="0.25">
      <c r="A393"/>
      <c r="B393"/>
      <c r="C393" s="17"/>
    </row>
    <row r="394" spans="1:3" ht="15.75" customHeight="1" x14ac:dyDescent="0.25">
      <c r="A394"/>
      <c r="B394"/>
      <c r="C394" s="17"/>
    </row>
    <row r="395" spans="1:3" ht="15.75" customHeight="1" x14ac:dyDescent="0.25">
      <c r="A395"/>
      <c r="B395"/>
      <c r="C395" s="17"/>
    </row>
    <row r="396" spans="1:3" ht="15.75" customHeight="1" x14ac:dyDescent="0.25">
      <c r="A396"/>
      <c r="B396"/>
      <c r="C396" s="17"/>
    </row>
    <row r="397" spans="1:3" ht="15.75" customHeight="1" x14ac:dyDescent="0.25">
      <c r="A397"/>
      <c r="B397"/>
      <c r="C397" s="17"/>
    </row>
    <row r="398" spans="1:3" ht="15.75" customHeight="1" x14ac:dyDescent="0.25">
      <c r="A398"/>
      <c r="B398"/>
      <c r="C398" s="17"/>
    </row>
    <row r="399" spans="1:3" ht="15.75" customHeight="1" x14ac:dyDescent="0.25">
      <c r="A399"/>
      <c r="B399"/>
      <c r="C399" s="17"/>
    </row>
    <row r="400" spans="1:3" ht="15.75" customHeight="1" x14ac:dyDescent="0.25">
      <c r="A400"/>
      <c r="B400"/>
      <c r="C400" s="17"/>
    </row>
    <row r="401" spans="1:3" ht="15.75" customHeight="1" x14ac:dyDescent="0.25">
      <c r="A401"/>
      <c r="B401"/>
      <c r="C401" s="17"/>
    </row>
    <row r="402" spans="1:3" ht="15.75" customHeight="1" x14ac:dyDescent="0.25">
      <c r="A402"/>
      <c r="B402"/>
      <c r="C402" s="17"/>
    </row>
    <row r="403" spans="1:3" ht="15.75" customHeight="1" x14ac:dyDescent="0.25">
      <c r="A403"/>
      <c r="B403"/>
      <c r="C403" s="17"/>
    </row>
    <row r="404" spans="1:3" ht="15.75" customHeight="1" x14ac:dyDescent="0.25">
      <c r="A404"/>
      <c r="B404"/>
      <c r="C404" s="17"/>
    </row>
    <row r="405" spans="1:3" ht="15.75" customHeight="1" x14ac:dyDescent="0.25">
      <c r="A405"/>
      <c r="B405"/>
      <c r="C405" s="17"/>
    </row>
    <row r="406" spans="1:3" ht="15.75" customHeight="1" x14ac:dyDescent="0.25">
      <c r="A406"/>
      <c r="B406"/>
      <c r="C406" s="17"/>
    </row>
    <row r="407" spans="1:3" ht="15.75" customHeight="1" x14ac:dyDescent="0.25">
      <c r="A407"/>
      <c r="B407"/>
      <c r="C407" s="17"/>
    </row>
    <row r="408" spans="1:3" ht="15.75" customHeight="1" x14ac:dyDescent="0.25">
      <c r="A408"/>
      <c r="B408"/>
      <c r="C408" s="17"/>
    </row>
    <row r="409" spans="1:3" ht="15.75" customHeight="1" x14ac:dyDescent="0.25">
      <c r="A409"/>
      <c r="B409"/>
      <c r="C409" s="17"/>
    </row>
    <row r="410" spans="1:3" ht="15.75" customHeight="1" x14ac:dyDescent="0.25">
      <c r="A410"/>
      <c r="B410"/>
      <c r="C410" s="17"/>
    </row>
    <row r="411" spans="1:3" ht="15.75" customHeight="1" x14ac:dyDescent="0.25">
      <c r="A411"/>
      <c r="B411"/>
      <c r="C411" s="17"/>
    </row>
    <row r="412" spans="1:3" ht="15.75" customHeight="1" x14ac:dyDescent="0.25">
      <c r="A412"/>
      <c r="B412"/>
      <c r="C412" s="17"/>
    </row>
    <row r="413" spans="1:3" ht="15.75" customHeight="1" x14ac:dyDescent="0.25">
      <c r="A413"/>
      <c r="B413"/>
      <c r="C413" s="17"/>
    </row>
    <row r="414" spans="1:3" ht="15.75" customHeight="1" x14ac:dyDescent="0.25">
      <c r="A414"/>
      <c r="B414"/>
      <c r="C414" s="17"/>
    </row>
    <row r="415" spans="1:3" ht="15.75" customHeight="1" x14ac:dyDescent="0.25">
      <c r="A415"/>
      <c r="B415"/>
      <c r="C415" s="17"/>
    </row>
    <row r="416" spans="1:3" ht="15.75" customHeight="1" x14ac:dyDescent="0.25">
      <c r="A416"/>
      <c r="B416"/>
      <c r="C416" s="17"/>
    </row>
    <row r="417" spans="1:3" ht="15.75" customHeight="1" x14ac:dyDescent="0.25">
      <c r="A417"/>
      <c r="B417"/>
      <c r="C417" s="17"/>
    </row>
    <row r="418" spans="1:3" ht="15.75" customHeight="1" x14ac:dyDescent="0.25">
      <c r="A418"/>
      <c r="B418"/>
      <c r="C418" s="17"/>
    </row>
    <row r="419" spans="1:3" ht="15.75" customHeight="1" x14ac:dyDescent="0.25">
      <c r="A419"/>
      <c r="B419"/>
      <c r="C419" s="17"/>
    </row>
    <row r="420" spans="1:3" ht="15.75" customHeight="1" x14ac:dyDescent="0.25">
      <c r="A420"/>
      <c r="B420"/>
      <c r="C420" s="17"/>
    </row>
    <row r="421" spans="1:3" ht="15.75" customHeight="1" x14ac:dyDescent="0.25">
      <c r="A421"/>
      <c r="B421"/>
      <c r="C421" s="17"/>
    </row>
    <row r="422" spans="1:3" ht="15.75" customHeight="1" x14ac:dyDescent="0.25">
      <c r="A422"/>
      <c r="B422"/>
      <c r="C422" s="17"/>
    </row>
    <row r="423" spans="1:3" ht="15.75" customHeight="1" x14ac:dyDescent="0.25">
      <c r="A423"/>
      <c r="B423"/>
      <c r="C423" s="17"/>
    </row>
    <row r="424" spans="1:3" ht="15.75" customHeight="1" x14ac:dyDescent="0.25">
      <c r="A424"/>
      <c r="B424"/>
      <c r="C424" s="17"/>
    </row>
    <row r="425" spans="1:3" ht="15.75" customHeight="1" x14ac:dyDescent="0.25">
      <c r="A425"/>
      <c r="B425"/>
      <c r="C425" s="17"/>
    </row>
    <row r="426" spans="1:3" ht="15.75" customHeight="1" x14ac:dyDescent="0.25">
      <c r="A426"/>
      <c r="B426"/>
      <c r="C426" s="17"/>
    </row>
    <row r="427" spans="1:3" ht="15.75" customHeight="1" x14ac:dyDescent="0.25">
      <c r="A427"/>
      <c r="B427"/>
      <c r="C427" s="17"/>
    </row>
    <row r="428" spans="1:3" ht="15.75" customHeight="1" x14ac:dyDescent="0.25">
      <c r="A428"/>
      <c r="B428"/>
      <c r="C428" s="17"/>
    </row>
    <row r="429" spans="1:3" ht="15.75" customHeight="1" x14ac:dyDescent="0.25">
      <c r="A429"/>
      <c r="B429"/>
      <c r="C429" s="17"/>
    </row>
    <row r="430" spans="1:3" ht="15.75" customHeight="1" x14ac:dyDescent="0.25">
      <c r="A430"/>
      <c r="B430"/>
      <c r="C430" s="17"/>
    </row>
    <row r="431" spans="1:3" ht="15.75" customHeight="1" x14ac:dyDescent="0.25">
      <c r="A431"/>
      <c r="B431"/>
      <c r="C431" s="17"/>
    </row>
    <row r="432" spans="1:3" ht="15.75" customHeight="1" x14ac:dyDescent="0.25">
      <c r="A432"/>
      <c r="B432"/>
      <c r="C432" s="17"/>
    </row>
    <row r="433" spans="1:3" ht="15.75" customHeight="1" x14ac:dyDescent="0.25">
      <c r="A433"/>
      <c r="B433"/>
      <c r="C433" s="17"/>
    </row>
    <row r="434" spans="1:3" ht="15.75" customHeight="1" x14ac:dyDescent="0.25">
      <c r="A434"/>
      <c r="B434"/>
      <c r="C434" s="17"/>
    </row>
    <row r="435" spans="1:3" ht="15.75" customHeight="1" x14ac:dyDescent="0.25">
      <c r="A435"/>
      <c r="B435"/>
      <c r="C435" s="17"/>
    </row>
    <row r="436" spans="1:3" ht="15.75" customHeight="1" x14ac:dyDescent="0.25">
      <c r="A436"/>
      <c r="B436"/>
      <c r="C436" s="17"/>
    </row>
    <row r="437" spans="1:3" ht="15.75" customHeight="1" x14ac:dyDescent="0.25">
      <c r="A437"/>
      <c r="B437"/>
      <c r="C437" s="17"/>
    </row>
    <row r="438" spans="1:3" ht="15.75" customHeight="1" x14ac:dyDescent="0.25">
      <c r="A438"/>
      <c r="B438"/>
      <c r="C438" s="17"/>
    </row>
    <row r="439" spans="1:3" ht="15.75" customHeight="1" x14ac:dyDescent="0.25">
      <c r="A439"/>
      <c r="B439"/>
      <c r="C439" s="17"/>
    </row>
    <row r="440" spans="1:3" ht="15.75" customHeight="1" x14ac:dyDescent="0.25">
      <c r="A440"/>
      <c r="B440"/>
      <c r="C440" s="17"/>
    </row>
    <row r="441" spans="1:3" ht="15.75" customHeight="1" x14ac:dyDescent="0.25">
      <c r="A441"/>
      <c r="B441"/>
      <c r="C441" s="17"/>
    </row>
    <row r="442" spans="1:3" ht="15.75" customHeight="1" x14ac:dyDescent="0.25">
      <c r="A442"/>
      <c r="B442"/>
      <c r="C442" s="17"/>
    </row>
    <row r="443" spans="1:3" ht="15.75" customHeight="1" x14ac:dyDescent="0.25">
      <c r="A443"/>
      <c r="B443"/>
      <c r="C443" s="17"/>
    </row>
    <row r="444" spans="1:3" ht="15.75" customHeight="1" x14ac:dyDescent="0.25">
      <c r="A444"/>
      <c r="B444"/>
      <c r="C444" s="17"/>
    </row>
    <row r="445" spans="1:3" ht="15.75" customHeight="1" x14ac:dyDescent="0.25">
      <c r="A445"/>
      <c r="B445"/>
      <c r="C445" s="17"/>
    </row>
    <row r="446" spans="1:3" ht="15.75" customHeight="1" x14ac:dyDescent="0.25">
      <c r="A446"/>
      <c r="B446"/>
      <c r="C446" s="17"/>
    </row>
    <row r="447" spans="1:3" ht="15.75" customHeight="1" x14ac:dyDescent="0.25">
      <c r="A447"/>
      <c r="B447"/>
      <c r="C447" s="17"/>
    </row>
    <row r="448" spans="1:3" ht="15.75" customHeight="1" x14ac:dyDescent="0.25">
      <c r="A448"/>
      <c r="B448"/>
      <c r="C448" s="17"/>
    </row>
    <row r="449" spans="1:3" ht="15.75" customHeight="1" x14ac:dyDescent="0.25">
      <c r="A449"/>
      <c r="B449"/>
      <c r="C449" s="17"/>
    </row>
    <row r="450" spans="1:3" ht="15.75" customHeight="1" x14ac:dyDescent="0.25">
      <c r="A450"/>
      <c r="B450"/>
      <c r="C450" s="17"/>
    </row>
    <row r="451" spans="1:3" ht="15.75" customHeight="1" x14ac:dyDescent="0.25">
      <c r="A451"/>
      <c r="B451"/>
      <c r="C451" s="17"/>
    </row>
    <row r="452" spans="1:3" ht="15.75" customHeight="1" x14ac:dyDescent="0.25">
      <c r="A452"/>
      <c r="B452"/>
      <c r="C452" s="17"/>
    </row>
    <row r="453" spans="1:3" ht="15.75" customHeight="1" x14ac:dyDescent="0.25">
      <c r="A453"/>
      <c r="B453"/>
      <c r="C453" s="17"/>
    </row>
    <row r="454" spans="1:3" ht="15.75" customHeight="1" x14ac:dyDescent="0.25">
      <c r="A454"/>
      <c r="B454"/>
      <c r="C454" s="17"/>
    </row>
    <row r="455" spans="1:3" ht="15.75" customHeight="1" x14ac:dyDescent="0.25">
      <c r="A455"/>
      <c r="B455"/>
      <c r="C455" s="17"/>
    </row>
    <row r="456" spans="1:3" ht="15.75" customHeight="1" x14ac:dyDescent="0.25">
      <c r="A456"/>
      <c r="B456"/>
      <c r="C456" s="17"/>
    </row>
    <row r="457" spans="1:3" ht="15.75" customHeight="1" x14ac:dyDescent="0.25">
      <c r="A457"/>
      <c r="B457"/>
      <c r="C457" s="17"/>
    </row>
    <row r="458" spans="1:3" ht="15.75" customHeight="1" x14ac:dyDescent="0.25">
      <c r="A458"/>
      <c r="B458"/>
      <c r="C458" s="17"/>
    </row>
    <row r="459" spans="1:3" ht="15.75" customHeight="1" x14ac:dyDescent="0.25">
      <c r="A459"/>
      <c r="B459"/>
      <c r="C459" s="17"/>
    </row>
    <row r="460" spans="1:3" ht="15.75" customHeight="1" x14ac:dyDescent="0.25">
      <c r="A460"/>
      <c r="B460"/>
      <c r="C460" s="17"/>
    </row>
    <row r="461" spans="1:3" ht="15.75" customHeight="1" x14ac:dyDescent="0.25">
      <c r="A461"/>
      <c r="B461"/>
      <c r="C461" s="17"/>
    </row>
    <row r="462" spans="1:3" ht="15.75" customHeight="1" x14ac:dyDescent="0.25">
      <c r="A462"/>
      <c r="B462"/>
      <c r="C462" s="17"/>
    </row>
    <row r="463" spans="1:3" ht="15.75" customHeight="1" x14ac:dyDescent="0.25">
      <c r="A463"/>
      <c r="B463"/>
      <c r="C463" s="17"/>
    </row>
    <row r="464" spans="1:3" ht="15.75" customHeight="1" x14ac:dyDescent="0.25">
      <c r="A464"/>
      <c r="B464"/>
      <c r="C464" s="17"/>
    </row>
    <row r="465" spans="1:3" ht="15.75" customHeight="1" x14ac:dyDescent="0.25">
      <c r="A465"/>
      <c r="B465"/>
      <c r="C465" s="17"/>
    </row>
    <row r="466" spans="1:3" ht="15.75" customHeight="1" x14ac:dyDescent="0.25">
      <c r="A466"/>
      <c r="B466"/>
      <c r="C466" s="17"/>
    </row>
    <row r="467" spans="1:3" ht="15.75" customHeight="1" x14ac:dyDescent="0.25">
      <c r="A467"/>
      <c r="B467"/>
      <c r="C467" s="17"/>
    </row>
    <row r="468" spans="1:3" ht="15.75" customHeight="1" x14ac:dyDescent="0.25">
      <c r="A468"/>
      <c r="B468"/>
      <c r="C468" s="17"/>
    </row>
    <row r="469" spans="1:3" ht="15.75" customHeight="1" x14ac:dyDescent="0.25">
      <c r="A469"/>
      <c r="B469"/>
      <c r="C469" s="17"/>
    </row>
    <row r="470" spans="1:3" ht="15.75" customHeight="1" x14ac:dyDescent="0.25">
      <c r="A470"/>
      <c r="B470"/>
      <c r="C470" s="17"/>
    </row>
    <row r="471" spans="1:3" ht="15.75" customHeight="1" x14ac:dyDescent="0.25">
      <c r="A471"/>
      <c r="B471"/>
      <c r="C471" s="17"/>
    </row>
    <row r="472" spans="1:3" ht="15.75" customHeight="1" x14ac:dyDescent="0.25">
      <c r="A472"/>
      <c r="B472"/>
      <c r="C472" s="17"/>
    </row>
    <row r="473" spans="1:3" ht="15.75" customHeight="1" x14ac:dyDescent="0.25">
      <c r="A473"/>
      <c r="B473"/>
      <c r="C473" s="17"/>
    </row>
    <row r="474" spans="1:3" ht="15.75" customHeight="1" x14ac:dyDescent="0.25">
      <c r="A474"/>
      <c r="B474"/>
      <c r="C474" s="17"/>
    </row>
    <row r="475" spans="1:3" ht="15.75" customHeight="1" x14ac:dyDescent="0.25">
      <c r="A475"/>
      <c r="B475"/>
      <c r="C475" s="17"/>
    </row>
    <row r="476" spans="1:3" ht="15.75" customHeight="1" x14ac:dyDescent="0.25">
      <c r="A476"/>
      <c r="B476"/>
      <c r="C476" s="17"/>
    </row>
    <row r="477" spans="1:3" ht="15.75" customHeight="1" x14ac:dyDescent="0.25">
      <c r="A477"/>
      <c r="B477"/>
      <c r="C477" s="17"/>
    </row>
    <row r="478" spans="1:3" ht="15.75" customHeight="1" x14ac:dyDescent="0.25">
      <c r="A478"/>
      <c r="B478"/>
      <c r="C478" s="17"/>
    </row>
    <row r="479" spans="1:3" ht="15.75" customHeight="1" x14ac:dyDescent="0.25">
      <c r="A479"/>
      <c r="B479"/>
      <c r="C479" s="17"/>
    </row>
    <row r="480" spans="1:3" ht="15.75" customHeight="1" x14ac:dyDescent="0.25">
      <c r="A480"/>
      <c r="B480"/>
      <c r="C480" s="17"/>
    </row>
    <row r="481" spans="1:3" ht="15.75" customHeight="1" x14ac:dyDescent="0.25">
      <c r="A481"/>
      <c r="B481"/>
      <c r="C481" s="17"/>
    </row>
    <row r="482" spans="1:3" ht="15.75" customHeight="1" x14ac:dyDescent="0.25">
      <c r="A482"/>
      <c r="B482"/>
      <c r="C482" s="17"/>
    </row>
    <row r="483" spans="1:3" ht="15.75" customHeight="1" x14ac:dyDescent="0.25">
      <c r="A483"/>
      <c r="B483"/>
      <c r="C483" s="17"/>
    </row>
    <row r="484" spans="1:3" ht="15.75" customHeight="1" x14ac:dyDescent="0.25">
      <c r="A484"/>
      <c r="B484"/>
      <c r="C484" s="17"/>
    </row>
    <row r="485" spans="1:3" ht="15.75" customHeight="1" x14ac:dyDescent="0.25">
      <c r="A485"/>
      <c r="B485"/>
      <c r="C485" s="17"/>
    </row>
    <row r="486" spans="1:3" ht="15.75" customHeight="1" x14ac:dyDescent="0.25">
      <c r="A486"/>
      <c r="B486"/>
      <c r="C486" s="17"/>
    </row>
    <row r="487" spans="1:3" ht="15.75" customHeight="1" x14ac:dyDescent="0.25">
      <c r="A487"/>
      <c r="B487"/>
      <c r="C487" s="17"/>
    </row>
    <row r="488" spans="1:3" ht="15.75" customHeight="1" x14ac:dyDescent="0.25">
      <c r="A488"/>
      <c r="B488"/>
      <c r="C488" s="17"/>
    </row>
    <row r="489" spans="1:3" ht="15.75" customHeight="1" x14ac:dyDescent="0.25">
      <c r="A489"/>
      <c r="B489"/>
      <c r="C489" s="17"/>
    </row>
    <row r="490" spans="1:3" ht="15.75" customHeight="1" x14ac:dyDescent="0.25">
      <c r="A490"/>
      <c r="B490"/>
      <c r="C490" s="17"/>
    </row>
    <row r="491" spans="1:3" ht="15.75" customHeight="1" x14ac:dyDescent="0.25">
      <c r="A491"/>
      <c r="B491"/>
      <c r="C491" s="17"/>
    </row>
    <row r="492" spans="1:3" ht="15.75" customHeight="1" x14ac:dyDescent="0.25">
      <c r="A492"/>
      <c r="B492"/>
      <c r="C492" s="17"/>
    </row>
    <row r="493" spans="1:3" ht="15.75" customHeight="1" x14ac:dyDescent="0.25">
      <c r="A493"/>
      <c r="B493"/>
      <c r="C493" s="17"/>
    </row>
    <row r="494" spans="1:3" ht="15.75" customHeight="1" x14ac:dyDescent="0.25">
      <c r="A494"/>
      <c r="B494"/>
      <c r="C494" s="17"/>
    </row>
    <row r="495" spans="1:3" ht="15.75" customHeight="1" x14ac:dyDescent="0.25">
      <c r="A495"/>
      <c r="B495"/>
      <c r="C495" s="17"/>
    </row>
    <row r="496" spans="1:3" ht="15.75" customHeight="1" x14ac:dyDescent="0.25">
      <c r="A496"/>
      <c r="B496"/>
      <c r="C496" s="17"/>
    </row>
    <row r="497" spans="1:3" ht="15.75" customHeight="1" x14ac:dyDescent="0.25">
      <c r="A497"/>
      <c r="B497"/>
      <c r="C497" s="17"/>
    </row>
    <row r="498" spans="1:3" ht="15.75" customHeight="1" x14ac:dyDescent="0.25">
      <c r="A498"/>
      <c r="B498"/>
      <c r="C498" s="17"/>
    </row>
    <row r="499" spans="1:3" ht="15.75" customHeight="1" x14ac:dyDescent="0.25">
      <c r="A499"/>
      <c r="B499"/>
      <c r="C499" s="17"/>
    </row>
    <row r="500" spans="1:3" ht="15.75" customHeight="1" x14ac:dyDescent="0.25">
      <c r="A500"/>
      <c r="B500"/>
      <c r="C500" s="17"/>
    </row>
    <row r="501" spans="1:3" ht="15.75" customHeight="1" x14ac:dyDescent="0.25">
      <c r="A501"/>
      <c r="B501"/>
      <c r="C501" s="17"/>
    </row>
    <row r="502" spans="1:3" ht="15.75" customHeight="1" x14ac:dyDescent="0.25">
      <c r="A502"/>
      <c r="B502"/>
      <c r="C502" s="17"/>
    </row>
    <row r="503" spans="1:3" ht="15.75" customHeight="1" x14ac:dyDescent="0.25">
      <c r="A503"/>
      <c r="B503"/>
      <c r="C503" s="17"/>
    </row>
    <row r="504" spans="1:3" ht="15.75" customHeight="1" x14ac:dyDescent="0.25">
      <c r="A504"/>
      <c r="B504"/>
      <c r="C504" s="17"/>
    </row>
    <row r="505" spans="1:3" ht="15.75" customHeight="1" x14ac:dyDescent="0.25">
      <c r="A505"/>
      <c r="B505"/>
      <c r="C505" s="17"/>
    </row>
    <row r="506" spans="1:3" ht="15.75" customHeight="1" x14ac:dyDescent="0.25">
      <c r="A506"/>
      <c r="B506"/>
      <c r="C506" s="17"/>
    </row>
    <row r="507" spans="1:3" ht="15.75" customHeight="1" x14ac:dyDescent="0.25">
      <c r="A507"/>
      <c r="B507"/>
      <c r="C507" s="17"/>
    </row>
    <row r="508" spans="1:3" ht="15.75" customHeight="1" x14ac:dyDescent="0.25">
      <c r="A508"/>
      <c r="B508"/>
      <c r="C508" s="17"/>
    </row>
    <row r="509" spans="1:3" ht="15.75" customHeight="1" x14ac:dyDescent="0.25">
      <c r="A509"/>
      <c r="B509"/>
      <c r="C509" s="17"/>
    </row>
    <row r="510" spans="1:3" ht="15.75" customHeight="1" x14ac:dyDescent="0.25">
      <c r="A510"/>
      <c r="B510"/>
      <c r="C510" s="17"/>
    </row>
    <row r="511" spans="1:3" ht="15.75" customHeight="1" x14ac:dyDescent="0.25">
      <c r="A511"/>
      <c r="B511"/>
      <c r="C511" s="17"/>
    </row>
    <row r="512" spans="1:3" ht="15.75" customHeight="1" x14ac:dyDescent="0.25">
      <c r="A512"/>
      <c r="B512"/>
      <c r="C512" s="17"/>
    </row>
    <row r="513" spans="1:3" ht="15.75" customHeight="1" x14ac:dyDescent="0.25">
      <c r="A513"/>
      <c r="B513"/>
      <c r="C513" s="17"/>
    </row>
    <row r="514" spans="1:3" ht="15.75" customHeight="1" x14ac:dyDescent="0.25">
      <c r="A514"/>
      <c r="B514"/>
      <c r="C514" s="17"/>
    </row>
    <row r="515" spans="1:3" ht="15.75" customHeight="1" x14ac:dyDescent="0.25">
      <c r="A515"/>
      <c r="B515"/>
      <c r="C515" s="17"/>
    </row>
    <row r="516" spans="1:3" ht="15.75" customHeight="1" x14ac:dyDescent="0.25">
      <c r="A516"/>
      <c r="B516"/>
      <c r="C516" s="17"/>
    </row>
    <row r="517" spans="1:3" ht="15.75" customHeight="1" x14ac:dyDescent="0.25">
      <c r="A517"/>
      <c r="B517"/>
      <c r="C517" s="17"/>
    </row>
    <row r="518" spans="1:3" ht="15.75" customHeight="1" x14ac:dyDescent="0.25">
      <c r="A518"/>
      <c r="B518"/>
      <c r="C518" s="17"/>
    </row>
    <row r="519" spans="1:3" ht="15.75" customHeight="1" x14ac:dyDescent="0.25">
      <c r="A519"/>
      <c r="B519"/>
      <c r="C519" s="17"/>
    </row>
    <row r="520" spans="1:3" ht="15.75" customHeight="1" x14ac:dyDescent="0.25">
      <c r="A520"/>
      <c r="B520"/>
      <c r="C520" s="17"/>
    </row>
    <row r="521" spans="1:3" ht="15.75" customHeight="1" x14ac:dyDescent="0.25">
      <c r="A521"/>
      <c r="B521"/>
      <c r="C521" s="17"/>
    </row>
    <row r="522" spans="1:3" ht="15.75" customHeight="1" x14ac:dyDescent="0.25">
      <c r="A522"/>
      <c r="B522"/>
      <c r="C522" s="17"/>
    </row>
    <row r="523" spans="1:3" ht="15.75" customHeight="1" x14ac:dyDescent="0.25">
      <c r="A523"/>
      <c r="B523"/>
      <c r="C523" s="17"/>
    </row>
    <row r="524" spans="1:3" ht="15.75" customHeight="1" x14ac:dyDescent="0.25">
      <c r="A524"/>
      <c r="B524"/>
      <c r="C524" s="17"/>
    </row>
    <row r="525" spans="1:3" ht="15.75" customHeight="1" x14ac:dyDescent="0.25">
      <c r="A525"/>
      <c r="B525"/>
      <c r="C525" s="17"/>
    </row>
    <row r="526" spans="1:3" ht="15.75" customHeight="1" x14ac:dyDescent="0.25">
      <c r="A526"/>
      <c r="B526"/>
      <c r="C526" s="17"/>
    </row>
    <row r="527" spans="1:3" ht="15.75" customHeight="1" x14ac:dyDescent="0.25">
      <c r="A527"/>
      <c r="B527"/>
      <c r="C527" s="17"/>
    </row>
    <row r="528" spans="1:3" ht="15.75" customHeight="1" x14ac:dyDescent="0.25">
      <c r="A528"/>
      <c r="B528"/>
      <c r="C528" s="17"/>
    </row>
    <row r="529" spans="1:3" ht="15.75" customHeight="1" x14ac:dyDescent="0.25">
      <c r="A529"/>
      <c r="B529"/>
      <c r="C529" s="17"/>
    </row>
    <row r="530" spans="1:3" ht="15.75" customHeight="1" x14ac:dyDescent="0.25">
      <c r="A530"/>
      <c r="B530"/>
      <c r="C530" s="17"/>
    </row>
    <row r="531" spans="1:3" ht="15.75" customHeight="1" x14ac:dyDescent="0.25">
      <c r="A531"/>
      <c r="B531"/>
      <c r="C531" s="17"/>
    </row>
    <row r="532" spans="1:3" ht="15.75" customHeight="1" x14ac:dyDescent="0.25">
      <c r="A532"/>
      <c r="B532"/>
      <c r="C532" s="17"/>
    </row>
    <row r="533" spans="1:3" ht="15.75" customHeight="1" x14ac:dyDescent="0.25">
      <c r="A533"/>
      <c r="B533"/>
      <c r="C533" s="17"/>
    </row>
    <row r="534" spans="1:3" ht="15.75" customHeight="1" x14ac:dyDescent="0.25">
      <c r="A534"/>
      <c r="B534"/>
      <c r="C534" s="17"/>
    </row>
    <row r="535" spans="1:3" ht="15.75" customHeight="1" x14ac:dyDescent="0.25">
      <c r="A535"/>
      <c r="B535"/>
      <c r="C535" s="17"/>
    </row>
    <row r="536" spans="1:3" ht="15.75" customHeight="1" x14ac:dyDescent="0.25">
      <c r="A536"/>
      <c r="B536"/>
      <c r="C536" s="17"/>
    </row>
    <row r="537" spans="1:3" ht="15.75" customHeight="1" x14ac:dyDescent="0.25">
      <c r="A537"/>
      <c r="B537"/>
      <c r="C537" s="17"/>
    </row>
    <row r="538" spans="1:3" ht="15.75" customHeight="1" x14ac:dyDescent="0.25">
      <c r="A538"/>
      <c r="B538"/>
      <c r="C538" s="17"/>
    </row>
    <row r="539" spans="1:3" ht="15.75" customHeight="1" x14ac:dyDescent="0.25">
      <c r="A539"/>
      <c r="B539"/>
      <c r="C539" s="17"/>
    </row>
    <row r="540" spans="1:3" ht="15.75" customHeight="1" x14ac:dyDescent="0.25">
      <c r="A540"/>
      <c r="B540"/>
      <c r="C540" s="17"/>
    </row>
    <row r="541" spans="1:3" ht="15.75" customHeight="1" x14ac:dyDescent="0.25">
      <c r="A541"/>
      <c r="B541"/>
      <c r="C541" s="17"/>
    </row>
    <row r="542" spans="1:3" ht="15.75" customHeight="1" x14ac:dyDescent="0.25">
      <c r="A542"/>
      <c r="B542"/>
      <c r="C542" s="17"/>
    </row>
    <row r="543" spans="1:3" ht="15.75" customHeight="1" x14ac:dyDescent="0.25">
      <c r="A543"/>
      <c r="B543"/>
      <c r="C543" s="17"/>
    </row>
    <row r="544" spans="1:3" ht="15.75" customHeight="1" x14ac:dyDescent="0.25">
      <c r="A544"/>
      <c r="B544"/>
      <c r="C544" s="17"/>
    </row>
    <row r="545" spans="1:3" ht="15.75" customHeight="1" x14ac:dyDescent="0.25">
      <c r="A545"/>
      <c r="B545"/>
      <c r="C545" s="17"/>
    </row>
    <row r="546" spans="1:3" ht="15.75" customHeight="1" x14ac:dyDescent="0.25">
      <c r="A546"/>
      <c r="B546"/>
      <c r="C546" s="17"/>
    </row>
    <row r="547" spans="1:3" ht="15.75" customHeight="1" x14ac:dyDescent="0.25">
      <c r="A547"/>
      <c r="B547"/>
      <c r="C547" s="17"/>
    </row>
    <row r="548" spans="1:3" ht="15.75" customHeight="1" x14ac:dyDescent="0.25">
      <c r="A548"/>
      <c r="B548"/>
      <c r="C548" s="17"/>
    </row>
    <row r="549" spans="1:3" ht="15.75" customHeight="1" x14ac:dyDescent="0.25">
      <c r="A549"/>
      <c r="B549"/>
      <c r="C549" s="17"/>
    </row>
    <row r="550" spans="1:3" ht="15.75" customHeight="1" x14ac:dyDescent="0.25">
      <c r="A550"/>
      <c r="B550"/>
      <c r="C550" s="17"/>
    </row>
    <row r="551" spans="1:3" ht="15.75" customHeight="1" x14ac:dyDescent="0.25">
      <c r="A551"/>
      <c r="B551"/>
      <c r="C551" s="17"/>
    </row>
    <row r="552" spans="1:3" ht="15.75" customHeight="1" x14ac:dyDescent="0.25">
      <c r="A552"/>
      <c r="B552"/>
      <c r="C552" s="17"/>
    </row>
    <row r="553" spans="1:3" ht="15.75" customHeight="1" x14ac:dyDescent="0.25">
      <c r="A553"/>
      <c r="B553"/>
      <c r="C553" s="17"/>
    </row>
    <row r="554" spans="1:3" ht="15.75" customHeight="1" x14ac:dyDescent="0.25">
      <c r="A554"/>
      <c r="B554"/>
      <c r="C554" s="17"/>
    </row>
    <row r="555" spans="1:3" ht="15.75" customHeight="1" x14ac:dyDescent="0.25">
      <c r="A555"/>
      <c r="B555"/>
      <c r="C555" s="17"/>
    </row>
    <row r="556" spans="1:3" ht="15.75" customHeight="1" x14ac:dyDescent="0.25">
      <c r="A556"/>
      <c r="B556"/>
      <c r="C556" s="17"/>
    </row>
    <row r="557" spans="1:3" ht="15.75" customHeight="1" x14ac:dyDescent="0.25">
      <c r="A557"/>
      <c r="B557"/>
      <c r="C557" s="17"/>
    </row>
    <row r="558" spans="1:3" ht="15.75" customHeight="1" x14ac:dyDescent="0.25">
      <c r="A558"/>
      <c r="B558"/>
      <c r="C558" s="17"/>
    </row>
    <row r="559" spans="1:3" ht="15.75" customHeight="1" x14ac:dyDescent="0.25">
      <c r="A559"/>
      <c r="B559"/>
      <c r="C559" s="17"/>
    </row>
    <row r="560" spans="1:3" ht="15.75" customHeight="1" x14ac:dyDescent="0.25">
      <c r="A560"/>
      <c r="B560"/>
      <c r="C560" s="17"/>
    </row>
    <row r="561" spans="1:3" ht="15.75" customHeight="1" x14ac:dyDescent="0.25">
      <c r="A561"/>
      <c r="B561"/>
      <c r="C561" s="17"/>
    </row>
    <row r="562" spans="1:3" ht="15.75" customHeight="1" x14ac:dyDescent="0.25">
      <c r="A562"/>
      <c r="B562"/>
      <c r="C562" s="17"/>
    </row>
    <row r="563" spans="1:3" ht="15.75" customHeight="1" x14ac:dyDescent="0.25">
      <c r="A563"/>
      <c r="B563"/>
      <c r="C563" s="17"/>
    </row>
    <row r="564" spans="1:3" ht="15.75" customHeight="1" x14ac:dyDescent="0.25">
      <c r="A564"/>
      <c r="B564"/>
      <c r="C564" s="17"/>
    </row>
    <row r="565" spans="1:3" ht="15.75" customHeight="1" x14ac:dyDescent="0.25">
      <c r="A565"/>
      <c r="B565"/>
      <c r="C565" s="17"/>
    </row>
    <row r="566" spans="1:3" ht="15.75" customHeight="1" x14ac:dyDescent="0.25">
      <c r="A566"/>
      <c r="B566"/>
      <c r="C566" s="17"/>
    </row>
    <row r="567" spans="1:3" ht="15.75" customHeight="1" x14ac:dyDescent="0.25">
      <c r="A567"/>
      <c r="B567"/>
      <c r="C567" s="17"/>
    </row>
    <row r="568" spans="1:3" ht="15.75" customHeight="1" x14ac:dyDescent="0.25">
      <c r="A568"/>
      <c r="B568"/>
      <c r="C568" s="17"/>
    </row>
    <row r="569" spans="1:3" ht="15.75" customHeight="1" x14ac:dyDescent="0.25">
      <c r="A569"/>
      <c r="B569"/>
      <c r="C569" s="17"/>
    </row>
    <row r="570" spans="1:3" ht="15.75" customHeight="1" x14ac:dyDescent="0.25">
      <c r="A570"/>
      <c r="B570"/>
      <c r="C570" s="17"/>
    </row>
    <row r="571" spans="1:3" ht="15.75" customHeight="1" x14ac:dyDescent="0.25">
      <c r="A571"/>
      <c r="B571"/>
      <c r="C571" s="17"/>
    </row>
    <row r="572" spans="1:3" ht="15.75" customHeight="1" x14ac:dyDescent="0.25">
      <c r="A572"/>
      <c r="B572"/>
      <c r="C572" s="17"/>
    </row>
    <row r="573" spans="1:3" ht="15.75" customHeight="1" x14ac:dyDescent="0.25">
      <c r="A573"/>
      <c r="B573"/>
      <c r="C573" s="17"/>
    </row>
    <row r="574" spans="1:3" ht="15.75" customHeight="1" x14ac:dyDescent="0.25">
      <c r="A574"/>
      <c r="B574"/>
      <c r="C574" s="17"/>
    </row>
    <row r="575" spans="1:3" ht="15.75" customHeight="1" x14ac:dyDescent="0.25">
      <c r="A575"/>
      <c r="B575"/>
      <c r="C575" s="17"/>
    </row>
    <row r="576" spans="1:3" ht="15.75" customHeight="1" x14ac:dyDescent="0.25">
      <c r="A576"/>
      <c r="B576"/>
      <c r="C576" s="17"/>
    </row>
    <row r="577" spans="1:3" ht="15.75" customHeight="1" x14ac:dyDescent="0.25">
      <c r="A577"/>
      <c r="B577"/>
      <c r="C577" s="17"/>
    </row>
    <row r="578" spans="1:3" ht="15.75" customHeight="1" x14ac:dyDescent="0.25">
      <c r="A578"/>
      <c r="B578"/>
      <c r="C578" s="17"/>
    </row>
    <row r="579" spans="1:3" ht="15.75" customHeight="1" x14ac:dyDescent="0.25">
      <c r="A579"/>
      <c r="B579"/>
      <c r="C579" s="17"/>
    </row>
    <row r="580" spans="1:3" ht="15.75" customHeight="1" x14ac:dyDescent="0.25">
      <c r="A580"/>
      <c r="B580"/>
      <c r="C580" s="17"/>
    </row>
    <row r="581" spans="1:3" ht="15.75" customHeight="1" x14ac:dyDescent="0.25">
      <c r="A581"/>
      <c r="B581"/>
      <c r="C581" s="17"/>
    </row>
    <row r="582" spans="1:3" ht="15.75" customHeight="1" x14ac:dyDescent="0.25">
      <c r="A582"/>
      <c r="B582"/>
      <c r="C582" s="17"/>
    </row>
    <row r="583" spans="1:3" ht="15.75" customHeight="1" x14ac:dyDescent="0.25">
      <c r="A583"/>
      <c r="B583"/>
      <c r="C583" s="17"/>
    </row>
    <row r="584" spans="1:3" ht="15.75" customHeight="1" x14ac:dyDescent="0.25">
      <c r="A584"/>
      <c r="B584"/>
      <c r="C584" s="17"/>
    </row>
    <row r="585" spans="1:3" ht="15.75" customHeight="1" x14ac:dyDescent="0.25">
      <c r="A585"/>
      <c r="B585"/>
      <c r="C585" s="17"/>
    </row>
    <row r="586" spans="1:3" ht="15.75" customHeight="1" x14ac:dyDescent="0.25">
      <c r="A586"/>
      <c r="B586"/>
      <c r="C586" s="17"/>
    </row>
    <row r="587" spans="1:3" ht="15.75" customHeight="1" x14ac:dyDescent="0.25">
      <c r="A587"/>
      <c r="B587"/>
      <c r="C587" s="17"/>
    </row>
    <row r="588" spans="1:3" ht="15.75" customHeight="1" x14ac:dyDescent="0.25">
      <c r="A588"/>
      <c r="B588"/>
      <c r="C588" s="17"/>
    </row>
    <row r="589" spans="1:3" ht="15.75" customHeight="1" x14ac:dyDescent="0.25">
      <c r="A589"/>
      <c r="B589"/>
      <c r="C589" s="17"/>
    </row>
    <row r="590" spans="1:3" ht="15.75" customHeight="1" x14ac:dyDescent="0.25">
      <c r="A590"/>
      <c r="B590"/>
      <c r="C590" s="17"/>
    </row>
    <row r="591" spans="1:3" ht="15.75" customHeight="1" x14ac:dyDescent="0.25">
      <c r="A591"/>
      <c r="B591"/>
      <c r="C591" s="17"/>
    </row>
    <row r="592" spans="1:3" ht="15.75" customHeight="1" x14ac:dyDescent="0.25">
      <c r="A592"/>
      <c r="B592"/>
      <c r="C592" s="17"/>
    </row>
    <row r="593" spans="1:3" ht="15.75" customHeight="1" x14ac:dyDescent="0.25">
      <c r="A593"/>
      <c r="B593"/>
      <c r="C593" s="17"/>
    </row>
    <row r="594" spans="1:3" ht="15.75" customHeight="1" x14ac:dyDescent="0.25">
      <c r="A594"/>
      <c r="B594"/>
      <c r="C594" s="17"/>
    </row>
    <row r="595" spans="1:3" ht="15.75" customHeight="1" x14ac:dyDescent="0.25">
      <c r="A595"/>
      <c r="B595"/>
      <c r="C595" s="17"/>
    </row>
    <row r="596" spans="1:3" ht="15.75" customHeight="1" x14ac:dyDescent="0.25">
      <c r="A596"/>
      <c r="B596"/>
      <c r="C596" s="17"/>
    </row>
    <row r="597" spans="1:3" ht="15.75" customHeight="1" x14ac:dyDescent="0.25">
      <c r="A597"/>
      <c r="B597"/>
      <c r="C597" s="17"/>
    </row>
    <row r="598" spans="1:3" ht="15.75" customHeight="1" x14ac:dyDescent="0.25">
      <c r="A598"/>
      <c r="B598"/>
      <c r="C598" s="17"/>
    </row>
    <row r="599" spans="1:3" ht="15.75" customHeight="1" x14ac:dyDescent="0.25">
      <c r="A599"/>
      <c r="B599"/>
      <c r="C599" s="17"/>
    </row>
    <row r="600" spans="1:3" ht="15.75" customHeight="1" x14ac:dyDescent="0.25">
      <c r="A600"/>
      <c r="B600"/>
      <c r="C600" s="17"/>
    </row>
    <row r="601" spans="1:3" ht="15.75" customHeight="1" x14ac:dyDescent="0.25">
      <c r="A601"/>
      <c r="B601"/>
      <c r="C601" s="17"/>
    </row>
    <row r="602" spans="1:3" ht="15.75" customHeight="1" x14ac:dyDescent="0.25">
      <c r="A602"/>
      <c r="B602"/>
      <c r="C602" s="17"/>
    </row>
    <row r="603" spans="1:3" ht="15.75" customHeight="1" x14ac:dyDescent="0.25">
      <c r="A603"/>
      <c r="B603"/>
      <c r="C603" s="17"/>
    </row>
    <row r="604" spans="1:3" ht="15.75" customHeight="1" x14ac:dyDescent="0.25">
      <c r="A604"/>
      <c r="B604"/>
      <c r="C604" s="17"/>
    </row>
    <row r="605" spans="1:3" ht="15.75" customHeight="1" x14ac:dyDescent="0.25">
      <c r="A605"/>
      <c r="B605"/>
      <c r="C605" s="17"/>
    </row>
    <row r="606" spans="1:3" ht="15.75" customHeight="1" x14ac:dyDescent="0.25">
      <c r="A606"/>
      <c r="B606"/>
      <c r="C606" s="17"/>
    </row>
    <row r="607" spans="1:3" ht="15.75" customHeight="1" x14ac:dyDescent="0.25">
      <c r="A607"/>
      <c r="B607"/>
      <c r="C607" s="17"/>
    </row>
    <row r="608" spans="1:3" ht="15.75" customHeight="1" x14ac:dyDescent="0.25">
      <c r="A608"/>
      <c r="B608"/>
      <c r="C608" s="17"/>
    </row>
    <row r="609" spans="1:3" ht="15.75" customHeight="1" x14ac:dyDescent="0.25">
      <c r="A609"/>
      <c r="B609"/>
      <c r="C609" s="17"/>
    </row>
    <row r="610" spans="1:3" ht="15.75" customHeight="1" x14ac:dyDescent="0.25">
      <c r="A610"/>
      <c r="B610"/>
      <c r="C610" s="17"/>
    </row>
    <row r="611" spans="1:3" ht="15.75" customHeight="1" x14ac:dyDescent="0.25">
      <c r="A611"/>
      <c r="B611"/>
      <c r="C611" s="17"/>
    </row>
    <row r="612" spans="1:3" ht="15.75" customHeight="1" x14ac:dyDescent="0.25">
      <c r="A612"/>
      <c r="B612"/>
      <c r="C612" s="17"/>
    </row>
    <row r="613" spans="1:3" ht="15.75" customHeight="1" x14ac:dyDescent="0.25">
      <c r="A613"/>
      <c r="B613"/>
      <c r="C613" s="17"/>
    </row>
    <row r="614" spans="1:3" ht="15.75" customHeight="1" x14ac:dyDescent="0.25">
      <c r="A614"/>
      <c r="B614"/>
      <c r="C614" s="17"/>
    </row>
    <row r="615" spans="1:3" ht="15.75" customHeight="1" x14ac:dyDescent="0.25">
      <c r="A615"/>
      <c r="B615"/>
      <c r="C615" s="17"/>
    </row>
    <row r="616" spans="1:3" ht="15.75" customHeight="1" x14ac:dyDescent="0.25">
      <c r="A616"/>
      <c r="B616"/>
      <c r="C616" s="17"/>
    </row>
    <row r="617" spans="1:3" ht="15.75" customHeight="1" x14ac:dyDescent="0.25">
      <c r="A617"/>
      <c r="B617"/>
      <c r="C617" s="17"/>
    </row>
    <row r="618" spans="1:3" ht="15.75" customHeight="1" x14ac:dyDescent="0.25">
      <c r="A618"/>
      <c r="B618"/>
      <c r="C618" s="17"/>
    </row>
    <row r="619" spans="1:3" ht="15.75" customHeight="1" x14ac:dyDescent="0.25">
      <c r="A619"/>
      <c r="B619"/>
      <c r="C619" s="17"/>
    </row>
    <row r="620" spans="1:3" ht="15.75" customHeight="1" x14ac:dyDescent="0.25">
      <c r="A620"/>
      <c r="B620"/>
      <c r="C620" s="17"/>
    </row>
    <row r="621" spans="1:3" ht="15.75" customHeight="1" x14ac:dyDescent="0.25">
      <c r="A621"/>
      <c r="B621"/>
      <c r="C621" s="17"/>
    </row>
    <row r="622" spans="1:3" ht="15.75" customHeight="1" x14ac:dyDescent="0.25">
      <c r="A622"/>
      <c r="B622"/>
      <c r="C622" s="17"/>
    </row>
    <row r="623" spans="1:3" ht="15.75" customHeight="1" x14ac:dyDescent="0.25">
      <c r="A623"/>
      <c r="B623"/>
      <c r="C623" s="17"/>
    </row>
    <row r="624" spans="1:3" ht="15.75" customHeight="1" x14ac:dyDescent="0.25">
      <c r="A624"/>
      <c r="B624"/>
      <c r="C624" s="17"/>
    </row>
    <row r="625" spans="1:3" ht="15.75" customHeight="1" x14ac:dyDescent="0.25">
      <c r="A625"/>
      <c r="B625"/>
      <c r="C625" s="17"/>
    </row>
    <row r="626" spans="1:3" ht="15.75" customHeight="1" x14ac:dyDescent="0.25">
      <c r="A626"/>
      <c r="B626"/>
      <c r="C626" s="17"/>
    </row>
    <row r="627" spans="1:3" ht="15.75" customHeight="1" x14ac:dyDescent="0.25">
      <c r="A627"/>
      <c r="B627"/>
      <c r="C627" s="17"/>
    </row>
    <row r="628" spans="1:3" ht="15.75" customHeight="1" x14ac:dyDescent="0.25">
      <c r="A628"/>
      <c r="B628"/>
      <c r="C628" s="17"/>
    </row>
    <row r="629" spans="1:3" ht="15.75" customHeight="1" x14ac:dyDescent="0.25">
      <c r="A629"/>
      <c r="B629"/>
      <c r="C629" s="17"/>
    </row>
    <row r="630" spans="1:3" ht="15.75" customHeight="1" x14ac:dyDescent="0.25">
      <c r="A630"/>
      <c r="B630"/>
      <c r="C630" s="17"/>
    </row>
    <row r="631" spans="1:3" ht="15.75" customHeight="1" x14ac:dyDescent="0.25">
      <c r="A631"/>
      <c r="B631"/>
      <c r="C631" s="17"/>
    </row>
    <row r="632" spans="1:3" ht="15.75" customHeight="1" x14ac:dyDescent="0.25">
      <c r="A632"/>
      <c r="B632"/>
      <c r="C632" s="17"/>
    </row>
    <row r="633" spans="1:3" ht="15.75" customHeight="1" x14ac:dyDescent="0.25">
      <c r="A633"/>
      <c r="B633"/>
      <c r="C633" s="17"/>
    </row>
    <row r="634" spans="1:3" ht="15.75" customHeight="1" x14ac:dyDescent="0.25">
      <c r="A634"/>
      <c r="B634"/>
      <c r="C634" s="17"/>
    </row>
    <row r="635" spans="1:3" ht="15.75" customHeight="1" x14ac:dyDescent="0.25">
      <c r="A635"/>
      <c r="B635"/>
      <c r="C635" s="17"/>
    </row>
    <row r="636" spans="1:3" ht="15.75" customHeight="1" x14ac:dyDescent="0.25">
      <c r="A636"/>
      <c r="B636"/>
      <c r="C636" s="17"/>
    </row>
    <row r="637" spans="1:3" ht="15.75" customHeight="1" x14ac:dyDescent="0.25">
      <c r="A637"/>
      <c r="B637"/>
      <c r="C637" s="17"/>
    </row>
    <row r="638" spans="1:3" ht="15.75" customHeight="1" x14ac:dyDescent="0.25">
      <c r="A638"/>
      <c r="B638"/>
      <c r="C638" s="17"/>
    </row>
    <row r="639" spans="1:3" ht="15.75" customHeight="1" x14ac:dyDescent="0.25">
      <c r="A639"/>
      <c r="B639"/>
      <c r="C639" s="17"/>
    </row>
    <row r="640" spans="1:3" ht="15.75" customHeight="1" x14ac:dyDescent="0.25">
      <c r="A640"/>
      <c r="B640"/>
      <c r="C640" s="17"/>
    </row>
    <row r="641" spans="1:3" ht="15.75" customHeight="1" x14ac:dyDescent="0.25">
      <c r="A641"/>
      <c r="B641"/>
      <c r="C641" s="17"/>
    </row>
    <row r="642" spans="1:3" ht="15.75" customHeight="1" x14ac:dyDescent="0.25">
      <c r="A642"/>
      <c r="B642"/>
      <c r="C642" s="17"/>
    </row>
    <row r="643" spans="1:3" ht="15.75" customHeight="1" x14ac:dyDescent="0.25">
      <c r="A643"/>
      <c r="B643"/>
      <c r="C643" s="17"/>
    </row>
    <row r="644" spans="1:3" ht="15.75" customHeight="1" x14ac:dyDescent="0.25">
      <c r="A644"/>
      <c r="B644"/>
      <c r="C644" s="17"/>
    </row>
    <row r="645" spans="1:3" ht="15.75" customHeight="1" x14ac:dyDescent="0.25">
      <c r="A645"/>
      <c r="B645"/>
      <c r="C645" s="17"/>
    </row>
    <row r="646" spans="1:3" ht="15.75" customHeight="1" x14ac:dyDescent="0.25">
      <c r="A646"/>
      <c r="B646"/>
      <c r="C646" s="17"/>
    </row>
    <row r="647" spans="1:3" ht="15.75" customHeight="1" x14ac:dyDescent="0.25">
      <c r="A647"/>
      <c r="B647"/>
      <c r="C647" s="17"/>
    </row>
    <row r="648" spans="1:3" ht="15.75" customHeight="1" x14ac:dyDescent="0.25">
      <c r="A648"/>
      <c r="B648"/>
      <c r="C648" s="17"/>
    </row>
    <row r="649" spans="1:3" ht="15.75" customHeight="1" x14ac:dyDescent="0.25">
      <c r="A649"/>
      <c r="B649"/>
      <c r="C649" s="17"/>
    </row>
    <row r="650" spans="1:3" ht="15.75" customHeight="1" x14ac:dyDescent="0.25">
      <c r="A650"/>
      <c r="B650"/>
      <c r="C650" s="17"/>
    </row>
    <row r="651" spans="1:3" ht="15.75" customHeight="1" x14ac:dyDescent="0.25">
      <c r="A651"/>
      <c r="B651"/>
      <c r="C651" s="17"/>
    </row>
    <row r="652" spans="1:3" ht="15.75" customHeight="1" x14ac:dyDescent="0.25">
      <c r="A652"/>
      <c r="B652"/>
      <c r="C652" s="17"/>
    </row>
    <row r="653" spans="1:3" ht="15.75" customHeight="1" x14ac:dyDescent="0.25">
      <c r="A653"/>
      <c r="B653"/>
      <c r="C653" s="17"/>
    </row>
    <row r="654" spans="1:3" ht="15.75" customHeight="1" x14ac:dyDescent="0.25">
      <c r="A654"/>
      <c r="B654"/>
      <c r="C654" s="17"/>
    </row>
    <row r="655" spans="1:3" ht="15.75" customHeight="1" x14ac:dyDescent="0.25">
      <c r="A655"/>
      <c r="B655"/>
      <c r="C655" s="17"/>
    </row>
    <row r="656" spans="1:3" ht="15.75" customHeight="1" x14ac:dyDescent="0.25">
      <c r="A656"/>
      <c r="B656"/>
      <c r="C656" s="17"/>
    </row>
    <row r="657" spans="1:3" ht="15.75" customHeight="1" x14ac:dyDescent="0.25">
      <c r="A657"/>
      <c r="B657"/>
      <c r="C657" s="17"/>
    </row>
    <row r="658" spans="1:3" ht="15.75" customHeight="1" x14ac:dyDescent="0.25">
      <c r="A658"/>
      <c r="B658"/>
      <c r="C658" s="17"/>
    </row>
    <row r="659" spans="1:3" ht="15.75" customHeight="1" x14ac:dyDescent="0.25">
      <c r="A659"/>
      <c r="B659"/>
      <c r="C659" s="17"/>
    </row>
    <row r="660" spans="1:3" ht="15.75" customHeight="1" x14ac:dyDescent="0.25">
      <c r="A660"/>
      <c r="B660"/>
      <c r="C660" s="17"/>
    </row>
    <row r="661" spans="1:3" ht="15.75" customHeight="1" x14ac:dyDescent="0.25">
      <c r="A661"/>
      <c r="B661"/>
      <c r="C661" s="17"/>
    </row>
    <row r="662" spans="1:3" ht="15.75" customHeight="1" x14ac:dyDescent="0.25">
      <c r="A662"/>
      <c r="B662"/>
      <c r="C662" s="17"/>
    </row>
    <row r="663" spans="1:3" ht="15.75" customHeight="1" x14ac:dyDescent="0.25">
      <c r="A663"/>
      <c r="B663"/>
      <c r="C663" s="17"/>
    </row>
    <row r="664" spans="1:3" ht="15.75" customHeight="1" x14ac:dyDescent="0.25">
      <c r="A664"/>
      <c r="B664"/>
      <c r="C664" s="17"/>
    </row>
    <row r="665" spans="1:3" ht="15.75" customHeight="1" x14ac:dyDescent="0.25">
      <c r="A665"/>
      <c r="B665"/>
      <c r="C665" s="17"/>
    </row>
    <row r="666" spans="1:3" ht="15.75" customHeight="1" x14ac:dyDescent="0.25">
      <c r="A666"/>
      <c r="B666"/>
      <c r="C666" s="17"/>
    </row>
    <row r="667" spans="1:3" ht="15.75" customHeight="1" x14ac:dyDescent="0.25">
      <c r="A667"/>
      <c r="B667"/>
      <c r="C667" s="17"/>
    </row>
    <row r="668" spans="1:3" ht="15.75" customHeight="1" x14ac:dyDescent="0.25">
      <c r="A668"/>
      <c r="B668"/>
      <c r="C668" s="17"/>
    </row>
    <row r="669" spans="1:3" ht="15.75" customHeight="1" x14ac:dyDescent="0.25">
      <c r="A669"/>
      <c r="B669"/>
      <c r="C669" s="17"/>
    </row>
    <row r="670" spans="1:3" ht="15.75" customHeight="1" x14ac:dyDescent="0.25">
      <c r="A670"/>
      <c r="B670"/>
      <c r="C670" s="17"/>
    </row>
    <row r="671" spans="1:3" ht="15.75" customHeight="1" x14ac:dyDescent="0.25">
      <c r="A671"/>
      <c r="B671"/>
      <c r="C671" s="17"/>
    </row>
    <row r="672" spans="1:3" ht="15.75" customHeight="1" x14ac:dyDescent="0.25">
      <c r="A672"/>
      <c r="B672"/>
      <c r="C672" s="17"/>
    </row>
    <row r="673" spans="1:3" ht="15.75" customHeight="1" x14ac:dyDescent="0.25">
      <c r="A673"/>
      <c r="B673"/>
      <c r="C673" s="17"/>
    </row>
    <row r="674" spans="1:3" ht="15.75" customHeight="1" x14ac:dyDescent="0.25">
      <c r="A674"/>
      <c r="B674"/>
      <c r="C674" s="17"/>
    </row>
    <row r="675" spans="1:3" ht="15.75" customHeight="1" x14ac:dyDescent="0.25">
      <c r="A675"/>
      <c r="B675"/>
      <c r="C675" s="17"/>
    </row>
    <row r="676" spans="1:3" ht="15.75" customHeight="1" x14ac:dyDescent="0.25">
      <c r="A676"/>
      <c r="B676"/>
      <c r="C676" s="17"/>
    </row>
    <row r="677" spans="1:3" ht="15.75" customHeight="1" x14ac:dyDescent="0.25">
      <c r="A677"/>
      <c r="B677"/>
      <c r="C677" s="17"/>
    </row>
    <row r="678" spans="1:3" ht="15.75" customHeight="1" x14ac:dyDescent="0.25">
      <c r="A678"/>
      <c r="B678"/>
      <c r="C678" s="17"/>
    </row>
    <row r="679" spans="1:3" ht="15.75" customHeight="1" x14ac:dyDescent="0.25">
      <c r="A679"/>
      <c r="B679"/>
      <c r="C679" s="17"/>
    </row>
    <row r="680" spans="1:3" ht="15.75" customHeight="1" x14ac:dyDescent="0.25">
      <c r="A680"/>
      <c r="B680"/>
      <c r="C680" s="17"/>
    </row>
    <row r="681" spans="1:3" ht="15.75" customHeight="1" x14ac:dyDescent="0.25">
      <c r="A681"/>
      <c r="B681"/>
      <c r="C681" s="17"/>
    </row>
    <row r="682" spans="1:3" ht="15.75" customHeight="1" x14ac:dyDescent="0.25">
      <c r="A682"/>
      <c r="B682"/>
      <c r="C682" s="17"/>
    </row>
    <row r="683" spans="1:3" ht="15.75" customHeight="1" x14ac:dyDescent="0.25">
      <c r="A683"/>
      <c r="B683"/>
      <c r="C683" s="17"/>
    </row>
    <row r="684" spans="1:3" ht="15.75" customHeight="1" x14ac:dyDescent="0.25">
      <c r="A684"/>
      <c r="B684"/>
      <c r="C684" s="17"/>
    </row>
    <row r="685" spans="1:3" ht="15.75" customHeight="1" x14ac:dyDescent="0.25">
      <c r="A685"/>
      <c r="B685"/>
      <c r="C685" s="17"/>
    </row>
    <row r="686" spans="1:3" ht="15.75" customHeight="1" x14ac:dyDescent="0.25">
      <c r="A686"/>
      <c r="B686"/>
      <c r="C686" s="17"/>
    </row>
    <row r="687" spans="1:3" ht="15.75" customHeight="1" x14ac:dyDescent="0.25">
      <c r="A687"/>
      <c r="B687"/>
      <c r="C687" s="17"/>
    </row>
    <row r="688" spans="1:3" ht="15.75" customHeight="1" x14ac:dyDescent="0.25">
      <c r="A688"/>
      <c r="B688"/>
      <c r="C688" s="17"/>
    </row>
    <row r="689" spans="1:3" ht="15.75" customHeight="1" x14ac:dyDescent="0.25">
      <c r="A689"/>
      <c r="B689"/>
      <c r="C689" s="17"/>
    </row>
    <row r="690" spans="1:3" ht="15.75" customHeight="1" x14ac:dyDescent="0.25">
      <c r="A690"/>
      <c r="B690"/>
      <c r="C690" s="17"/>
    </row>
    <row r="691" spans="1:3" ht="15.75" customHeight="1" x14ac:dyDescent="0.25">
      <c r="A691"/>
      <c r="B691"/>
      <c r="C691" s="17"/>
    </row>
    <row r="692" spans="1:3" ht="15.75" customHeight="1" x14ac:dyDescent="0.25">
      <c r="A692"/>
      <c r="B692"/>
      <c r="C692" s="17"/>
    </row>
    <row r="693" spans="1:3" ht="15.75" customHeight="1" x14ac:dyDescent="0.25">
      <c r="A693"/>
      <c r="B693"/>
      <c r="C693" s="17"/>
    </row>
    <row r="694" spans="1:3" ht="15.75" customHeight="1" x14ac:dyDescent="0.25">
      <c r="A694"/>
      <c r="B694"/>
      <c r="C694" s="17"/>
    </row>
    <row r="695" spans="1:3" ht="15.75" customHeight="1" x14ac:dyDescent="0.25">
      <c r="A695"/>
      <c r="B695"/>
      <c r="C695" s="17"/>
    </row>
    <row r="696" spans="1:3" ht="15.75" customHeight="1" x14ac:dyDescent="0.25">
      <c r="A696"/>
      <c r="B696"/>
      <c r="C696" s="17"/>
    </row>
    <row r="697" spans="1:3" ht="15.75" customHeight="1" x14ac:dyDescent="0.25">
      <c r="A697"/>
      <c r="B697"/>
      <c r="C697" s="17"/>
    </row>
    <row r="698" spans="1:3" ht="15.75" customHeight="1" x14ac:dyDescent="0.25">
      <c r="A698"/>
      <c r="B698"/>
      <c r="C698" s="17"/>
    </row>
    <row r="699" spans="1:3" ht="15.75" customHeight="1" x14ac:dyDescent="0.25">
      <c r="A699"/>
      <c r="B699"/>
      <c r="C699" s="17"/>
    </row>
    <row r="700" spans="1:3" ht="15.75" customHeight="1" x14ac:dyDescent="0.25">
      <c r="A700"/>
      <c r="B700"/>
      <c r="C700" s="17"/>
    </row>
    <row r="701" spans="1:3" ht="15.75" customHeight="1" x14ac:dyDescent="0.25">
      <c r="A701"/>
      <c r="B701"/>
      <c r="C701" s="17"/>
    </row>
    <row r="702" spans="1:3" ht="15.75" customHeight="1" x14ac:dyDescent="0.25">
      <c r="A702"/>
      <c r="B702"/>
      <c r="C702" s="17"/>
    </row>
    <row r="703" spans="1:3" ht="15.75" customHeight="1" x14ac:dyDescent="0.25">
      <c r="A703"/>
      <c r="B703"/>
      <c r="C703" s="17"/>
    </row>
    <row r="704" spans="1:3" ht="15.75" customHeight="1" x14ac:dyDescent="0.25">
      <c r="A704"/>
      <c r="B704"/>
      <c r="C704" s="17"/>
    </row>
    <row r="705" spans="1:3" ht="15.75" customHeight="1" x14ac:dyDescent="0.25">
      <c r="A705"/>
      <c r="B705"/>
      <c r="C705" s="17"/>
    </row>
    <row r="706" spans="1:3" ht="15.75" customHeight="1" x14ac:dyDescent="0.25">
      <c r="A706"/>
      <c r="B706"/>
      <c r="C706" s="17"/>
    </row>
    <row r="707" spans="1:3" ht="15.75" customHeight="1" x14ac:dyDescent="0.25">
      <c r="A707"/>
      <c r="B707"/>
      <c r="C707" s="17"/>
    </row>
    <row r="708" spans="1:3" ht="15.75" customHeight="1" x14ac:dyDescent="0.25">
      <c r="A708"/>
      <c r="B708"/>
      <c r="C708" s="17"/>
    </row>
    <row r="709" spans="1:3" ht="15.75" customHeight="1" x14ac:dyDescent="0.25">
      <c r="A709"/>
      <c r="B709"/>
      <c r="C709" s="17"/>
    </row>
    <row r="710" spans="1:3" ht="15.75" customHeight="1" x14ac:dyDescent="0.25">
      <c r="A710"/>
      <c r="B710"/>
      <c r="C710" s="17"/>
    </row>
    <row r="711" spans="1:3" ht="15.75" customHeight="1" x14ac:dyDescent="0.25">
      <c r="A711"/>
      <c r="B711"/>
      <c r="C711" s="17"/>
    </row>
    <row r="712" spans="1:3" ht="15.75" customHeight="1" x14ac:dyDescent="0.25">
      <c r="A712"/>
      <c r="B712"/>
      <c r="C712" s="17"/>
    </row>
    <row r="713" spans="1:3" ht="15.75" customHeight="1" x14ac:dyDescent="0.25">
      <c r="A713"/>
      <c r="B713"/>
      <c r="C713" s="17"/>
    </row>
    <row r="714" spans="1:3" ht="15.75" customHeight="1" x14ac:dyDescent="0.25">
      <c r="A714"/>
      <c r="B714"/>
      <c r="C714" s="17"/>
    </row>
    <row r="715" spans="1:3" ht="15.75" customHeight="1" x14ac:dyDescent="0.25">
      <c r="A715"/>
      <c r="B715"/>
      <c r="C715" s="17"/>
    </row>
    <row r="716" spans="1:3" ht="15.75" customHeight="1" x14ac:dyDescent="0.25">
      <c r="A716"/>
      <c r="B716"/>
      <c r="C716" s="17"/>
    </row>
    <row r="717" spans="1:3" ht="15.75" customHeight="1" x14ac:dyDescent="0.25">
      <c r="A717"/>
      <c r="B717"/>
      <c r="C717" s="17"/>
    </row>
    <row r="718" spans="1:3" ht="15.75" customHeight="1" x14ac:dyDescent="0.25">
      <c r="A718"/>
      <c r="B718"/>
      <c r="C718" s="17"/>
    </row>
    <row r="719" spans="1:3" ht="15.75" customHeight="1" x14ac:dyDescent="0.25">
      <c r="A719"/>
      <c r="B719"/>
      <c r="C719" s="17"/>
    </row>
    <row r="720" spans="1:3" ht="15.75" customHeight="1" x14ac:dyDescent="0.25">
      <c r="A720"/>
      <c r="B720"/>
      <c r="C720" s="17"/>
    </row>
    <row r="721" spans="1:3" ht="15.75" customHeight="1" x14ac:dyDescent="0.25">
      <c r="A721"/>
      <c r="B721"/>
      <c r="C721" s="17"/>
    </row>
    <row r="722" spans="1:3" ht="15.75" customHeight="1" x14ac:dyDescent="0.25">
      <c r="A722"/>
      <c r="B722"/>
      <c r="C722" s="17"/>
    </row>
    <row r="723" spans="1:3" ht="15.75" customHeight="1" x14ac:dyDescent="0.25">
      <c r="A723"/>
      <c r="B723"/>
      <c r="C723" s="17"/>
    </row>
    <row r="724" spans="1:3" ht="15.75" customHeight="1" x14ac:dyDescent="0.25">
      <c r="A724"/>
      <c r="B724"/>
      <c r="C724" s="17"/>
    </row>
    <row r="725" spans="1:3" ht="15.75" customHeight="1" x14ac:dyDescent="0.25">
      <c r="A725"/>
      <c r="B725"/>
      <c r="C725" s="17"/>
    </row>
    <row r="726" spans="1:3" ht="15.75" customHeight="1" x14ac:dyDescent="0.25">
      <c r="A726"/>
      <c r="B726"/>
      <c r="C726" s="17"/>
    </row>
    <row r="727" spans="1:3" ht="15.75" customHeight="1" x14ac:dyDescent="0.25">
      <c r="A727"/>
      <c r="B727"/>
      <c r="C727" s="17"/>
    </row>
    <row r="728" spans="1:3" ht="15.75" customHeight="1" x14ac:dyDescent="0.25">
      <c r="A728"/>
      <c r="B728"/>
      <c r="C728" s="17"/>
    </row>
    <row r="729" spans="1:3" ht="15.75" customHeight="1" x14ac:dyDescent="0.25">
      <c r="A729"/>
      <c r="B729"/>
      <c r="C729" s="17"/>
    </row>
    <row r="730" spans="1:3" ht="15.75" customHeight="1" x14ac:dyDescent="0.25">
      <c r="A730"/>
      <c r="B730"/>
      <c r="C730" s="17"/>
    </row>
    <row r="731" spans="1:3" ht="15.75" customHeight="1" x14ac:dyDescent="0.25">
      <c r="A731"/>
      <c r="B731"/>
      <c r="C731" s="17"/>
    </row>
    <row r="732" spans="1:3" ht="15.75" customHeight="1" x14ac:dyDescent="0.25">
      <c r="A732"/>
      <c r="B732"/>
      <c r="C732" s="17"/>
    </row>
    <row r="733" spans="1:3" ht="15.75" customHeight="1" x14ac:dyDescent="0.25">
      <c r="A733"/>
      <c r="B733"/>
      <c r="C733" s="17"/>
    </row>
    <row r="734" spans="1:3" ht="15.75" customHeight="1" x14ac:dyDescent="0.25">
      <c r="A734"/>
      <c r="B734"/>
      <c r="C734" s="17"/>
    </row>
    <row r="735" spans="1:3" ht="15.75" customHeight="1" x14ac:dyDescent="0.25">
      <c r="A735"/>
      <c r="B735"/>
      <c r="C735" s="17"/>
    </row>
    <row r="736" spans="1:3" ht="15.75" customHeight="1" x14ac:dyDescent="0.25">
      <c r="A736"/>
      <c r="B736"/>
      <c r="C736" s="17"/>
    </row>
    <row r="737" spans="1:3" ht="15.75" customHeight="1" x14ac:dyDescent="0.25">
      <c r="A737"/>
      <c r="B737"/>
      <c r="C737" s="17"/>
    </row>
    <row r="738" spans="1:3" ht="15.75" customHeight="1" x14ac:dyDescent="0.25">
      <c r="A738"/>
      <c r="B738"/>
      <c r="C738" s="17"/>
    </row>
    <row r="739" spans="1:3" ht="15.75" customHeight="1" x14ac:dyDescent="0.25">
      <c r="A739"/>
      <c r="B739"/>
      <c r="C739" s="17"/>
    </row>
    <row r="740" spans="1:3" ht="15.75" customHeight="1" x14ac:dyDescent="0.25">
      <c r="A740"/>
      <c r="B740"/>
      <c r="C740" s="17"/>
    </row>
    <row r="741" spans="1:3" ht="15.75" customHeight="1" x14ac:dyDescent="0.25">
      <c r="A741"/>
      <c r="B741"/>
      <c r="C741" s="17"/>
    </row>
    <row r="742" spans="1:3" ht="15.75" customHeight="1" x14ac:dyDescent="0.25">
      <c r="A742"/>
      <c r="B742"/>
      <c r="C742" s="17"/>
    </row>
    <row r="743" spans="1:3" ht="15.75" customHeight="1" x14ac:dyDescent="0.25">
      <c r="A743"/>
      <c r="B743"/>
      <c r="C743" s="17"/>
    </row>
    <row r="744" spans="1:3" ht="15.75" customHeight="1" x14ac:dyDescent="0.25">
      <c r="A744"/>
      <c r="B744"/>
      <c r="C744" s="17"/>
    </row>
    <row r="745" spans="1:3" ht="15.75" customHeight="1" x14ac:dyDescent="0.25">
      <c r="A745"/>
      <c r="B745"/>
      <c r="C745" s="17"/>
    </row>
    <row r="746" spans="1:3" ht="15.75" customHeight="1" x14ac:dyDescent="0.25">
      <c r="A746"/>
      <c r="B746"/>
      <c r="C746" s="17"/>
    </row>
    <row r="747" spans="1:3" ht="15.75" customHeight="1" x14ac:dyDescent="0.25">
      <c r="A747"/>
      <c r="B747"/>
      <c r="C747" s="17"/>
    </row>
    <row r="748" spans="1:3" ht="15.75" customHeight="1" x14ac:dyDescent="0.25">
      <c r="A748"/>
      <c r="B748"/>
      <c r="C748" s="17"/>
    </row>
    <row r="749" spans="1:3" ht="15.75" customHeight="1" x14ac:dyDescent="0.25">
      <c r="A749"/>
      <c r="B749"/>
      <c r="C749" s="17"/>
    </row>
    <row r="750" spans="1:3" ht="15.75" customHeight="1" x14ac:dyDescent="0.25">
      <c r="A750"/>
      <c r="B750"/>
      <c r="C750" s="17"/>
    </row>
    <row r="751" spans="1:3" ht="15.75" customHeight="1" x14ac:dyDescent="0.25">
      <c r="A751"/>
      <c r="B751"/>
      <c r="C751" s="17"/>
    </row>
    <row r="752" spans="1:3" ht="15.75" customHeight="1" x14ac:dyDescent="0.25">
      <c r="A752"/>
      <c r="B752"/>
      <c r="C752" s="17"/>
    </row>
    <row r="753" spans="1:3" ht="15.75" customHeight="1" x14ac:dyDescent="0.25">
      <c r="A753"/>
      <c r="B753"/>
      <c r="C753" s="17"/>
    </row>
    <row r="754" spans="1:3" ht="15.75" customHeight="1" x14ac:dyDescent="0.25">
      <c r="A754"/>
      <c r="B754"/>
      <c r="C754" s="17"/>
    </row>
    <row r="755" spans="1:3" ht="15.75" customHeight="1" x14ac:dyDescent="0.25">
      <c r="A755"/>
      <c r="B755"/>
      <c r="C755" s="17"/>
    </row>
    <row r="756" spans="1:3" ht="15.75" customHeight="1" x14ac:dyDescent="0.25">
      <c r="A756"/>
      <c r="B756"/>
      <c r="C756" s="17"/>
    </row>
    <row r="757" spans="1:3" ht="15.75" customHeight="1" x14ac:dyDescent="0.25">
      <c r="A757"/>
      <c r="B757"/>
      <c r="C757" s="17"/>
    </row>
    <row r="758" spans="1:3" ht="15.75" customHeight="1" x14ac:dyDescent="0.25">
      <c r="A758"/>
      <c r="B758"/>
      <c r="C758" s="17"/>
    </row>
    <row r="759" spans="1:3" ht="15.75" customHeight="1" x14ac:dyDescent="0.25">
      <c r="A759"/>
      <c r="B759"/>
      <c r="C759" s="17"/>
    </row>
    <row r="760" spans="1:3" ht="15.75" customHeight="1" x14ac:dyDescent="0.25">
      <c r="A760"/>
      <c r="B760"/>
      <c r="C760" s="17"/>
    </row>
    <row r="761" spans="1:3" ht="15.75" customHeight="1" x14ac:dyDescent="0.25">
      <c r="A761"/>
      <c r="B761"/>
      <c r="C761" s="17"/>
    </row>
    <row r="762" spans="1:3" ht="15.75" customHeight="1" x14ac:dyDescent="0.25">
      <c r="A762"/>
      <c r="B762"/>
      <c r="C762" s="17"/>
    </row>
    <row r="763" spans="1:3" ht="15.75" customHeight="1" x14ac:dyDescent="0.25">
      <c r="A763"/>
      <c r="B763"/>
      <c r="C763" s="17"/>
    </row>
    <row r="764" spans="1:3" ht="15.75" customHeight="1" x14ac:dyDescent="0.25">
      <c r="A764"/>
      <c r="B764"/>
      <c r="C764" s="17"/>
    </row>
    <row r="765" spans="1:3" ht="15.75" customHeight="1" x14ac:dyDescent="0.25">
      <c r="A765"/>
      <c r="B765"/>
      <c r="C765" s="17"/>
    </row>
    <row r="766" spans="1:3" ht="15.75" customHeight="1" x14ac:dyDescent="0.25">
      <c r="A766"/>
      <c r="B766"/>
      <c r="C766" s="17"/>
    </row>
    <row r="767" spans="1:3" ht="15.75" customHeight="1" x14ac:dyDescent="0.25">
      <c r="A767"/>
      <c r="B767"/>
      <c r="C767" s="17"/>
    </row>
    <row r="768" spans="1:3" ht="15.75" customHeight="1" x14ac:dyDescent="0.25">
      <c r="A768"/>
      <c r="B768"/>
      <c r="C768" s="17"/>
    </row>
    <row r="769" spans="1:3" ht="15.75" customHeight="1" x14ac:dyDescent="0.25">
      <c r="A769"/>
      <c r="B769"/>
      <c r="C769" s="17"/>
    </row>
    <row r="770" spans="1:3" ht="15.75" customHeight="1" x14ac:dyDescent="0.25">
      <c r="A770"/>
      <c r="B770"/>
      <c r="C770" s="17"/>
    </row>
    <row r="771" spans="1:3" ht="15.75" customHeight="1" x14ac:dyDescent="0.25">
      <c r="A771"/>
      <c r="B771"/>
      <c r="C771" s="17"/>
    </row>
    <row r="772" spans="1:3" ht="15.75" customHeight="1" x14ac:dyDescent="0.25">
      <c r="A772"/>
      <c r="B772"/>
      <c r="C772" s="17"/>
    </row>
    <row r="773" spans="1:3" ht="15.75" customHeight="1" x14ac:dyDescent="0.25">
      <c r="A773"/>
      <c r="B773"/>
      <c r="C773" s="17"/>
    </row>
    <row r="774" spans="1:3" ht="15.75" customHeight="1" x14ac:dyDescent="0.25">
      <c r="A774"/>
      <c r="B774"/>
      <c r="C774" s="17"/>
    </row>
    <row r="775" spans="1:3" ht="15.75" customHeight="1" x14ac:dyDescent="0.25">
      <c r="A775"/>
      <c r="B775"/>
      <c r="C775" s="17"/>
    </row>
    <row r="776" spans="1:3" ht="15.75" customHeight="1" x14ac:dyDescent="0.25">
      <c r="A776"/>
      <c r="B776"/>
      <c r="C776" s="17"/>
    </row>
    <row r="777" spans="1:3" ht="15.75" customHeight="1" x14ac:dyDescent="0.25">
      <c r="A777"/>
      <c r="B777"/>
      <c r="C777" s="17"/>
    </row>
    <row r="778" spans="1:3" ht="15.75" customHeight="1" x14ac:dyDescent="0.25">
      <c r="A778"/>
      <c r="B778"/>
      <c r="C778" s="17"/>
    </row>
    <row r="779" spans="1:3" ht="15.75" customHeight="1" x14ac:dyDescent="0.25">
      <c r="A779"/>
      <c r="B779"/>
      <c r="C779" s="17"/>
    </row>
    <row r="780" spans="1:3" ht="15.75" customHeight="1" x14ac:dyDescent="0.25">
      <c r="A780"/>
      <c r="B780"/>
      <c r="C780" s="17"/>
    </row>
    <row r="781" spans="1:3" ht="15.75" customHeight="1" x14ac:dyDescent="0.25">
      <c r="A781"/>
      <c r="B781"/>
      <c r="C781" s="17"/>
    </row>
    <row r="782" spans="1:3" ht="15.75" customHeight="1" x14ac:dyDescent="0.25">
      <c r="A782"/>
      <c r="B782"/>
      <c r="C782" s="17"/>
    </row>
    <row r="783" spans="1:3" ht="15.75" customHeight="1" x14ac:dyDescent="0.25">
      <c r="A783"/>
      <c r="B783"/>
      <c r="C783" s="17"/>
    </row>
    <row r="784" spans="1:3" ht="15.75" customHeight="1" x14ac:dyDescent="0.25">
      <c r="A784"/>
      <c r="B784"/>
      <c r="C784" s="17"/>
    </row>
    <row r="785" spans="1:3" ht="15.75" customHeight="1" x14ac:dyDescent="0.25">
      <c r="A785"/>
      <c r="B785"/>
      <c r="C785" s="17"/>
    </row>
    <row r="786" spans="1:3" ht="15.75" customHeight="1" x14ac:dyDescent="0.25">
      <c r="A786"/>
      <c r="B786"/>
      <c r="C786" s="17"/>
    </row>
    <row r="787" spans="1:3" ht="15.75" customHeight="1" x14ac:dyDescent="0.25">
      <c r="A787"/>
      <c r="B787"/>
      <c r="C787" s="17"/>
    </row>
    <row r="788" spans="1:3" ht="15.75" customHeight="1" x14ac:dyDescent="0.25">
      <c r="A788"/>
      <c r="B788"/>
      <c r="C788" s="17"/>
    </row>
    <row r="789" spans="1:3" ht="15.75" customHeight="1" x14ac:dyDescent="0.25">
      <c r="A789"/>
      <c r="B789"/>
      <c r="C789" s="17"/>
    </row>
    <row r="790" spans="1:3" ht="15.75" customHeight="1" x14ac:dyDescent="0.25">
      <c r="A790"/>
      <c r="B790"/>
      <c r="C790" s="17"/>
    </row>
    <row r="791" spans="1:3" ht="15.75" customHeight="1" x14ac:dyDescent="0.25">
      <c r="A791"/>
      <c r="B791"/>
      <c r="C791" s="17"/>
    </row>
    <row r="792" spans="1:3" ht="15.75" customHeight="1" x14ac:dyDescent="0.25">
      <c r="A792"/>
      <c r="B792"/>
      <c r="C792" s="17"/>
    </row>
    <row r="793" spans="1:3" ht="15.75" customHeight="1" x14ac:dyDescent="0.25">
      <c r="A793"/>
      <c r="B793"/>
      <c r="C793" s="17"/>
    </row>
    <row r="794" spans="1:3" ht="15.75" customHeight="1" x14ac:dyDescent="0.25">
      <c r="A794"/>
      <c r="B794"/>
      <c r="C794" s="17"/>
    </row>
    <row r="795" spans="1:3" ht="15.75" customHeight="1" x14ac:dyDescent="0.25">
      <c r="A795"/>
      <c r="B795"/>
      <c r="C795" s="17"/>
    </row>
    <row r="796" spans="1:3" ht="15.75" customHeight="1" x14ac:dyDescent="0.25">
      <c r="A796"/>
      <c r="B796"/>
      <c r="C796" s="17"/>
    </row>
    <row r="797" spans="1:3" ht="15.75" customHeight="1" x14ac:dyDescent="0.25">
      <c r="A797"/>
      <c r="B797"/>
      <c r="C797" s="17"/>
    </row>
    <row r="798" spans="1:3" ht="15.75" customHeight="1" x14ac:dyDescent="0.25">
      <c r="A798"/>
      <c r="B798"/>
      <c r="C798" s="17"/>
    </row>
    <row r="799" spans="1:3" ht="15.75" customHeight="1" x14ac:dyDescent="0.25">
      <c r="A799"/>
      <c r="B799"/>
      <c r="C799" s="17"/>
    </row>
    <row r="800" spans="1:3" ht="15.75" customHeight="1" x14ac:dyDescent="0.25">
      <c r="A800"/>
      <c r="B800"/>
      <c r="C800" s="17"/>
    </row>
    <row r="801" spans="1:3" ht="15.75" customHeight="1" x14ac:dyDescent="0.25">
      <c r="A801"/>
      <c r="B801"/>
      <c r="C801" s="17"/>
    </row>
    <row r="802" spans="1:3" ht="15.75" customHeight="1" x14ac:dyDescent="0.25">
      <c r="A802"/>
      <c r="B802"/>
      <c r="C802" s="17"/>
    </row>
    <row r="803" spans="1:3" ht="15.75" customHeight="1" x14ac:dyDescent="0.25">
      <c r="A803"/>
      <c r="B803"/>
      <c r="C803" s="17"/>
    </row>
    <row r="804" spans="1:3" ht="15.75" customHeight="1" x14ac:dyDescent="0.25">
      <c r="A804"/>
      <c r="B804"/>
      <c r="C804" s="17"/>
    </row>
    <row r="805" spans="1:3" ht="15.75" customHeight="1" x14ac:dyDescent="0.25">
      <c r="A805"/>
      <c r="B805"/>
      <c r="C805" s="17"/>
    </row>
    <row r="806" spans="1:3" ht="15.75" customHeight="1" x14ac:dyDescent="0.25">
      <c r="A806"/>
      <c r="B806"/>
      <c r="C806" s="17"/>
    </row>
    <row r="807" spans="1:3" ht="15.75" customHeight="1" x14ac:dyDescent="0.25">
      <c r="A807"/>
      <c r="B807"/>
      <c r="C807" s="17"/>
    </row>
    <row r="808" spans="1:3" ht="15.75" customHeight="1" x14ac:dyDescent="0.25">
      <c r="A808"/>
      <c r="B808"/>
      <c r="C808" s="17"/>
    </row>
    <row r="809" spans="1:3" ht="15.75" customHeight="1" x14ac:dyDescent="0.25">
      <c r="A809"/>
      <c r="B809"/>
      <c r="C809" s="17"/>
    </row>
    <row r="810" spans="1:3" ht="15.75" customHeight="1" x14ac:dyDescent="0.25">
      <c r="A810"/>
      <c r="B810"/>
      <c r="C810" s="17"/>
    </row>
    <row r="811" spans="1:3" ht="15.75" customHeight="1" x14ac:dyDescent="0.25">
      <c r="A811"/>
      <c r="B811"/>
      <c r="C811" s="17"/>
    </row>
    <row r="812" spans="1:3" ht="15.75" customHeight="1" x14ac:dyDescent="0.25">
      <c r="A812"/>
      <c r="B812"/>
      <c r="C812" s="17"/>
    </row>
    <row r="813" spans="1:3" ht="15.75" customHeight="1" x14ac:dyDescent="0.25">
      <c r="A813"/>
      <c r="B813"/>
      <c r="C813" s="17"/>
    </row>
    <row r="814" spans="1:3" ht="15.75" customHeight="1" x14ac:dyDescent="0.25">
      <c r="A814"/>
      <c r="B814"/>
      <c r="C814" s="17"/>
    </row>
    <row r="815" spans="1:3" ht="15.75" customHeight="1" x14ac:dyDescent="0.25">
      <c r="A815"/>
      <c r="B815"/>
      <c r="C815" s="17"/>
    </row>
    <row r="816" spans="1:3" ht="15.75" customHeight="1" x14ac:dyDescent="0.25">
      <c r="A816"/>
      <c r="B816"/>
      <c r="C816" s="17"/>
    </row>
    <row r="817" spans="1:3" ht="15.75" customHeight="1" x14ac:dyDescent="0.25">
      <c r="A817"/>
      <c r="B817"/>
      <c r="C817" s="17"/>
    </row>
    <row r="818" spans="1:3" ht="15.75" customHeight="1" x14ac:dyDescent="0.25">
      <c r="A818"/>
      <c r="B818"/>
      <c r="C818" s="17"/>
    </row>
    <row r="819" spans="1:3" ht="15.75" customHeight="1" x14ac:dyDescent="0.25">
      <c r="A819"/>
      <c r="B819"/>
      <c r="C819" s="17"/>
    </row>
    <row r="820" spans="1:3" ht="15.75" customHeight="1" x14ac:dyDescent="0.25">
      <c r="A820"/>
      <c r="B820"/>
      <c r="C820" s="17"/>
    </row>
    <row r="821" spans="1:3" ht="15.75" customHeight="1" x14ac:dyDescent="0.25">
      <c r="A821"/>
      <c r="B821"/>
      <c r="C821" s="17"/>
    </row>
    <row r="822" spans="1:3" ht="15.75" customHeight="1" x14ac:dyDescent="0.25">
      <c r="A822"/>
      <c r="B822"/>
      <c r="C822" s="17"/>
    </row>
    <row r="823" spans="1:3" ht="15.75" customHeight="1" x14ac:dyDescent="0.25">
      <c r="A823"/>
      <c r="B823"/>
      <c r="C823" s="17"/>
    </row>
    <row r="824" spans="1:3" ht="15.75" customHeight="1" x14ac:dyDescent="0.25">
      <c r="A824"/>
      <c r="B824"/>
      <c r="C824" s="17"/>
    </row>
    <row r="825" spans="1:3" ht="15.75" customHeight="1" x14ac:dyDescent="0.25">
      <c r="A825"/>
      <c r="B825"/>
      <c r="C825" s="17"/>
    </row>
    <row r="826" spans="1:3" ht="15.75" customHeight="1" x14ac:dyDescent="0.25">
      <c r="A826"/>
      <c r="B826"/>
      <c r="C826" s="17"/>
    </row>
    <row r="827" spans="1:3" ht="15.75" customHeight="1" x14ac:dyDescent="0.25">
      <c r="A827"/>
      <c r="B827"/>
      <c r="C827" s="17"/>
    </row>
    <row r="828" spans="1:3" ht="15.75" customHeight="1" x14ac:dyDescent="0.25">
      <c r="A828"/>
      <c r="B828"/>
      <c r="C828" s="17"/>
    </row>
    <row r="829" spans="1:3" ht="15.75" customHeight="1" x14ac:dyDescent="0.25">
      <c r="A829"/>
      <c r="B829"/>
      <c r="C829" s="17"/>
    </row>
    <row r="830" spans="1:3" ht="15.75" customHeight="1" x14ac:dyDescent="0.25">
      <c r="A830"/>
      <c r="B830"/>
      <c r="C830" s="17"/>
    </row>
    <row r="831" spans="1:3" ht="15.75" customHeight="1" x14ac:dyDescent="0.25">
      <c r="A831"/>
      <c r="B831"/>
      <c r="C831" s="17"/>
    </row>
    <row r="832" spans="1:3" ht="15.75" customHeight="1" x14ac:dyDescent="0.25">
      <c r="A832"/>
      <c r="B832"/>
      <c r="C832" s="17"/>
    </row>
    <row r="833" spans="1:3" ht="15.75" customHeight="1" x14ac:dyDescent="0.25">
      <c r="A833"/>
      <c r="B833"/>
      <c r="C833" s="17"/>
    </row>
    <row r="834" spans="1:3" ht="15.75" customHeight="1" x14ac:dyDescent="0.25">
      <c r="A834"/>
      <c r="B834"/>
      <c r="C834" s="17"/>
    </row>
    <row r="835" spans="1:3" ht="15.75" customHeight="1" x14ac:dyDescent="0.25">
      <c r="A835"/>
      <c r="B835"/>
      <c r="C835" s="17"/>
    </row>
    <row r="836" spans="1:3" ht="15.75" customHeight="1" x14ac:dyDescent="0.25">
      <c r="A836"/>
      <c r="B836"/>
      <c r="C836" s="17"/>
    </row>
    <row r="837" spans="1:3" ht="15.75" customHeight="1" x14ac:dyDescent="0.25">
      <c r="A837"/>
      <c r="B837"/>
      <c r="C837" s="17"/>
    </row>
    <row r="838" spans="1:3" ht="15.75" customHeight="1" x14ac:dyDescent="0.25">
      <c r="A838"/>
      <c r="B838"/>
      <c r="C838" s="17"/>
    </row>
    <row r="839" spans="1:3" ht="15.75" customHeight="1" x14ac:dyDescent="0.25">
      <c r="A839"/>
      <c r="B839"/>
      <c r="C839" s="17"/>
    </row>
    <row r="840" spans="1:3" ht="15.75" customHeight="1" x14ac:dyDescent="0.25">
      <c r="A840"/>
      <c r="B840"/>
      <c r="C840" s="17"/>
    </row>
    <row r="841" spans="1:3" ht="15.75" customHeight="1" x14ac:dyDescent="0.25">
      <c r="A841"/>
      <c r="B841"/>
      <c r="C841" s="17"/>
    </row>
    <row r="842" spans="1:3" ht="15.75" customHeight="1" x14ac:dyDescent="0.25">
      <c r="A842"/>
      <c r="B842"/>
      <c r="C842" s="17"/>
    </row>
    <row r="843" spans="1:3" ht="15.75" customHeight="1" x14ac:dyDescent="0.25">
      <c r="A843"/>
      <c r="B843"/>
      <c r="C843" s="17"/>
    </row>
    <row r="844" spans="1:3" ht="15.75" customHeight="1" x14ac:dyDescent="0.25">
      <c r="A844"/>
      <c r="B844"/>
      <c r="C844" s="17"/>
    </row>
    <row r="845" spans="1:3" ht="15.75" customHeight="1" x14ac:dyDescent="0.25">
      <c r="A845"/>
      <c r="B845"/>
      <c r="C845" s="17"/>
    </row>
    <row r="846" spans="1:3" ht="15.75" customHeight="1" x14ac:dyDescent="0.25">
      <c r="A846"/>
      <c r="B846"/>
      <c r="C846" s="17"/>
    </row>
    <row r="847" spans="1:3" ht="15.75" customHeight="1" x14ac:dyDescent="0.25">
      <c r="A847"/>
      <c r="B847"/>
      <c r="C847" s="17"/>
    </row>
    <row r="848" spans="1:3" ht="15.75" customHeight="1" x14ac:dyDescent="0.25">
      <c r="A848"/>
      <c r="B848"/>
      <c r="C848" s="17"/>
    </row>
    <row r="849" spans="1:3" ht="15.75" customHeight="1" x14ac:dyDescent="0.25">
      <c r="A849"/>
      <c r="B849"/>
      <c r="C849" s="17"/>
    </row>
    <row r="850" spans="1:3" ht="15.75" customHeight="1" x14ac:dyDescent="0.25">
      <c r="A850"/>
      <c r="B850"/>
      <c r="C850" s="17"/>
    </row>
    <row r="851" spans="1:3" ht="15.75" customHeight="1" x14ac:dyDescent="0.25">
      <c r="A851"/>
      <c r="B851"/>
      <c r="C851" s="17"/>
    </row>
    <row r="852" spans="1:3" ht="15.75" customHeight="1" x14ac:dyDescent="0.25">
      <c r="A852"/>
      <c r="B852"/>
      <c r="C852" s="17"/>
    </row>
    <row r="853" spans="1:3" ht="15.75" customHeight="1" x14ac:dyDescent="0.25">
      <c r="A853"/>
      <c r="B853"/>
      <c r="C853" s="17"/>
    </row>
    <row r="854" spans="1:3" ht="15.75" customHeight="1" x14ac:dyDescent="0.25">
      <c r="A854"/>
      <c r="B854"/>
      <c r="C854" s="17"/>
    </row>
    <row r="855" spans="1:3" ht="15.75" customHeight="1" x14ac:dyDescent="0.25">
      <c r="A855"/>
      <c r="B855"/>
      <c r="C855" s="17"/>
    </row>
    <row r="856" spans="1:3" ht="15.75" customHeight="1" x14ac:dyDescent="0.25">
      <c r="A856"/>
      <c r="B856"/>
      <c r="C856" s="17"/>
    </row>
    <row r="857" spans="1:3" ht="15.75" customHeight="1" x14ac:dyDescent="0.25">
      <c r="A857"/>
      <c r="B857"/>
      <c r="C857" s="17"/>
    </row>
    <row r="858" spans="1:3" ht="15.75" customHeight="1" x14ac:dyDescent="0.25">
      <c r="A858"/>
      <c r="B858"/>
      <c r="C858" s="17"/>
    </row>
    <row r="859" spans="1:3" ht="15.75" customHeight="1" x14ac:dyDescent="0.25">
      <c r="A859"/>
      <c r="B859"/>
      <c r="C859" s="17"/>
    </row>
    <row r="860" spans="1:3" ht="15.75" customHeight="1" x14ac:dyDescent="0.25">
      <c r="A860"/>
      <c r="B860"/>
      <c r="C860" s="17"/>
    </row>
    <row r="861" spans="1:3" ht="15.75" customHeight="1" x14ac:dyDescent="0.25">
      <c r="A861"/>
      <c r="B861"/>
      <c r="C861" s="17"/>
    </row>
    <row r="862" spans="1:3" ht="15.75" customHeight="1" x14ac:dyDescent="0.25">
      <c r="A862"/>
      <c r="B862"/>
      <c r="C862" s="17"/>
    </row>
    <row r="863" spans="1:3" ht="15.75" customHeight="1" x14ac:dyDescent="0.25">
      <c r="A863"/>
      <c r="B863"/>
      <c r="C863" s="17"/>
    </row>
    <row r="864" spans="1:3" ht="15.75" customHeight="1" x14ac:dyDescent="0.25">
      <c r="A864"/>
      <c r="B864"/>
      <c r="C864" s="17"/>
    </row>
    <row r="865" spans="1:3" ht="15.75" customHeight="1" x14ac:dyDescent="0.25">
      <c r="A865"/>
      <c r="B865"/>
      <c r="C865" s="17"/>
    </row>
    <row r="866" spans="1:3" ht="15.75" customHeight="1" x14ac:dyDescent="0.25">
      <c r="A866"/>
      <c r="B866"/>
      <c r="C866" s="17"/>
    </row>
    <row r="867" spans="1:3" ht="15.75" customHeight="1" x14ac:dyDescent="0.25">
      <c r="A867"/>
      <c r="B867"/>
      <c r="C867" s="17"/>
    </row>
    <row r="868" spans="1:3" ht="15.75" customHeight="1" x14ac:dyDescent="0.25">
      <c r="A868"/>
      <c r="B868"/>
      <c r="C868" s="17"/>
    </row>
    <row r="869" spans="1:3" ht="15.75" customHeight="1" x14ac:dyDescent="0.25">
      <c r="A869"/>
      <c r="B869"/>
      <c r="C869" s="17"/>
    </row>
    <row r="870" spans="1:3" ht="15.75" customHeight="1" x14ac:dyDescent="0.25">
      <c r="A870"/>
      <c r="B870"/>
      <c r="C870" s="17"/>
    </row>
    <row r="871" spans="1:3" ht="15.75" customHeight="1" x14ac:dyDescent="0.25">
      <c r="A871"/>
      <c r="B871"/>
      <c r="C871" s="17"/>
    </row>
    <row r="872" spans="1:3" ht="15.75" customHeight="1" x14ac:dyDescent="0.25">
      <c r="A872"/>
      <c r="B872"/>
      <c r="C872" s="17"/>
    </row>
    <row r="873" spans="1:3" ht="15.75" customHeight="1" x14ac:dyDescent="0.25">
      <c r="A873"/>
      <c r="B873"/>
      <c r="C873" s="17"/>
    </row>
    <row r="874" spans="1:3" ht="15.75" customHeight="1" x14ac:dyDescent="0.25">
      <c r="A874"/>
      <c r="B874"/>
      <c r="C874" s="17"/>
    </row>
    <row r="875" spans="1:3" ht="15.75" customHeight="1" x14ac:dyDescent="0.25">
      <c r="A875"/>
      <c r="B875"/>
      <c r="C875" s="17"/>
    </row>
    <row r="876" spans="1:3" ht="15.75" customHeight="1" x14ac:dyDescent="0.25">
      <c r="A876"/>
      <c r="B876"/>
      <c r="C876" s="17"/>
    </row>
    <row r="877" spans="1:3" ht="15.75" customHeight="1" x14ac:dyDescent="0.25">
      <c r="A877"/>
      <c r="B877"/>
      <c r="C877" s="17"/>
    </row>
    <row r="878" spans="1:3" ht="15.75" customHeight="1" x14ac:dyDescent="0.25">
      <c r="A878"/>
      <c r="B878"/>
      <c r="C878" s="17"/>
    </row>
    <row r="879" spans="1:3" ht="15.75" customHeight="1" x14ac:dyDescent="0.25">
      <c r="A879"/>
      <c r="B879"/>
      <c r="C879" s="17"/>
    </row>
    <row r="880" spans="1:3" ht="15.75" customHeight="1" x14ac:dyDescent="0.25">
      <c r="A880"/>
      <c r="B880"/>
      <c r="C880" s="17"/>
    </row>
    <row r="881" spans="1:3" ht="15.75" customHeight="1" x14ac:dyDescent="0.25">
      <c r="A881"/>
      <c r="B881"/>
      <c r="C881" s="17"/>
    </row>
    <row r="882" spans="1:3" ht="15.75" customHeight="1" x14ac:dyDescent="0.25">
      <c r="A882"/>
      <c r="B882"/>
      <c r="C882" s="17"/>
    </row>
    <row r="883" spans="1:3" ht="15.75" customHeight="1" x14ac:dyDescent="0.25">
      <c r="A883"/>
      <c r="B883"/>
      <c r="C883" s="17"/>
    </row>
    <row r="884" spans="1:3" ht="15.75" customHeight="1" x14ac:dyDescent="0.25">
      <c r="A884"/>
      <c r="B884"/>
      <c r="C884" s="17"/>
    </row>
    <row r="885" spans="1:3" ht="15.75" customHeight="1" x14ac:dyDescent="0.25">
      <c r="A885"/>
      <c r="B885"/>
      <c r="C885" s="17"/>
    </row>
    <row r="886" spans="1:3" ht="15.75" customHeight="1" x14ac:dyDescent="0.25">
      <c r="A886"/>
      <c r="B886"/>
      <c r="C886" s="17"/>
    </row>
    <row r="887" spans="1:3" ht="15.75" customHeight="1" x14ac:dyDescent="0.25">
      <c r="A887"/>
      <c r="B887"/>
      <c r="C887" s="17"/>
    </row>
    <row r="888" spans="1:3" ht="15.75" customHeight="1" x14ac:dyDescent="0.25">
      <c r="A888"/>
      <c r="B888"/>
      <c r="C888" s="17"/>
    </row>
    <row r="889" spans="1:3" ht="15.75" customHeight="1" x14ac:dyDescent="0.25">
      <c r="A889"/>
      <c r="B889"/>
      <c r="C889" s="17"/>
    </row>
    <row r="890" spans="1:3" ht="15.75" customHeight="1" x14ac:dyDescent="0.25">
      <c r="A890"/>
      <c r="B890"/>
      <c r="C890" s="17"/>
    </row>
    <row r="891" spans="1:3" ht="15.75" customHeight="1" x14ac:dyDescent="0.25">
      <c r="A891"/>
      <c r="B891"/>
      <c r="C891" s="17"/>
    </row>
    <row r="892" spans="1:3" ht="15.75" customHeight="1" x14ac:dyDescent="0.25">
      <c r="A892"/>
      <c r="B892"/>
      <c r="C892" s="17"/>
    </row>
    <row r="893" spans="1:3" ht="15.75" customHeight="1" x14ac:dyDescent="0.25">
      <c r="A893"/>
      <c r="B893"/>
      <c r="C893" s="17"/>
    </row>
    <row r="894" spans="1:3" ht="15.75" customHeight="1" x14ac:dyDescent="0.25">
      <c r="A894"/>
      <c r="B894"/>
      <c r="C894" s="17"/>
    </row>
    <row r="895" spans="1:3" ht="15.75" customHeight="1" x14ac:dyDescent="0.25">
      <c r="A895"/>
      <c r="B895"/>
      <c r="C895" s="17"/>
    </row>
    <row r="896" spans="1:3" ht="15.75" customHeight="1" x14ac:dyDescent="0.25">
      <c r="A896"/>
      <c r="B896"/>
      <c r="C896" s="17"/>
    </row>
    <row r="897" spans="1:3" ht="15.75" customHeight="1" x14ac:dyDescent="0.25">
      <c r="A897"/>
      <c r="B897"/>
      <c r="C897" s="17"/>
    </row>
    <row r="898" spans="1:3" ht="15.75" customHeight="1" x14ac:dyDescent="0.25">
      <c r="A898"/>
      <c r="B898"/>
      <c r="C898" s="17"/>
    </row>
    <row r="899" spans="1:3" ht="15.75" customHeight="1" x14ac:dyDescent="0.25">
      <c r="A899"/>
      <c r="B899"/>
      <c r="C899" s="17"/>
    </row>
    <row r="900" spans="1:3" ht="15.75" customHeight="1" x14ac:dyDescent="0.25">
      <c r="A900"/>
      <c r="B900"/>
      <c r="C900" s="17"/>
    </row>
    <row r="901" spans="1:3" ht="15.75" customHeight="1" x14ac:dyDescent="0.25">
      <c r="A901"/>
      <c r="B901"/>
      <c r="C901" s="17"/>
    </row>
    <row r="902" spans="1:3" ht="15.75" customHeight="1" x14ac:dyDescent="0.25">
      <c r="A902"/>
      <c r="B902"/>
      <c r="C902" s="17"/>
    </row>
    <row r="903" spans="1:3" ht="15.75" customHeight="1" x14ac:dyDescent="0.25">
      <c r="A903"/>
      <c r="B903"/>
      <c r="C903" s="17"/>
    </row>
    <row r="904" spans="1:3" ht="15.75" customHeight="1" x14ac:dyDescent="0.25">
      <c r="A904"/>
      <c r="B904"/>
      <c r="C904" s="17"/>
    </row>
    <row r="905" spans="1:3" ht="15.75" customHeight="1" x14ac:dyDescent="0.25">
      <c r="A905"/>
      <c r="B905"/>
      <c r="C905" s="17"/>
    </row>
    <row r="906" spans="1:3" ht="15.75" customHeight="1" x14ac:dyDescent="0.25">
      <c r="A906"/>
      <c r="B906"/>
      <c r="C906" s="17"/>
    </row>
    <row r="907" spans="1:3" ht="15.75" customHeight="1" x14ac:dyDescent="0.25">
      <c r="A907"/>
      <c r="B907"/>
      <c r="C907" s="17"/>
    </row>
    <row r="908" spans="1:3" ht="15.75" customHeight="1" x14ac:dyDescent="0.25">
      <c r="A908"/>
      <c r="B908"/>
      <c r="C908" s="17"/>
    </row>
    <row r="909" spans="1:3" ht="15.75" customHeight="1" x14ac:dyDescent="0.25">
      <c r="A909"/>
      <c r="B909"/>
      <c r="C909" s="17"/>
    </row>
    <row r="910" spans="1:3" ht="15.75" customHeight="1" x14ac:dyDescent="0.25">
      <c r="A910"/>
      <c r="B910"/>
      <c r="C910" s="17"/>
    </row>
    <row r="911" spans="1:3" ht="15.75" customHeight="1" x14ac:dyDescent="0.25">
      <c r="A911"/>
      <c r="B911"/>
      <c r="C911" s="17"/>
    </row>
    <row r="912" spans="1:3" ht="15.75" customHeight="1" x14ac:dyDescent="0.25">
      <c r="A912"/>
      <c r="B912"/>
      <c r="C912" s="17"/>
    </row>
    <row r="913" spans="1:3" ht="15.75" customHeight="1" x14ac:dyDescent="0.25">
      <c r="A913"/>
      <c r="B913"/>
      <c r="C913" s="17"/>
    </row>
    <row r="914" spans="1:3" ht="15.75" customHeight="1" x14ac:dyDescent="0.25">
      <c r="A914"/>
      <c r="B914"/>
      <c r="C914" s="17"/>
    </row>
    <row r="915" spans="1:3" ht="15.75" customHeight="1" x14ac:dyDescent="0.25">
      <c r="A915"/>
      <c r="B915"/>
      <c r="C915" s="17"/>
    </row>
    <row r="916" spans="1:3" ht="15.75" customHeight="1" x14ac:dyDescent="0.25">
      <c r="A916"/>
      <c r="B916"/>
      <c r="C916" s="17"/>
    </row>
    <row r="917" spans="1:3" ht="15.75" customHeight="1" x14ac:dyDescent="0.25">
      <c r="A917"/>
      <c r="B917"/>
      <c r="C917" s="17"/>
    </row>
    <row r="918" spans="1:3" ht="15.75" customHeight="1" x14ac:dyDescent="0.25">
      <c r="A918"/>
      <c r="B918"/>
      <c r="C918" s="17"/>
    </row>
    <row r="919" spans="1:3" ht="15.75" customHeight="1" x14ac:dyDescent="0.25">
      <c r="A919"/>
      <c r="B919"/>
      <c r="C919" s="17"/>
    </row>
    <row r="920" spans="1:3" ht="15.75" customHeight="1" x14ac:dyDescent="0.25">
      <c r="A920"/>
      <c r="B920"/>
      <c r="C920" s="17"/>
    </row>
    <row r="921" spans="1:3" ht="15.75" customHeight="1" x14ac:dyDescent="0.25">
      <c r="A921"/>
      <c r="B921"/>
      <c r="C921" s="17"/>
    </row>
    <row r="922" spans="1:3" ht="15.75" customHeight="1" x14ac:dyDescent="0.25">
      <c r="A922"/>
      <c r="B922"/>
      <c r="C922" s="17"/>
    </row>
    <row r="923" spans="1:3" ht="15.75" customHeight="1" x14ac:dyDescent="0.25">
      <c r="A923"/>
      <c r="B923"/>
      <c r="C923" s="17"/>
    </row>
    <row r="924" spans="1:3" ht="15.75" customHeight="1" x14ac:dyDescent="0.25">
      <c r="A924"/>
      <c r="B924"/>
      <c r="C924" s="17"/>
    </row>
    <row r="925" spans="1:3" ht="15.75" customHeight="1" x14ac:dyDescent="0.25">
      <c r="A925"/>
      <c r="B925"/>
      <c r="C925" s="17"/>
    </row>
    <row r="926" spans="1:3" ht="15.75" customHeight="1" x14ac:dyDescent="0.25">
      <c r="A926"/>
      <c r="B926"/>
      <c r="C926" s="17"/>
    </row>
    <row r="927" spans="1:3" ht="15.75" customHeight="1" x14ac:dyDescent="0.25">
      <c r="A927"/>
      <c r="B927"/>
      <c r="C927" s="17"/>
    </row>
    <row r="928" spans="1:3" ht="15.75" customHeight="1" x14ac:dyDescent="0.25">
      <c r="A928"/>
      <c r="B928"/>
      <c r="C928" s="17"/>
    </row>
    <row r="929" spans="1:3" ht="15.75" customHeight="1" x14ac:dyDescent="0.25">
      <c r="A929"/>
      <c r="B929"/>
      <c r="C929" s="17"/>
    </row>
    <row r="930" spans="1:3" ht="15.75" customHeight="1" x14ac:dyDescent="0.25">
      <c r="A930"/>
      <c r="B930"/>
      <c r="C930" s="17"/>
    </row>
    <row r="931" spans="1:3" ht="15.75" customHeight="1" x14ac:dyDescent="0.25">
      <c r="A931"/>
      <c r="B931"/>
      <c r="C931" s="17"/>
    </row>
    <row r="932" spans="1:3" ht="15.75" customHeight="1" x14ac:dyDescent="0.25">
      <c r="A932"/>
      <c r="B932"/>
      <c r="C932" s="17"/>
    </row>
    <row r="933" spans="1:3" ht="15.75" customHeight="1" x14ac:dyDescent="0.25">
      <c r="A933"/>
      <c r="B933"/>
      <c r="C933" s="17"/>
    </row>
    <row r="934" spans="1:3" ht="15.75" customHeight="1" x14ac:dyDescent="0.25">
      <c r="A934"/>
      <c r="B934"/>
      <c r="C934" s="17"/>
    </row>
    <row r="935" spans="1:3" ht="15.75" customHeight="1" x14ac:dyDescent="0.25">
      <c r="A935"/>
      <c r="B935"/>
      <c r="C935" s="17"/>
    </row>
    <row r="936" spans="1:3" ht="15.75" customHeight="1" x14ac:dyDescent="0.25">
      <c r="A936"/>
      <c r="B936"/>
      <c r="C936" s="17"/>
    </row>
    <row r="937" spans="1:3" ht="15.75" customHeight="1" x14ac:dyDescent="0.25">
      <c r="A937"/>
      <c r="B937"/>
      <c r="C937" s="17"/>
    </row>
    <row r="938" spans="1:3" ht="15.75" customHeight="1" x14ac:dyDescent="0.25">
      <c r="A938"/>
      <c r="B938"/>
      <c r="C938" s="17"/>
    </row>
    <row r="939" spans="1:3" ht="15.75" customHeight="1" x14ac:dyDescent="0.25">
      <c r="A939"/>
      <c r="B939"/>
      <c r="C939" s="17"/>
    </row>
    <row r="940" spans="1:3" ht="15.75" customHeight="1" x14ac:dyDescent="0.25">
      <c r="A940"/>
      <c r="B940"/>
      <c r="C940" s="17"/>
    </row>
    <row r="941" spans="1:3" ht="15.75" customHeight="1" x14ac:dyDescent="0.25">
      <c r="A941"/>
      <c r="B941"/>
      <c r="C941" s="17"/>
    </row>
    <row r="942" spans="1:3" ht="15.75" customHeight="1" x14ac:dyDescent="0.25">
      <c r="A942"/>
      <c r="B942"/>
      <c r="C942" s="17"/>
    </row>
    <row r="943" spans="1:3" ht="15.75" customHeight="1" x14ac:dyDescent="0.25">
      <c r="A943"/>
      <c r="B943"/>
      <c r="C943" s="17"/>
    </row>
    <row r="944" spans="1:3" ht="15.75" customHeight="1" x14ac:dyDescent="0.25">
      <c r="A944"/>
      <c r="B944"/>
      <c r="C944" s="17"/>
    </row>
    <row r="945" spans="1:3" ht="15.75" customHeight="1" x14ac:dyDescent="0.25">
      <c r="A945"/>
      <c r="B945"/>
      <c r="C945" s="17"/>
    </row>
    <row r="946" spans="1:3" ht="15.75" customHeight="1" x14ac:dyDescent="0.25">
      <c r="A946"/>
      <c r="B946"/>
      <c r="C946" s="17"/>
    </row>
    <row r="947" spans="1:3" ht="15.75" customHeight="1" x14ac:dyDescent="0.25">
      <c r="A947"/>
      <c r="B947"/>
      <c r="C947" s="17"/>
    </row>
    <row r="948" spans="1:3" ht="15.75" customHeight="1" x14ac:dyDescent="0.25">
      <c r="A948"/>
      <c r="B948"/>
      <c r="C948" s="17"/>
    </row>
    <row r="949" spans="1:3" ht="15.75" customHeight="1" x14ac:dyDescent="0.25">
      <c r="A949"/>
      <c r="B949"/>
      <c r="C949" s="17"/>
    </row>
    <row r="950" spans="1:3" ht="15.75" customHeight="1" x14ac:dyDescent="0.25">
      <c r="A950"/>
      <c r="B950"/>
      <c r="C950" s="17"/>
    </row>
    <row r="951" spans="1:3" ht="15.75" customHeight="1" x14ac:dyDescent="0.25">
      <c r="A951"/>
      <c r="B951"/>
      <c r="C951" s="17"/>
    </row>
    <row r="952" spans="1:3" ht="15.75" customHeight="1" x14ac:dyDescent="0.25">
      <c r="A952"/>
      <c r="B952"/>
      <c r="C952" s="17"/>
    </row>
    <row r="953" spans="1:3" ht="15.75" customHeight="1" x14ac:dyDescent="0.25">
      <c r="A953"/>
      <c r="B953"/>
      <c r="C953" s="17"/>
    </row>
    <row r="954" spans="1:3" ht="15.75" customHeight="1" x14ac:dyDescent="0.25">
      <c r="A954"/>
      <c r="B954"/>
      <c r="C954" s="17"/>
    </row>
    <row r="955" spans="1:3" ht="15.75" customHeight="1" x14ac:dyDescent="0.25">
      <c r="A955"/>
      <c r="B955"/>
      <c r="C955" s="17"/>
    </row>
    <row r="956" spans="1:3" ht="15.75" customHeight="1" x14ac:dyDescent="0.25">
      <c r="A956"/>
      <c r="B956"/>
      <c r="C956" s="17"/>
    </row>
    <row r="957" spans="1:3" ht="15.75" customHeight="1" x14ac:dyDescent="0.25">
      <c r="A957"/>
      <c r="B957"/>
      <c r="C957" s="17"/>
    </row>
    <row r="958" spans="1:3" ht="15.75" customHeight="1" x14ac:dyDescent="0.25">
      <c r="A958"/>
      <c r="B958"/>
      <c r="C958" s="17"/>
    </row>
    <row r="959" spans="1:3" ht="15.75" customHeight="1" x14ac:dyDescent="0.25">
      <c r="A959"/>
      <c r="B959"/>
      <c r="C959" s="17"/>
    </row>
    <row r="960" spans="1:3" ht="15.75" customHeight="1" x14ac:dyDescent="0.25">
      <c r="A960"/>
      <c r="B960"/>
      <c r="C960" s="17"/>
    </row>
    <row r="961" spans="1:3" ht="15.75" customHeight="1" x14ac:dyDescent="0.25">
      <c r="A961"/>
      <c r="B961"/>
      <c r="C961" s="17"/>
    </row>
    <row r="962" spans="1:3" ht="15.75" customHeight="1" x14ac:dyDescent="0.25">
      <c r="A962"/>
      <c r="B962"/>
      <c r="C962" s="17"/>
    </row>
    <row r="963" spans="1:3" ht="15.75" customHeight="1" x14ac:dyDescent="0.25">
      <c r="A963"/>
      <c r="B963"/>
      <c r="C963" s="17"/>
    </row>
    <row r="964" spans="1:3" ht="15.75" customHeight="1" x14ac:dyDescent="0.25">
      <c r="A964"/>
      <c r="B964"/>
      <c r="C964" s="17"/>
    </row>
    <row r="965" spans="1:3" ht="15.75" customHeight="1" x14ac:dyDescent="0.25">
      <c r="A965"/>
      <c r="B965"/>
      <c r="C965" s="17"/>
    </row>
    <row r="966" spans="1:3" ht="15.75" customHeight="1" x14ac:dyDescent="0.25">
      <c r="A966"/>
      <c r="B966"/>
      <c r="C966" s="17"/>
    </row>
    <row r="967" spans="1:3" ht="15.75" customHeight="1" x14ac:dyDescent="0.25">
      <c r="A967"/>
      <c r="B967"/>
      <c r="C967" s="17"/>
    </row>
    <row r="968" spans="1:3" ht="15.75" customHeight="1" x14ac:dyDescent="0.25">
      <c r="A968"/>
      <c r="B968"/>
      <c r="C968" s="17"/>
    </row>
    <row r="969" spans="1:3" ht="15.75" customHeight="1" x14ac:dyDescent="0.25">
      <c r="A969"/>
      <c r="B969"/>
      <c r="C969" s="17"/>
    </row>
    <row r="970" spans="1:3" ht="15.75" customHeight="1" x14ac:dyDescent="0.25">
      <c r="A970"/>
      <c r="B970"/>
      <c r="C970" s="17"/>
    </row>
    <row r="971" spans="1:3" ht="15.75" customHeight="1" x14ac:dyDescent="0.25">
      <c r="A971"/>
      <c r="B971"/>
      <c r="C971" s="17"/>
    </row>
    <row r="972" spans="1:3" ht="15.75" customHeight="1" x14ac:dyDescent="0.25">
      <c r="A972"/>
      <c r="B972"/>
      <c r="C972" s="17"/>
    </row>
    <row r="973" spans="1:3" ht="15.75" customHeight="1" x14ac:dyDescent="0.25">
      <c r="A973"/>
      <c r="B973"/>
      <c r="C973" s="17"/>
    </row>
    <row r="974" spans="1:3" ht="15.75" customHeight="1" x14ac:dyDescent="0.25">
      <c r="A974"/>
      <c r="B974"/>
      <c r="C974" s="17"/>
    </row>
    <row r="975" spans="1:3" ht="15.75" customHeight="1" x14ac:dyDescent="0.25">
      <c r="A975"/>
      <c r="B975"/>
      <c r="C975" s="17"/>
    </row>
    <row r="976" spans="1:3" ht="15.75" customHeight="1" x14ac:dyDescent="0.25">
      <c r="A976"/>
      <c r="B976"/>
      <c r="C976" s="17"/>
    </row>
    <row r="977" spans="1:3" ht="15.75" customHeight="1" x14ac:dyDescent="0.25">
      <c r="A977"/>
      <c r="B977"/>
      <c r="C977" s="17"/>
    </row>
    <row r="978" spans="1:3" ht="15.75" customHeight="1" x14ac:dyDescent="0.25">
      <c r="A978"/>
      <c r="B978"/>
      <c r="C978" s="17"/>
    </row>
    <row r="979" spans="1:3" ht="15.75" customHeight="1" x14ac:dyDescent="0.25">
      <c r="A979"/>
      <c r="B979"/>
      <c r="C979" s="17"/>
    </row>
    <row r="980" spans="1:3" ht="15.75" customHeight="1" x14ac:dyDescent="0.25">
      <c r="A980"/>
      <c r="B980"/>
      <c r="C980" s="17"/>
    </row>
    <row r="981" spans="1:3" ht="15.75" customHeight="1" x14ac:dyDescent="0.25">
      <c r="A981"/>
      <c r="B981"/>
      <c r="C981" s="17"/>
    </row>
    <row r="982" spans="1:3" ht="15.75" customHeight="1" x14ac:dyDescent="0.25">
      <c r="A982"/>
      <c r="B982"/>
      <c r="C982" s="17"/>
    </row>
    <row r="983" spans="1:3" ht="15.75" customHeight="1" x14ac:dyDescent="0.25">
      <c r="A983"/>
      <c r="B983"/>
      <c r="C983" s="17"/>
    </row>
    <row r="984" spans="1:3" ht="15.75" customHeight="1" x14ac:dyDescent="0.25">
      <c r="A984"/>
      <c r="B984"/>
      <c r="C984" s="17"/>
    </row>
    <row r="985" spans="1:3" ht="15.75" customHeight="1" x14ac:dyDescent="0.25">
      <c r="A985"/>
      <c r="B985"/>
      <c r="C985" s="17"/>
    </row>
    <row r="986" spans="1:3" ht="15.75" customHeight="1" x14ac:dyDescent="0.25">
      <c r="A986"/>
      <c r="B986"/>
      <c r="C986" s="17"/>
    </row>
    <row r="987" spans="1:3" ht="15.75" customHeight="1" x14ac:dyDescent="0.25">
      <c r="A987"/>
      <c r="B987"/>
      <c r="C987" s="17"/>
    </row>
    <row r="988" spans="1:3" ht="15.75" customHeight="1" x14ac:dyDescent="0.25">
      <c r="A988"/>
      <c r="B988"/>
      <c r="C988" s="17"/>
    </row>
    <row r="989" spans="1:3" ht="15.75" customHeight="1" x14ac:dyDescent="0.25">
      <c r="A989"/>
      <c r="B989"/>
      <c r="C989" s="17"/>
    </row>
    <row r="990" spans="1:3" ht="15.75" customHeight="1" x14ac:dyDescent="0.25">
      <c r="A990"/>
      <c r="B990"/>
      <c r="C990" s="17"/>
    </row>
    <row r="991" spans="1:3" ht="15.75" customHeight="1" x14ac:dyDescent="0.25">
      <c r="A991"/>
      <c r="B991"/>
      <c r="C991" s="17"/>
    </row>
    <row r="992" spans="1:3" ht="15.75" customHeight="1" x14ac:dyDescent="0.25">
      <c r="A992"/>
      <c r="B992"/>
      <c r="C992" s="17"/>
    </row>
    <row r="993" spans="1:3" ht="15.75" customHeight="1" x14ac:dyDescent="0.25">
      <c r="A993"/>
      <c r="B993"/>
      <c r="C993" s="17"/>
    </row>
  </sheetData>
  <sheetProtection algorithmName="SHA-512" hashValue="/q9IUrNQcqsHhk+/5lbvpswP9GQxo/pWH4pMGtOQ1+HEkMCSmyv3z9RwCm7nV7Rb2grWfIkO+icPzB+PUzC0Lw==" saltValue="ggH+HEysh0ttk7lo0dSAvQ==" spinCount="100000" sheet="1" objects="1" scenarios="1"/>
  <protectedRanges>
    <protectedRange algorithmName="SHA-512" hashValue="R8frfBQ/MhInQYm+jLEgMwgPwCkrGPIUaxyIFLRSCn/+fIsUU6bmJDax/r7gTh2PEAEvgODYwg0rRRjqSM/oww==" saltValue="tbZzHO5lCNHCDH5y3XGZag==" spinCount="100000" sqref="A1:E1 G1:XFD1" name="Range1_1"/>
    <protectedRange algorithmName="SHA-512" hashValue="R8frfBQ/MhInQYm+jLEgMwgPwCkrGPIUaxyIFLRSCn/+fIsUU6bmJDax/r7gTh2PEAEvgODYwg0rRRjqSM/oww==" saltValue="tbZzHO5lCNHCDH5y3XGZag==" spinCount="100000" sqref="F1" name="Range1_2"/>
  </protectedRanges>
  <mergeCells count="2">
    <mergeCell ref="A2:E2"/>
    <mergeCell ref="D51:E51"/>
  </mergeCells>
  <conditionalFormatting sqref="D5:E48">
    <cfRule type="cellIs" dxfId="15" priority="1" operator="lessThan">
      <formula>-0.001</formula>
    </cfRule>
  </conditionalFormatting>
  <pageMargins left="0.25" right="0.25" top="0.75" bottom="0.75" header="0.3" footer="0.3"/>
  <pageSetup paperSize="9" scale="80" orientation="portrait"/>
  <headerFooter>
    <oddFooter>&amp;RStranica: &amp;P od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989"/>
  <sheetViews>
    <sheetView showGridLines="0" workbookViewId="0">
      <selection activeCell="D5" sqref="D5"/>
    </sheetView>
  </sheetViews>
  <sheetFormatPr defaultColWidth="17.33203125" defaultRowHeight="15" customHeight="1" x14ac:dyDescent="0.25"/>
  <cols>
    <col min="1" max="1" width="18.6640625" style="21" customWidth="1"/>
    <col min="2" max="2" width="60.6640625" style="21" customWidth="1"/>
    <col min="3" max="3" width="18.6640625" style="27" customWidth="1"/>
    <col min="4" max="4" width="12.109375" customWidth="1"/>
    <col min="5" max="21" width="8" customWidth="1"/>
  </cols>
  <sheetData>
    <row r="1" spans="1:24" s="2" customFormat="1" ht="15" customHeight="1" x14ac:dyDescent="0.25">
      <c r="A1" s="127" t="s">
        <v>47</v>
      </c>
      <c r="B1" s="128" t="s">
        <v>48</v>
      </c>
      <c r="C1" s="127" t="s">
        <v>34</v>
      </c>
      <c r="D1" s="129" t="s">
        <v>49</v>
      </c>
      <c r="E1" s="130" t="s">
        <v>50</v>
      </c>
      <c r="F1" s="131" t="s">
        <v>38</v>
      </c>
    </row>
    <row r="2" spans="1:24" ht="50.1" customHeight="1" x14ac:dyDescent="0.25">
      <c r="A2" s="291" t="s">
        <v>2886</v>
      </c>
      <c r="B2" s="335"/>
      <c r="C2" s="335"/>
      <c r="D2" s="335"/>
      <c r="E2" s="192"/>
      <c r="F2" s="192"/>
      <c r="G2" s="8"/>
      <c r="H2" s="8"/>
      <c r="I2" s="8"/>
      <c r="J2" s="8"/>
      <c r="K2" s="8"/>
      <c r="L2" s="8"/>
      <c r="M2" s="8"/>
      <c r="N2" s="8"/>
      <c r="O2" s="8"/>
      <c r="P2" s="8"/>
      <c r="Q2" s="8"/>
      <c r="R2" s="8"/>
      <c r="S2" s="8"/>
      <c r="T2" s="8"/>
      <c r="U2" s="8"/>
    </row>
    <row r="3" spans="1:24" s="6" customFormat="1" ht="48" customHeight="1" x14ac:dyDescent="0.25">
      <c r="A3" s="40" t="s">
        <v>1964</v>
      </c>
      <c r="B3" s="41" t="s">
        <v>40</v>
      </c>
      <c r="C3" s="42" t="s">
        <v>41</v>
      </c>
      <c r="D3" s="43" t="s">
        <v>2887</v>
      </c>
      <c r="E3" s="193"/>
      <c r="F3" s="193"/>
      <c r="G3" s="35"/>
      <c r="H3" s="35"/>
      <c r="I3" s="35"/>
      <c r="J3" s="35"/>
      <c r="K3" s="35"/>
      <c r="L3" s="35"/>
      <c r="M3" s="35"/>
      <c r="N3" s="35"/>
      <c r="O3" s="35"/>
      <c r="P3" s="35"/>
      <c r="Q3" s="35"/>
      <c r="R3" s="35"/>
      <c r="S3" s="35"/>
      <c r="T3" s="35"/>
      <c r="U3" s="35"/>
    </row>
    <row r="4" spans="1:24" s="225" customFormat="1" ht="12" customHeight="1" x14ac:dyDescent="0.25">
      <c r="A4" s="44">
        <v>1</v>
      </c>
      <c r="B4" s="46">
        <v>2</v>
      </c>
      <c r="C4" s="46" t="s">
        <v>56</v>
      </c>
      <c r="D4" s="208">
        <v>4</v>
      </c>
      <c r="E4" s="209"/>
      <c r="F4" s="209"/>
      <c r="G4" s="210"/>
      <c r="H4" s="211"/>
      <c r="I4" s="211"/>
      <c r="J4" s="211"/>
      <c r="K4" s="211"/>
      <c r="L4" s="211"/>
      <c r="M4" s="211"/>
      <c r="N4" s="211"/>
      <c r="O4" s="211"/>
      <c r="P4" s="211"/>
      <c r="Q4" s="211"/>
      <c r="R4" s="211"/>
      <c r="S4" s="211"/>
      <c r="T4" s="211"/>
      <c r="U4" s="211"/>
      <c r="V4" s="211"/>
      <c r="W4" s="211"/>
      <c r="X4" s="211"/>
    </row>
    <row r="5" spans="1:24" ht="24" customHeight="1" x14ac:dyDescent="0.25">
      <c r="A5" s="212"/>
      <c r="B5" s="213" t="s">
        <v>2888</v>
      </c>
      <c r="C5" s="214" t="s">
        <v>2889</v>
      </c>
      <c r="D5" s="215">
        <v>21729.02</v>
      </c>
      <c r="E5" s="124"/>
      <c r="F5" s="124"/>
      <c r="G5" s="7"/>
      <c r="H5" s="7"/>
      <c r="I5" s="7"/>
      <c r="J5" s="7"/>
      <c r="K5" s="7"/>
      <c r="L5" s="7"/>
      <c r="M5" s="7"/>
      <c r="N5" s="7"/>
      <c r="O5" s="7"/>
      <c r="P5" s="7"/>
      <c r="Q5" s="7"/>
      <c r="R5" s="7"/>
      <c r="S5" s="7"/>
      <c r="T5" s="7"/>
      <c r="U5" s="7"/>
    </row>
    <row r="6" spans="1:24" ht="24" customHeight="1" x14ac:dyDescent="0.25">
      <c r="A6" s="216"/>
      <c r="B6" s="217" t="s">
        <v>2890</v>
      </c>
      <c r="C6" s="218" t="s">
        <v>2891</v>
      </c>
      <c r="D6" s="219">
        <f>D7+D8+D17+D18</f>
        <v>373663.37999999995</v>
      </c>
      <c r="E6" s="124"/>
      <c r="F6" s="124"/>
      <c r="G6" s="7"/>
      <c r="H6" s="7"/>
      <c r="I6" s="7"/>
      <c r="J6" s="7"/>
      <c r="K6" s="7"/>
      <c r="L6" s="7"/>
      <c r="M6" s="7"/>
      <c r="N6" s="7"/>
      <c r="O6" s="7"/>
      <c r="P6" s="7"/>
      <c r="Q6" s="7"/>
      <c r="R6" s="7"/>
      <c r="S6" s="7"/>
      <c r="T6" s="7"/>
      <c r="U6" s="7"/>
    </row>
    <row r="7" spans="1:24" ht="12.75" customHeight="1" x14ac:dyDescent="0.25">
      <c r="A7" s="216"/>
      <c r="B7" s="217" t="s">
        <v>2892</v>
      </c>
      <c r="C7" s="218" t="s">
        <v>2893</v>
      </c>
      <c r="D7" s="203">
        <v>0</v>
      </c>
      <c r="E7" s="124"/>
      <c r="F7" s="124"/>
      <c r="G7" s="7"/>
      <c r="H7" s="7"/>
      <c r="I7" s="7"/>
      <c r="J7" s="7"/>
      <c r="K7" s="7"/>
      <c r="L7" s="7"/>
      <c r="M7" s="7"/>
      <c r="N7" s="7"/>
      <c r="O7" s="7"/>
      <c r="P7" s="7"/>
      <c r="Q7" s="7"/>
      <c r="R7" s="7"/>
      <c r="S7" s="7"/>
      <c r="T7" s="7"/>
      <c r="U7" s="7"/>
    </row>
    <row r="8" spans="1:24" ht="12.75" customHeight="1" x14ac:dyDescent="0.25">
      <c r="A8" s="216" t="s">
        <v>2291</v>
      </c>
      <c r="B8" s="217" t="s">
        <v>2894</v>
      </c>
      <c r="C8" s="218" t="s">
        <v>2895</v>
      </c>
      <c r="D8" s="219">
        <f>SUM(D9:D16)</f>
        <v>371165.72</v>
      </c>
      <c r="E8" s="124"/>
      <c r="F8" s="124"/>
      <c r="G8" s="7"/>
      <c r="H8" s="7"/>
      <c r="I8" s="7"/>
      <c r="J8" s="7"/>
      <c r="K8" s="7"/>
      <c r="L8" s="7"/>
      <c r="M8" s="7"/>
      <c r="N8" s="7"/>
      <c r="O8" s="7"/>
      <c r="P8" s="7"/>
      <c r="Q8" s="7"/>
      <c r="R8" s="7"/>
      <c r="S8" s="7"/>
      <c r="T8" s="7"/>
      <c r="U8" s="7"/>
    </row>
    <row r="9" spans="1:24" ht="12.75" customHeight="1" x14ac:dyDescent="0.25">
      <c r="A9" s="220" t="s">
        <v>2293</v>
      </c>
      <c r="B9" s="142" t="s">
        <v>2294</v>
      </c>
      <c r="C9" s="218" t="s">
        <v>2896</v>
      </c>
      <c r="D9" s="203">
        <v>268123</v>
      </c>
      <c r="E9" s="124"/>
      <c r="F9" s="124"/>
      <c r="G9" s="7"/>
      <c r="H9" s="7"/>
      <c r="I9" s="7"/>
      <c r="J9" s="7"/>
      <c r="K9" s="7"/>
      <c r="L9" s="7"/>
      <c r="M9" s="7"/>
      <c r="N9" s="7"/>
      <c r="O9" s="7"/>
      <c r="P9" s="7"/>
      <c r="Q9" s="7"/>
      <c r="R9" s="7"/>
      <c r="S9" s="7"/>
      <c r="T9" s="7"/>
      <c r="U9" s="7"/>
    </row>
    <row r="10" spans="1:24" ht="12.75" customHeight="1" x14ac:dyDescent="0.25">
      <c r="A10" s="220" t="s">
        <v>2295</v>
      </c>
      <c r="B10" s="142" t="s">
        <v>2296</v>
      </c>
      <c r="C10" s="218" t="s">
        <v>2897</v>
      </c>
      <c r="D10" s="203">
        <v>101357.51</v>
      </c>
      <c r="E10" s="124"/>
      <c r="F10" s="124"/>
      <c r="G10" s="7"/>
      <c r="H10" s="7"/>
      <c r="I10" s="7"/>
      <c r="J10" s="7"/>
      <c r="K10" s="7"/>
      <c r="L10" s="7"/>
      <c r="M10" s="7"/>
      <c r="N10" s="7"/>
      <c r="O10" s="7"/>
      <c r="P10" s="7"/>
      <c r="Q10" s="7"/>
      <c r="R10" s="7"/>
      <c r="S10" s="7"/>
      <c r="T10" s="7"/>
      <c r="U10" s="7"/>
    </row>
    <row r="11" spans="1:24" ht="12.75" customHeight="1" x14ac:dyDescent="0.25">
      <c r="A11" s="220" t="s">
        <v>2297</v>
      </c>
      <c r="B11" s="142" t="s">
        <v>2898</v>
      </c>
      <c r="C11" s="218" t="s">
        <v>2899</v>
      </c>
      <c r="D11" s="203">
        <v>1005.22</v>
      </c>
      <c r="E11" s="124"/>
      <c r="F11" s="124"/>
      <c r="G11" s="7"/>
      <c r="H11" s="7"/>
      <c r="I11" s="7"/>
      <c r="J11" s="7"/>
      <c r="K11" s="7"/>
      <c r="L11" s="7"/>
      <c r="M11" s="7"/>
      <c r="N11" s="7"/>
      <c r="O11" s="7"/>
      <c r="P11" s="7"/>
      <c r="Q11" s="7"/>
      <c r="R11" s="7"/>
      <c r="S11" s="7"/>
      <c r="T11" s="7"/>
      <c r="U11" s="7"/>
    </row>
    <row r="12" spans="1:24" ht="12.75" customHeight="1" x14ac:dyDescent="0.25">
      <c r="A12" s="220" t="s">
        <v>2305</v>
      </c>
      <c r="B12" s="142" t="s">
        <v>2306</v>
      </c>
      <c r="C12" s="218" t="s">
        <v>2900</v>
      </c>
      <c r="D12" s="203">
        <v>0</v>
      </c>
      <c r="E12" s="124"/>
      <c r="F12" s="124"/>
      <c r="G12" s="7"/>
      <c r="H12" s="7"/>
      <c r="I12" s="7"/>
      <c r="J12" s="7"/>
      <c r="K12" s="7"/>
      <c r="L12" s="7"/>
      <c r="M12" s="7"/>
      <c r="N12" s="7"/>
      <c r="O12" s="7"/>
      <c r="P12" s="7"/>
      <c r="Q12" s="7"/>
      <c r="R12" s="7"/>
      <c r="S12" s="7"/>
      <c r="T12" s="7"/>
      <c r="U12" s="7"/>
    </row>
    <row r="13" spans="1:24" ht="24" customHeight="1" x14ac:dyDescent="0.25">
      <c r="A13" s="220" t="s">
        <v>2307</v>
      </c>
      <c r="B13" s="142" t="s">
        <v>2901</v>
      </c>
      <c r="C13" s="218" t="s">
        <v>2902</v>
      </c>
      <c r="D13" s="203">
        <v>0</v>
      </c>
      <c r="E13" s="124"/>
      <c r="F13" s="124"/>
      <c r="G13" s="7"/>
      <c r="H13" s="7"/>
      <c r="I13" s="7"/>
      <c r="J13" s="7"/>
      <c r="K13" s="7"/>
      <c r="L13" s="7"/>
      <c r="M13" s="7"/>
      <c r="N13" s="7"/>
      <c r="O13" s="7"/>
      <c r="P13" s="7"/>
      <c r="Q13" s="7"/>
      <c r="R13" s="7"/>
      <c r="S13" s="7"/>
      <c r="T13" s="7"/>
      <c r="U13" s="7"/>
    </row>
    <row r="14" spans="1:24" ht="12.75" customHeight="1" x14ac:dyDescent="0.25">
      <c r="A14" s="220" t="s">
        <v>2309</v>
      </c>
      <c r="B14" s="142" t="s">
        <v>2310</v>
      </c>
      <c r="C14" s="218" t="s">
        <v>2903</v>
      </c>
      <c r="D14" s="203">
        <v>0</v>
      </c>
      <c r="E14" s="124"/>
      <c r="F14" s="124"/>
      <c r="G14" s="7"/>
      <c r="H14" s="7"/>
      <c r="I14" s="7"/>
      <c r="J14" s="7"/>
      <c r="K14" s="7"/>
      <c r="L14" s="7"/>
      <c r="M14" s="7"/>
      <c r="N14" s="7"/>
      <c r="O14" s="7"/>
      <c r="P14" s="7"/>
      <c r="Q14" s="7"/>
      <c r="R14" s="7"/>
      <c r="S14" s="7"/>
      <c r="T14" s="7"/>
      <c r="U14" s="7"/>
    </row>
    <row r="15" spans="1:24" ht="12.75" customHeight="1" x14ac:dyDescent="0.25">
      <c r="A15" s="220" t="s">
        <v>2311</v>
      </c>
      <c r="B15" s="142" t="s">
        <v>2312</v>
      </c>
      <c r="C15" s="218" t="s">
        <v>2904</v>
      </c>
      <c r="D15" s="203">
        <v>0</v>
      </c>
      <c r="E15" s="124"/>
      <c r="F15" s="124"/>
      <c r="G15" s="7"/>
      <c r="H15" s="7"/>
      <c r="I15" s="7"/>
      <c r="J15" s="7"/>
      <c r="K15" s="7"/>
      <c r="L15" s="7"/>
      <c r="M15" s="7"/>
      <c r="N15" s="7"/>
      <c r="O15" s="7"/>
      <c r="P15" s="7"/>
      <c r="Q15" s="7"/>
      <c r="R15" s="7"/>
      <c r="S15" s="7"/>
      <c r="T15" s="7"/>
      <c r="U15" s="7"/>
    </row>
    <row r="16" spans="1:24" ht="12.75" customHeight="1" x14ac:dyDescent="0.25">
      <c r="A16" s="220" t="s">
        <v>2313</v>
      </c>
      <c r="B16" s="142" t="s">
        <v>2314</v>
      </c>
      <c r="C16" s="218" t="s">
        <v>2905</v>
      </c>
      <c r="D16" s="203">
        <v>679.99</v>
      </c>
      <c r="E16" s="124"/>
      <c r="F16" s="124"/>
      <c r="G16" s="7"/>
      <c r="H16" s="7"/>
      <c r="I16" s="7"/>
      <c r="J16" s="7"/>
      <c r="K16" s="7"/>
      <c r="L16" s="7"/>
      <c r="M16" s="7"/>
      <c r="N16" s="7"/>
      <c r="O16" s="7"/>
      <c r="P16" s="7"/>
      <c r="Q16" s="7"/>
      <c r="R16" s="7"/>
      <c r="S16" s="7"/>
      <c r="T16" s="7"/>
      <c r="U16" s="7"/>
    </row>
    <row r="17" spans="1:21" ht="12.75" customHeight="1" x14ac:dyDescent="0.25">
      <c r="A17" s="216" t="s">
        <v>2315</v>
      </c>
      <c r="B17" s="217" t="s">
        <v>2316</v>
      </c>
      <c r="C17" s="218" t="s">
        <v>2906</v>
      </c>
      <c r="D17" s="203">
        <v>2497.66</v>
      </c>
      <c r="E17" s="124"/>
      <c r="F17" s="124"/>
      <c r="G17" s="7"/>
      <c r="H17" s="7"/>
      <c r="I17" s="7"/>
      <c r="J17" s="7"/>
      <c r="K17" s="7"/>
      <c r="L17" s="7"/>
      <c r="M17" s="7"/>
      <c r="N17" s="7"/>
      <c r="O17" s="7"/>
      <c r="P17" s="7"/>
      <c r="Q17" s="7"/>
      <c r="R17" s="7"/>
      <c r="S17" s="7"/>
      <c r="T17" s="7"/>
      <c r="U17" s="7"/>
    </row>
    <row r="18" spans="1:21" ht="36" customHeight="1" x14ac:dyDescent="0.25">
      <c r="A18" s="216" t="s">
        <v>2907</v>
      </c>
      <c r="B18" s="217" t="s">
        <v>2908</v>
      </c>
      <c r="C18" s="218" t="s">
        <v>2909</v>
      </c>
      <c r="D18" s="219">
        <f>SUM(D19:D23)</f>
        <v>0</v>
      </c>
      <c r="E18" s="124"/>
      <c r="F18" s="124"/>
      <c r="G18" s="7"/>
      <c r="H18" s="7"/>
      <c r="I18" s="7"/>
      <c r="J18" s="7"/>
      <c r="K18" s="7"/>
      <c r="L18" s="7"/>
      <c r="M18" s="7"/>
      <c r="N18" s="7"/>
      <c r="O18" s="7"/>
      <c r="P18" s="7"/>
      <c r="Q18" s="7"/>
      <c r="R18" s="7"/>
      <c r="S18" s="7"/>
      <c r="T18" s="7"/>
      <c r="U18" s="7"/>
    </row>
    <row r="19" spans="1:21" ht="12.75" customHeight="1" x14ac:dyDescent="0.25">
      <c r="A19" s="220" t="s">
        <v>2910</v>
      </c>
      <c r="B19" s="142" t="s">
        <v>2911</v>
      </c>
      <c r="C19" s="218" t="s">
        <v>2912</v>
      </c>
      <c r="D19" s="203">
        <v>0</v>
      </c>
      <c r="E19" s="124"/>
      <c r="F19" s="124"/>
      <c r="G19" s="7"/>
      <c r="H19" s="7"/>
      <c r="I19" s="7"/>
      <c r="J19" s="7"/>
      <c r="K19" s="7"/>
      <c r="L19" s="7"/>
      <c r="M19" s="7"/>
      <c r="N19" s="7"/>
      <c r="O19" s="7"/>
      <c r="P19" s="7"/>
      <c r="Q19" s="7"/>
      <c r="R19" s="7"/>
      <c r="S19" s="7"/>
      <c r="T19" s="7"/>
      <c r="U19" s="7"/>
    </row>
    <row r="20" spans="1:21" ht="12.75" customHeight="1" x14ac:dyDescent="0.25">
      <c r="A20" s="220" t="s">
        <v>2913</v>
      </c>
      <c r="B20" s="142" t="s">
        <v>2328</v>
      </c>
      <c r="C20" s="218" t="s">
        <v>2914</v>
      </c>
      <c r="D20" s="203">
        <v>0</v>
      </c>
      <c r="E20" s="124"/>
      <c r="F20" s="124"/>
      <c r="G20" s="7"/>
      <c r="H20" s="7"/>
      <c r="I20" s="7"/>
      <c r="J20" s="7"/>
      <c r="K20" s="7"/>
      <c r="L20" s="7"/>
      <c r="M20" s="7"/>
      <c r="N20" s="7"/>
      <c r="O20" s="7"/>
      <c r="P20" s="7"/>
      <c r="Q20" s="7"/>
      <c r="R20" s="7"/>
      <c r="S20" s="7"/>
      <c r="T20" s="7"/>
      <c r="U20" s="7"/>
    </row>
    <row r="21" spans="1:21" ht="12.75" customHeight="1" x14ac:dyDescent="0.25">
      <c r="A21" s="220" t="s">
        <v>2915</v>
      </c>
      <c r="B21" s="142" t="s">
        <v>2332</v>
      </c>
      <c r="C21" s="218" t="s">
        <v>2916</v>
      </c>
      <c r="D21" s="203">
        <v>0</v>
      </c>
      <c r="E21" s="124"/>
      <c r="F21" s="124"/>
      <c r="G21" s="7"/>
      <c r="H21" s="7"/>
      <c r="I21" s="7"/>
      <c r="J21" s="7"/>
      <c r="K21" s="7"/>
      <c r="L21" s="7"/>
      <c r="M21" s="7"/>
      <c r="N21" s="7"/>
      <c r="O21" s="7"/>
      <c r="P21" s="7"/>
      <c r="Q21" s="7"/>
      <c r="R21" s="7"/>
      <c r="S21" s="7"/>
      <c r="T21" s="7"/>
      <c r="U21" s="7"/>
    </row>
    <row r="22" spans="1:21" ht="24" customHeight="1" x14ac:dyDescent="0.25">
      <c r="A22" s="220" t="s">
        <v>2917</v>
      </c>
      <c r="B22" s="142" t="s">
        <v>2918</v>
      </c>
      <c r="C22" s="218" t="s">
        <v>2919</v>
      </c>
      <c r="D22" s="203">
        <v>0</v>
      </c>
      <c r="E22" s="124"/>
      <c r="F22" s="124"/>
      <c r="G22" s="7"/>
      <c r="H22" s="7"/>
      <c r="I22" s="7"/>
      <c r="J22" s="7"/>
      <c r="K22" s="7"/>
      <c r="L22" s="7"/>
      <c r="M22" s="7"/>
      <c r="N22" s="7"/>
      <c r="O22" s="7"/>
      <c r="P22" s="7"/>
      <c r="Q22" s="7"/>
      <c r="R22" s="7"/>
      <c r="S22" s="7"/>
      <c r="T22" s="7"/>
      <c r="U22" s="7"/>
    </row>
    <row r="23" spans="1:21" ht="24" customHeight="1" x14ac:dyDescent="0.25">
      <c r="A23" s="220" t="s">
        <v>2920</v>
      </c>
      <c r="B23" s="142" t="s">
        <v>2921</v>
      </c>
      <c r="C23" s="218" t="s">
        <v>2922</v>
      </c>
      <c r="D23" s="203">
        <v>0</v>
      </c>
      <c r="E23" s="124"/>
      <c r="F23" s="124"/>
      <c r="G23" s="7"/>
      <c r="H23" s="7"/>
      <c r="I23" s="7"/>
      <c r="J23" s="7"/>
      <c r="K23" s="7"/>
      <c r="L23" s="7"/>
      <c r="M23" s="7"/>
      <c r="N23" s="7"/>
      <c r="O23" s="7"/>
      <c r="P23" s="7"/>
      <c r="Q23" s="7"/>
      <c r="R23" s="7"/>
      <c r="S23" s="7"/>
      <c r="T23" s="7"/>
      <c r="U23" s="7"/>
    </row>
    <row r="24" spans="1:21" ht="24" customHeight="1" x14ac:dyDescent="0.25">
      <c r="A24" s="220"/>
      <c r="B24" s="217" t="s">
        <v>2923</v>
      </c>
      <c r="C24" s="218" t="s">
        <v>2924</v>
      </c>
      <c r="D24" s="219">
        <f>D25+D26+D35+D36</f>
        <v>368734.04</v>
      </c>
      <c r="E24" s="124"/>
      <c r="F24" s="124"/>
      <c r="G24" s="7"/>
      <c r="H24" s="7"/>
      <c r="I24" s="7"/>
      <c r="J24" s="7"/>
      <c r="K24" s="7"/>
      <c r="L24" s="7"/>
      <c r="M24" s="7"/>
      <c r="N24" s="7"/>
      <c r="O24" s="7"/>
      <c r="P24" s="7"/>
      <c r="Q24" s="7"/>
      <c r="R24" s="7"/>
      <c r="S24" s="7"/>
      <c r="T24" s="7"/>
      <c r="U24" s="7"/>
    </row>
    <row r="25" spans="1:21" ht="12.75" customHeight="1" x14ac:dyDescent="0.25">
      <c r="A25" s="220"/>
      <c r="B25" s="217" t="s">
        <v>2892</v>
      </c>
      <c r="C25" s="218" t="s">
        <v>2925</v>
      </c>
      <c r="D25" s="203">
        <v>0</v>
      </c>
      <c r="E25" s="124"/>
      <c r="F25" s="124"/>
      <c r="G25" s="7"/>
      <c r="H25" s="7"/>
      <c r="I25" s="7"/>
      <c r="J25" s="7"/>
      <c r="K25" s="7"/>
      <c r="L25" s="7"/>
      <c r="M25" s="7"/>
      <c r="N25" s="7"/>
      <c r="O25" s="7"/>
      <c r="P25" s="7"/>
      <c r="Q25" s="7"/>
      <c r="R25" s="7"/>
      <c r="S25" s="7"/>
      <c r="T25" s="7"/>
      <c r="U25" s="7"/>
    </row>
    <row r="26" spans="1:21" ht="12.75" customHeight="1" x14ac:dyDescent="0.25">
      <c r="A26" s="216" t="s">
        <v>2291</v>
      </c>
      <c r="B26" s="217" t="s">
        <v>2926</v>
      </c>
      <c r="C26" s="218" t="s">
        <v>2927</v>
      </c>
      <c r="D26" s="219">
        <f>SUM(D27:D34)</f>
        <v>366083.49</v>
      </c>
      <c r="E26" s="124"/>
      <c r="F26" s="124"/>
      <c r="G26" s="7"/>
      <c r="H26" s="7"/>
      <c r="I26" s="7"/>
      <c r="J26" s="7"/>
      <c r="K26" s="7"/>
      <c r="L26" s="7"/>
      <c r="M26" s="7"/>
      <c r="N26" s="7"/>
      <c r="O26" s="7"/>
      <c r="P26" s="7"/>
      <c r="Q26" s="7"/>
      <c r="R26" s="7"/>
      <c r="S26" s="7"/>
      <c r="T26" s="7"/>
      <c r="U26" s="7"/>
    </row>
    <row r="27" spans="1:21" ht="12.75" customHeight="1" x14ac:dyDescent="0.25">
      <c r="A27" s="220" t="s">
        <v>2293</v>
      </c>
      <c r="B27" s="142" t="s">
        <v>2294</v>
      </c>
      <c r="C27" s="218" t="s">
        <v>2928</v>
      </c>
      <c r="D27" s="203">
        <v>262372.15000000002</v>
      </c>
      <c r="E27" s="124"/>
      <c r="F27" s="124"/>
      <c r="G27" s="7"/>
      <c r="H27" s="7"/>
      <c r="I27" s="7"/>
      <c r="J27" s="7"/>
      <c r="K27" s="7"/>
      <c r="L27" s="7"/>
      <c r="M27" s="7"/>
      <c r="N27" s="7"/>
      <c r="O27" s="7"/>
      <c r="P27" s="7"/>
      <c r="Q27" s="7"/>
      <c r="R27" s="7"/>
      <c r="S27" s="7"/>
      <c r="T27" s="7"/>
      <c r="U27" s="7"/>
    </row>
    <row r="28" spans="1:21" ht="12.75" customHeight="1" x14ac:dyDescent="0.25">
      <c r="A28" s="220" t="s">
        <v>2295</v>
      </c>
      <c r="B28" s="142" t="s">
        <v>2296</v>
      </c>
      <c r="C28" s="218" t="s">
        <v>2929</v>
      </c>
      <c r="D28" s="203">
        <v>102039.69</v>
      </c>
      <c r="E28" s="124"/>
      <c r="F28" s="124"/>
      <c r="G28" s="7"/>
      <c r="H28" s="7"/>
      <c r="I28" s="7"/>
      <c r="J28" s="7"/>
      <c r="K28" s="7"/>
      <c r="L28" s="7"/>
      <c r="M28" s="7"/>
      <c r="N28" s="7"/>
      <c r="O28" s="7"/>
      <c r="P28" s="7"/>
      <c r="Q28" s="7"/>
      <c r="R28" s="7"/>
      <c r="S28" s="7"/>
      <c r="T28" s="7"/>
      <c r="U28" s="7"/>
    </row>
    <row r="29" spans="1:21" ht="12.75" customHeight="1" x14ac:dyDescent="0.25">
      <c r="A29" s="220" t="s">
        <v>2297</v>
      </c>
      <c r="B29" s="142" t="s">
        <v>2898</v>
      </c>
      <c r="C29" s="218" t="s">
        <v>2930</v>
      </c>
      <c r="D29" s="203">
        <v>991.66</v>
      </c>
      <c r="E29" s="124"/>
      <c r="F29" s="124"/>
      <c r="G29" s="7"/>
      <c r="H29" s="7"/>
      <c r="I29" s="7"/>
      <c r="J29" s="7"/>
      <c r="K29" s="7"/>
      <c r="L29" s="7"/>
      <c r="M29" s="7"/>
      <c r="N29" s="7"/>
      <c r="O29" s="7"/>
      <c r="P29" s="7"/>
      <c r="Q29" s="7"/>
      <c r="R29" s="7"/>
      <c r="S29" s="7"/>
      <c r="T29" s="7"/>
      <c r="U29" s="7"/>
    </row>
    <row r="30" spans="1:21" ht="12.75" customHeight="1" x14ac:dyDescent="0.25">
      <c r="A30" s="220" t="s">
        <v>2305</v>
      </c>
      <c r="B30" s="142" t="s">
        <v>2306</v>
      </c>
      <c r="C30" s="218" t="s">
        <v>2931</v>
      </c>
      <c r="D30" s="203">
        <v>0</v>
      </c>
      <c r="E30" s="124"/>
      <c r="F30" s="124"/>
      <c r="G30" s="7"/>
      <c r="H30" s="7"/>
      <c r="I30" s="7"/>
      <c r="J30" s="7"/>
      <c r="K30" s="7"/>
      <c r="L30" s="7"/>
      <c r="M30" s="7"/>
      <c r="N30" s="7"/>
      <c r="O30" s="7"/>
      <c r="P30" s="7"/>
      <c r="Q30" s="7"/>
      <c r="R30" s="7"/>
      <c r="S30" s="7"/>
      <c r="T30" s="7"/>
      <c r="U30" s="7"/>
    </row>
    <row r="31" spans="1:21" ht="24" customHeight="1" x14ac:dyDescent="0.25">
      <c r="A31" s="220" t="s">
        <v>2307</v>
      </c>
      <c r="B31" s="142" t="s">
        <v>2901</v>
      </c>
      <c r="C31" s="218" t="s">
        <v>2932</v>
      </c>
      <c r="D31" s="203">
        <v>0</v>
      </c>
      <c r="E31" s="124"/>
      <c r="F31" s="124"/>
      <c r="G31" s="7"/>
      <c r="H31" s="7"/>
      <c r="I31" s="7"/>
      <c r="J31" s="7"/>
      <c r="K31" s="7"/>
      <c r="L31" s="7"/>
      <c r="M31" s="7"/>
      <c r="N31" s="7"/>
      <c r="O31" s="7"/>
      <c r="P31" s="7"/>
      <c r="Q31" s="7"/>
      <c r="R31" s="7"/>
      <c r="S31" s="7"/>
      <c r="T31" s="7"/>
      <c r="U31" s="7"/>
    </row>
    <row r="32" spans="1:21" ht="12.75" customHeight="1" x14ac:dyDescent="0.25">
      <c r="A32" s="220" t="s">
        <v>2309</v>
      </c>
      <c r="B32" s="142" t="s">
        <v>2310</v>
      </c>
      <c r="C32" s="218" t="s">
        <v>2933</v>
      </c>
      <c r="D32" s="203">
        <v>0</v>
      </c>
      <c r="E32" s="124"/>
      <c r="F32" s="124"/>
      <c r="G32" s="7"/>
      <c r="H32" s="7"/>
      <c r="I32" s="7"/>
      <c r="J32" s="7"/>
      <c r="K32" s="7"/>
      <c r="L32" s="7"/>
      <c r="M32" s="7"/>
      <c r="N32" s="7"/>
      <c r="O32" s="7"/>
      <c r="P32" s="7"/>
      <c r="Q32" s="7"/>
      <c r="R32" s="7"/>
      <c r="S32" s="7"/>
      <c r="T32" s="7"/>
      <c r="U32" s="7"/>
    </row>
    <row r="33" spans="1:21" ht="12.75" customHeight="1" x14ac:dyDescent="0.25">
      <c r="A33" s="220" t="s">
        <v>2311</v>
      </c>
      <c r="B33" s="142" t="s">
        <v>2312</v>
      </c>
      <c r="C33" s="218" t="s">
        <v>2934</v>
      </c>
      <c r="D33" s="203">
        <v>0</v>
      </c>
      <c r="E33" s="124"/>
      <c r="F33" s="124"/>
      <c r="G33" s="7"/>
      <c r="H33" s="7"/>
      <c r="I33" s="7"/>
      <c r="J33" s="7"/>
      <c r="K33" s="7"/>
      <c r="L33" s="7"/>
      <c r="M33" s="7"/>
      <c r="N33" s="7"/>
      <c r="O33" s="7"/>
      <c r="P33" s="7"/>
      <c r="Q33" s="7"/>
      <c r="R33" s="7"/>
      <c r="S33" s="7"/>
      <c r="T33" s="7"/>
      <c r="U33" s="7"/>
    </row>
    <row r="34" spans="1:21" ht="12.75" customHeight="1" x14ac:dyDescent="0.25">
      <c r="A34" s="220" t="s">
        <v>2313</v>
      </c>
      <c r="B34" s="142" t="s">
        <v>2314</v>
      </c>
      <c r="C34" s="218" t="s">
        <v>2935</v>
      </c>
      <c r="D34" s="203">
        <v>679.99</v>
      </c>
      <c r="E34" s="124"/>
      <c r="F34" s="124"/>
      <c r="G34" s="7"/>
      <c r="H34" s="7"/>
      <c r="I34" s="7"/>
      <c r="J34" s="7"/>
      <c r="K34" s="7"/>
      <c r="L34" s="7"/>
      <c r="M34" s="7"/>
      <c r="N34" s="7"/>
      <c r="O34" s="7"/>
      <c r="P34" s="7"/>
      <c r="Q34" s="7"/>
      <c r="R34" s="7"/>
      <c r="S34" s="7"/>
      <c r="T34" s="7"/>
      <c r="U34" s="7"/>
    </row>
    <row r="35" spans="1:21" ht="12.75" customHeight="1" x14ac:dyDescent="0.25">
      <c r="A35" s="216" t="s">
        <v>2315</v>
      </c>
      <c r="B35" s="217" t="s">
        <v>2316</v>
      </c>
      <c r="C35" s="218" t="s">
        <v>2936</v>
      </c>
      <c r="D35" s="203">
        <v>2650.55</v>
      </c>
      <c r="E35" s="124"/>
      <c r="F35" s="124"/>
      <c r="G35" s="7"/>
      <c r="H35" s="7"/>
      <c r="I35" s="7"/>
      <c r="J35" s="7"/>
      <c r="K35" s="7"/>
      <c r="L35" s="7"/>
      <c r="M35" s="7"/>
      <c r="N35" s="7"/>
      <c r="O35" s="7"/>
      <c r="P35" s="7"/>
      <c r="Q35" s="7"/>
      <c r="R35" s="7"/>
      <c r="S35" s="7"/>
      <c r="T35" s="7"/>
      <c r="U35" s="7"/>
    </row>
    <row r="36" spans="1:21" ht="36" customHeight="1" x14ac:dyDescent="0.25">
      <c r="A36" s="216" t="s">
        <v>2907</v>
      </c>
      <c r="B36" s="217" t="s">
        <v>2937</v>
      </c>
      <c r="C36" s="218" t="s">
        <v>2938</v>
      </c>
      <c r="D36" s="219">
        <f>SUM(D37:D41)</f>
        <v>0</v>
      </c>
      <c r="E36" s="124"/>
      <c r="F36" s="124"/>
      <c r="G36" s="7"/>
      <c r="H36" s="7"/>
      <c r="I36" s="7"/>
      <c r="J36" s="7"/>
      <c r="K36" s="7"/>
      <c r="L36" s="7"/>
      <c r="M36" s="7"/>
      <c r="N36" s="7"/>
      <c r="O36" s="7"/>
      <c r="P36" s="7"/>
      <c r="Q36" s="7"/>
      <c r="R36" s="7"/>
      <c r="S36" s="7"/>
      <c r="T36" s="7"/>
      <c r="U36" s="7"/>
    </row>
    <row r="37" spans="1:21" ht="12.75" customHeight="1" x14ac:dyDescent="0.25">
      <c r="A37" s="220" t="s">
        <v>2910</v>
      </c>
      <c r="B37" s="142" t="s">
        <v>2911</v>
      </c>
      <c r="C37" s="218" t="s">
        <v>2939</v>
      </c>
      <c r="D37" s="203">
        <v>0</v>
      </c>
      <c r="E37" s="124"/>
      <c r="F37" s="124"/>
      <c r="G37" s="7"/>
      <c r="H37" s="7"/>
      <c r="I37" s="7"/>
      <c r="J37" s="7"/>
      <c r="K37" s="7"/>
      <c r="L37" s="7"/>
      <c r="M37" s="7"/>
      <c r="N37" s="7"/>
      <c r="O37" s="7"/>
      <c r="P37" s="7"/>
      <c r="Q37" s="7"/>
      <c r="R37" s="7"/>
      <c r="S37" s="7"/>
      <c r="T37" s="7"/>
      <c r="U37" s="7"/>
    </row>
    <row r="38" spans="1:21" ht="12.75" customHeight="1" x14ac:dyDescent="0.25">
      <c r="A38" s="220" t="s">
        <v>2913</v>
      </c>
      <c r="B38" s="142" t="s">
        <v>2328</v>
      </c>
      <c r="C38" s="218" t="s">
        <v>2940</v>
      </c>
      <c r="D38" s="203">
        <v>0</v>
      </c>
      <c r="E38" s="124"/>
      <c r="F38" s="124"/>
      <c r="G38" s="7"/>
      <c r="H38" s="7"/>
      <c r="I38" s="7"/>
      <c r="J38" s="7"/>
      <c r="K38" s="7"/>
      <c r="L38" s="7"/>
      <c r="M38" s="7"/>
      <c r="N38" s="7"/>
      <c r="O38" s="7"/>
      <c r="P38" s="7"/>
      <c r="Q38" s="7"/>
      <c r="R38" s="7"/>
      <c r="S38" s="7"/>
      <c r="T38" s="7"/>
      <c r="U38" s="7"/>
    </row>
    <row r="39" spans="1:21" ht="12.75" customHeight="1" x14ac:dyDescent="0.25">
      <c r="A39" s="220" t="s">
        <v>2915</v>
      </c>
      <c r="B39" s="142" t="s">
        <v>2332</v>
      </c>
      <c r="C39" s="218" t="s">
        <v>2941</v>
      </c>
      <c r="D39" s="203">
        <v>0</v>
      </c>
      <c r="E39" s="124"/>
      <c r="F39" s="124"/>
      <c r="G39" s="7"/>
      <c r="H39" s="7"/>
      <c r="I39" s="7"/>
      <c r="J39" s="7"/>
      <c r="K39" s="7"/>
      <c r="L39" s="7"/>
      <c r="M39" s="7"/>
      <c r="N39" s="7"/>
      <c r="O39" s="7"/>
      <c r="P39" s="7"/>
      <c r="Q39" s="7"/>
      <c r="R39" s="7"/>
      <c r="S39" s="7"/>
      <c r="T39" s="7"/>
      <c r="U39" s="7"/>
    </row>
    <row r="40" spans="1:21" ht="24" customHeight="1" x14ac:dyDescent="0.25">
      <c r="A40" s="220" t="s">
        <v>2942</v>
      </c>
      <c r="B40" s="142" t="s">
        <v>2918</v>
      </c>
      <c r="C40" s="218" t="s">
        <v>2943</v>
      </c>
      <c r="D40" s="203">
        <v>0</v>
      </c>
      <c r="E40" s="124"/>
      <c r="F40" s="124"/>
      <c r="G40" s="7"/>
      <c r="H40" s="7"/>
      <c r="I40" s="7"/>
      <c r="J40" s="7"/>
      <c r="K40" s="7"/>
      <c r="L40" s="7"/>
      <c r="M40" s="7"/>
      <c r="N40" s="7"/>
      <c r="O40" s="7"/>
      <c r="P40" s="7"/>
      <c r="Q40" s="7"/>
      <c r="R40" s="7"/>
      <c r="S40" s="7"/>
      <c r="T40" s="7"/>
      <c r="U40" s="7"/>
    </row>
    <row r="41" spans="1:21" ht="24" customHeight="1" x14ac:dyDescent="0.25">
      <c r="A41" s="220" t="s">
        <v>2920</v>
      </c>
      <c r="B41" s="142" t="s">
        <v>2921</v>
      </c>
      <c r="C41" s="218" t="s">
        <v>2944</v>
      </c>
      <c r="D41" s="203">
        <v>0</v>
      </c>
      <c r="E41" s="124"/>
      <c r="F41" s="124"/>
      <c r="G41" s="7"/>
      <c r="H41" s="7"/>
      <c r="I41" s="7"/>
      <c r="J41" s="7"/>
      <c r="K41" s="7"/>
      <c r="L41" s="7"/>
      <c r="M41" s="7"/>
      <c r="N41" s="7"/>
      <c r="O41" s="7"/>
      <c r="P41" s="7"/>
      <c r="Q41" s="7"/>
      <c r="R41" s="7"/>
      <c r="S41" s="7"/>
      <c r="T41" s="7"/>
      <c r="U41" s="7"/>
    </row>
    <row r="42" spans="1:21" ht="24" customHeight="1" x14ac:dyDescent="0.25">
      <c r="A42" s="220"/>
      <c r="B42" s="217" t="s">
        <v>2945</v>
      </c>
      <c r="C42" s="218" t="s">
        <v>2946</v>
      </c>
      <c r="D42" s="219">
        <f>D5+D6-D24</f>
        <v>26658.359999999986</v>
      </c>
      <c r="E42" s="124"/>
      <c r="F42" s="124"/>
      <c r="G42" s="7"/>
      <c r="H42" s="7"/>
      <c r="I42" s="7"/>
      <c r="J42" s="7"/>
      <c r="K42" s="7"/>
      <c r="L42" s="7"/>
      <c r="M42" s="7"/>
      <c r="N42" s="7"/>
      <c r="O42" s="7"/>
      <c r="P42" s="7"/>
      <c r="Q42" s="7"/>
      <c r="R42" s="7"/>
      <c r="S42" s="7"/>
      <c r="T42" s="7"/>
      <c r="U42" s="7"/>
    </row>
    <row r="43" spans="1:21" ht="24" customHeight="1" x14ac:dyDescent="0.25">
      <c r="A43" s="216"/>
      <c r="B43" s="217" t="s">
        <v>2947</v>
      </c>
      <c r="C43" s="218" t="s">
        <v>2948</v>
      </c>
      <c r="D43" s="219">
        <f>D44+D49+D90+D95</f>
        <v>0</v>
      </c>
      <c r="E43" s="124"/>
      <c r="F43" s="124"/>
      <c r="G43" s="7"/>
      <c r="H43" s="7"/>
      <c r="I43" s="7"/>
      <c r="J43" s="7"/>
      <c r="K43" s="7"/>
      <c r="L43" s="7"/>
      <c r="M43" s="7"/>
      <c r="N43" s="7"/>
      <c r="O43" s="7"/>
      <c r="P43" s="7"/>
      <c r="Q43" s="7"/>
      <c r="R43" s="7"/>
      <c r="S43" s="7"/>
      <c r="T43" s="7"/>
      <c r="U43" s="7"/>
    </row>
    <row r="44" spans="1:21" ht="12.75" customHeight="1" x14ac:dyDescent="0.25">
      <c r="A44" s="220"/>
      <c r="B44" s="217" t="s">
        <v>2949</v>
      </c>
      <c r="C44" s="218" t="s">
        <v>2950</v>
      </c>
      <c r="D44" s="219">
        <f>SUM(D45:D48)</f>
        <v>0</v>
      </c>
      <c r="E44" s="124"/>
      <c r="F44" s="124"/>
      <c r="G44" s="7"/>
      <c r="H44" s="7"/>
      <c r="I44" s="7"/>
      <c r="J44" s="7"/>
      <c r="K44" s="7"/>
      <c r="L44" s="7"/>
      <c r="M44" s="7"/>
      <c r="N44" s="7"/>
      <c r="O44" s="7"/>
      <c r="P44" s="7"/>
      <c r="Q44" s="7"/>
      <c r="R44" s="7"/>
      <c r="S44" s="7"/>
      <c r="T44" s="7"/>
      <c r="U44" s="7"/>
    </row>
    <row r="45" spans="1:21" ht="12.75" customHeight="1" x14ac:dyDescent="0.25">
      <c r="A45" s="216"/>
      <c r="B45" s="142" t="s">
        <v>2951</v>
      </c>
      <c r="C45" s="218" t="s">
        <v>2952</v>
      </c>
      <c r="D45" s="203">
        <v>0</v>
      </c>
      <c r="E45" s="124"/>
      <c r="F45" s="124"/>
      <c r="G45" s="7"/>
      <c r="H45" s="7"/>
      <c r="I45" s="7"/>
      <c r="J45" s="7"/>
      <c r="K45" s="7"/>
      <c r="L45" s="7"/>
      <c r="M45" s="7"/>
      <c r="N45" s="7"/>
      <c r="O45" s="7"/>
      <c r="P45" s="7"/>
      <c r="Q45" s="7"/>
      <c r="R45" s="7"/>
      <c r="S45" s="7"/>
      <c r="T45" s="7"/>
      <c r="U45" s="7"/>
    </row>
    <row r="46" spans="1:21" ht="12.75" customHeight="1" x14ac:dyDescent="0.25">
      <c r="A46" s="220"/>
      <c r="B46" s="142" t="s">
        <v>2953</v>
      </c>
      <c r="C46" s="218" t="s">
        <v>2954</v>
      </c>
      <c r="D46" s="203">
        <v>0</v>
      </c>
      <c r="E46" s="124"/>
      <c r="F46" s="124"/>
      <c r="G46" s="7"/>
      <c r="H46" s="7"/>
      <c r="I46" s="7"/>
      <c r="J46" s="7"/>
      <c r="K46" s="7"/>
      <c r="L46" s="7"/>
      <c r="M46" s="7"/>
      <c r="N46" s="7"/>
      <c r="O46" s="7"/>
      <c r="P46" s="7"/>
      <c r="Q46" s="7"/>
      <c r="R46" s="7"/>
      <c r="S46" s="7"/>
      <c r="T46" s="7"/>
      <c r="U46" s="7"/>
    </row>
    <row r="47" spans="1:21" ht="12.75" customHeight="1" x14ac:dyDescent="0.25">
      <c r="A47" s="220"/>
      <c r="B47" s="142" t="s">
        <v>2955</v>
      </c>
      <c r="C47" s="218" t="s">
        <v>2956</v>
      </c>
      <c r="D47" s="203">
        <v>0</v>
      </c>
      <c r="E47" s="124"/>
      <c r="F47" s="124"/>
      <c r="G47" s="7"/>
      <c r="H47" s="7"/>
      <c r="I47" s="7"/>
      <c r="J47" s="7"/>
      <c r="K47" s="7"/>
      <c r="L47" s="7"/>
      <c r="M47" s="7"/>
      <c r="N47" s="7"/>
      <c r="O47" s="7"/>
      <c r="P47" s="7"/>
      <c r="Q47" s="7"/>
      <c r="R47" s="7"/>
      <c r="S47" s="7"/>
      <c r="T47" s="7"/>
      <c r="U47" s="7"/>
    </row>
    <row r="48" spans="1:21" ht="12.75" customHeight="1" x14ac:dyDescent="0.25">
      <c r="A48" s="220"/>
      <c r="B48" s="142" t="s">
        <v>2957</v>
      </c>
      <c r="C48" s="218" t="s">
        <v>2958</v>
      </c>
      <c r="D48" s="203">
        <v>0</v>
      </c>
      <c r="E48" s="124"/>
      <c r="F48" s="124"/>
      <c r="G48" s="7"/>
      <c r="H48" s="7"/>
      <c r="I48" s="7"/>
      <c r="J48" s="7"/>
      <c r="K48" s="7"/>
      <c r="L48" s="7"/>
      <c r="M48" s="7"/>
      <c r="N48" s="7"/>
      <c r="O48" s="7"/>
      <c r="P48" s="7"/>
      <c r="Q48" s="7"/>
      <c r="R48" s="7"/>
      <c r="S48" s="7"/>
      <c r="T48" s="7"/>
      <c r="U48" s="7"/>
    </row>
    <row r="49" spans="1:21" ht="24" customHeight="1" x14ac:dyDescent="0.25">
      <c r="A49" s="216" t="s">
        <v>2291</v>
      </c>
      <c r="B49" s="221" t="s">
        <v>2959</v>
      </c>
      <c r="C49" s="218" t="s">
        <v>2960</v>
      </c>
      <c r="D49" s="219">
        <f>D50+D55+D60+D65+D70+D75+D80+D85</f>
        <v>0</v>
      </c>
      <c r="E49" s="124"/>
      <c r="F49" s="124"/>
      <c r="G49" s="7"/>
      <c r="H49" s="7"/>
      <c r="I49" s="7"/>
      <c r="J49" s="7"/>
      <c r="K49" s="7"/>
      <c r="L49" s="7"/>
      <c r="M49" s="7"/>
      <c r="N49" s="7"/>
      <c r="O49" s="7"/>
      <c r="P49" s="7"/>
      <c r="Q49" s="7"/>
      <c r="R49" s="7"/>
      <c r="S49" s="7"/>
      <c r="T49" s="7"/>
      <c r="U49" s="7"/>
    </row>
    <row r="50" spans="1:21" ht="12.75" customHeight="1" x14ac:dyDescent="0.25">
      <c r="A50" s="216" t="s">
        <v>2293</v>
      </c>
      <c r="B50" s="217" t="s">
        <v>2961</v>
      </c>
      <c r="C50" s="218" t="s">
        <v>2962</v>
      </c>
      <c r="D50" s="219">
        <f>SUM(D51:D54)</f>
        <v>0</v>
      </c>
      <c r="E50" s="124"/>
      <c r="F50" s="124"/>
      <c r="G50" s="7"/>
      <c r="H50" s="7"/>
      <c r="I50" s="7"/>
      <c r="J50" s="7"/>
      <c r="K50" s="7"/>
      <c r="L50" s="7"/>
      <c r="M50" s="7"/>
      <c r="N50" s="7"/>
      <c r="O50" s="7"/>
      <c r="P50" s="7"/>
      <c r="Q50" s="7"/>
      <c r="R50" s="7"/>
      <c r="S50" s="7"/>
      <c r="T50" s="7"/>
      <c r="U50" s="7"/>
    </row>
    <row r="51" spans="1:21" ht="12.75" customHeight="1" x14ac:dyDescent="0.25">
      <c r="A51" s="220"/>
      <c r="B51" s="142" t="s">
        <v>2951</v>
      </c>
      <c r="C51" s="218" t="s">
        <v>2963</v>
      </c>
      <c r="D51" s="203">
        <v>0</v>
      </c>
      <c r="E51" s="124"/>
      <c r="F51" s="124"/>
      <c r="G51" s="7"/>
      <c r="H51" s="7"/>
      <c r="I51" s="7"/>
      <c r="J51" s="7"/>
      <c r="K51" s="7"/>
      <c r="L51" s="7"/>
      <c r="M51" s="7"/>
      <c r="N51" s="7"/>
      <c r="O51" s="7"/>
      <c r="P51" s="7"/>
      <c r="Q51" s="7"/>
      <c r="R51" s="7"/>
      <c r="S51" s="7"/>
      <c r="T51" s="7"/>
      <c r="U51" s="7"/>
    </row>
    <row r="52" spans="1:21" ht="12.75" customHeight="1" x14ac:dyDescent="0.25">
      <c r="A52" s="220"/>
      <c r="B52" s="142" t="s">
        <v>2953</v>
      </c>
      <c r="C52" s="218" t="s">
        <v>2964</v>
      </c>
      <c r="D52" s="203">
        <v>0</v>
      </c>
      <c r="E52" s="124"/>
      <c r="F52" s="124"/>
      <c r="G52" s="7"/>
      <c r="H52" s="7"/>
      <c r="I52" s="7"/>
      <c r="J52" s="7"/>
      <c r="K52" s="7"/>
      <c r="L52" s="7"/>
      <c r="M52" s="7"/>
      <c r="N52" s="7"/>
      <c r="O52" s="7"/>
      <c r="P52" s="7"/>
      <c r="Q52" s="7"/>
      <c r="R52" s="7"/>
      <c r="S52" s="7"/>
      <c r="T52" s="7"/>
      <c r="U52" s="7"/>
    </row>
    <row r="53" spans="1:21" ht="12.75" customHeight="1" x14ac:dyDescent="0.25">
      <c r="A53" s="216"/>
      <c r="B53" s="142" t="s">
        <v>2955</v>
      </c>
      <c r="C53" s="218" t="s">
        <v>2965</v>
      </c>
      <c r="D53" s="203">
        <v>0</v>
      </c>
      <c r="E53" s="124"/>
      <c r="F53" s="124"/>
      <c r="G53" s="7"/>
      <c r="H53" s="7"/>
      <c r="I53" s="7"/>
      <c r="J53" s="7"/>
      <c r="K53" s="7"/>
      <c r="L53" s="7"/>
      <c r="M53" s="7"/>
      <c r="N53" s="7"/>
      <c r="O53" s="7"/>
      <c r="P53" s="7"/>
      <c r="Q53" s="7"/>
      <c r="R53" s="7"/>
      <c r="S53" s="7"/>
      <c r="T53" s="7"/>
      <c r="U53" s="7"/>
    </row>
    <row r="54" spans="1:21" ht="12.75" customHeight="1" x14ac:dyDescent="0.25">
      <c r="A54" s="220"/>
      <c r="B54" s="142" t="s">
        <v>2957</v>
      </c>
      <c r="C54" s="218" t="s">
        <v>2966</v>
      </c>
      <c r="D54" s="203">
        <v>0</v>
      </c>
      <c r="E54" s="124"/>
      <c r="F54" s="124"/>
      <c r="G54" s="7"/>
      <c r="H54" s="7"/>
      <c r="I54" s="7"/>
      <c r="J54" s="7"/>
      <c r="K54" s="7"/>
      <c r="L54" s="7"/>
      <c r="M54" s="7"/>
      <c r="N54" s="7"/>
      <c r="O54" s="7"/>
      <c r="P54" s="7"/>
      <c r="Q54" s="7"/>
      <c r="R54" s="7"/>
      <c r="S54" s="7"/>
      <c r="T54" s="7"/>
      <c r="U54" s="7"/>
    </row>
    <row r="55" spans="1:21" ht="12.75" customHeight="1" x14ac:dyDescent="0.25">
      <c r="A55" s="216" t="s">
        <v>2295</v>
      </c>
      <c r="B55" s="217" t="s">
        <v>2967</v>
      </c>
      <c r="C55" s="218" t="s">
        <v>2968</v>
      </c>
      <c r="D55" s="219">
        <f>SUM(D56:D59)</f>
        <v>0</v>
      </c>
      <c r="E55" s="124"/>
      <c r="F55" s="124"/>
      <c r="G55" s="7"/>
      <c r="H55" s="7"/>
      <c r="I55" s="7"/>
      <c r="J55" s="7"/>
      <c r="K55" s="7"/>
      <c r="L55" s="7"/>
      <c r="M55" s="7"/>
      <c r="N55" s="7"/>
      <c r="O55" s="7"/>
      <c r="P55" s="7"/>
      <c r="Q55" s="7"/>
      <c r="R55" s="7"/>
      <c r="S55" s="7"/>
      <c r="T55" s="7"/>
      <c r="U55" s="7"/>
    </row>
    <row r="56" spans="1:21" ht="12.75" customHeight="1" x14ac:dyDescent="0.25">
      <c r="A56" s="220"/>
      <c r="B56" s="142" t="s">
        <v>2951</v>
      </c>
      <c r="C56" s="218" t="s">
        <v>2969</v>
      </c>
      <c r="D56" s="203">
        <v>0</v>
      </c>
      <c r="E56" s="124"/>
      <c r="F56" s="124"/>
      <c r="G56" s="7"/>
      <c r="H56" s="7"/>
      <c r="I56" s="7"/>
      <c r="J56" s="7"/>
      <c r="K56" s="7"/>
      <c r="L56" s="7"/>
      <c r="M56" s="7"/>
      <c r="N56" s="7"/>
      <c r="O56" s="7"/>
      <c r="P56" s="7"/>
      <c r="Q56" s="7"/>
      <c r="R56" s="7"/>
      <c r="S56" s="7"/>
      <c r="T56" s="7"/>
      <c r="U56" s="7"/>
    </row>
    <row r="57" spans="1:21" ht="12.75" customHeight="1" x14ac:dyDescent="0.25">
      <c r="A57" s="220"/>
      <c r="B57" s="142" t="s">
        <v>2953</v>
      </c>
      <c r="C57" s="218" t="s">
        <v>2970</v>
      </c>
      <c r="D57" s="203">
        <v>0</v>
      </c>
      <c r="E57" s="124"/>
      <c r="F57" s="124"/>
      <c r="G57" s="7"/>
      <c r="H57" s="7"/>
      <c r="I57" s="7"/>
      <c r="J57" s="7"/>
      <c r="K57" s="7"/>
      <c r="L57" s="7"/>
      <c r="M57" s="7"/>
      <c r="N57" s="7"/>
      <c r="O57" s="7"/>
      <c r="P57" s="7"/>
      <c r="Q57" s="7"/>
      <c r="R57" s="7"/>
      <c r="S57" s="7"/>
      <c r="T57" s="7"/>
      <c r="U57" s="7"/>
    </row>
    <row r="58" spans="1:21" ht="12.75" customHeight="1" x14ac:dyDescent="0.25">
      <c r="A58" s="220"/>
      <c r="B58" s="142" t="s">
        <v>2955</v>
      </c>
      <c r="C58" s="218" t="s">
        <v>2971</v>
      </c>
      <c r="D58" s="203">
        <v>0</v>
      </c>
      <c r="E58" s="124"/>
      <c r="F58" s="124"/>
      <c r="G58" s="7"/>
      <c r="H58" s="7"/>
      <c r="I58" s="7"/>
      <c r="J58" s="7"/>
      <c r="K58" s="7"/>
      <c r="L58" s="7"/>
      <c r="M58" s="7"/>
      <c r="N58" s="7"/>
      <c r="O58" s="7"/>
      <c r="P58" s="7"/>
      <c r="Q58" s="7"/>
      <c r="R58" s="7"/>
      <c r="S58" s="7"/>
      <c r="T58" s="7"/>
      <c r="U58" s="7"/>
    </row>
    <row r="59" spans="1:21" ht="12.75" customHeight="1" x14ac:dyDescent="0.25">
      <c r="A59" s="220"/>
      <c r="B59" s="142" t="s">
        <v>2957</v>
      </c>
      <c r="C59" s="218" t="s">
        <v>2972</v>
      </c>
      <c r="D59" s="203">
        <v>0</v>
      </c>
      <c r="E59" s="124"/>
      <c r="F59" s="124"/>
      <c r="G59" s="7"/>
      <c r="H59" s="7"/>
      <c r="I59" s="7"/>
      <c r="J59" s="7"/>
      <c r="K59" s="7"/>
      <c r="L59" s="7"/>
      <c r="M59" s="7"/>
      <c r="N59" s="7"/>
      <c r="O59" s="7"/>
      <c r="P59" s="7"/>
      <c r="Q59" s="7"/>
      <c r="R59" s="7"/>
      <c r="S59" s="7"/>
      <c r="T59" s="7"/>
      <c r="U59" s="7"/>
    </row>
    <row r="60" spans="1:21" ht="12.75" customHeight="1" x14ac:dyDescent="0.25">
      <c r="A60" s="216" t="s">
        <v>2297</v>
      </c>
      <c r="B60" s="217" t="s">
        <v>2973</v>
      </c>
      <c r="C60" s="218" t="s">
        <v>2974</v>
      </c>
      <c r="D60" s="219">
        <f>SUM(D61:D64)</f>
        <v>0</v>
      </c>
      <c r="E60" s="124"/>
      <c r="F60" s="124"/>
      <c r="G60" s="7"/>
      <c r="H60" s="7"/>
      <c r="I60" s="7"/>
      <c r="J60" s="7"/>
      <c r="K60" s="7"/>
      <c r="L60" s="7"/>
      <c r="M60" s="7"/>
      <c r="N60" s="7"/>
      <c r="O60" s="7"/>
      <c r="P60" s="7"/>
      <c r="Q60" s="7"/>
      <c r="R60" s="7"/>
      <c r="S60" s="7"/>
      <c r="T60" s="7"/>
      <c r="U60" s="7"/>
    </row>
    <row r="61" spans="1:21" ht="12.75" customHeight="1" x14ac:dyDescent="0.25">
      <c r="A61" s="220"/>
      <c r="B61" s="142" t="s">
        <v>2951</v>
      </c>
      <c r="C61" s="218" t="s">
        <v>2975</v>
      </c>
      <c r="D61" s="203">
        <v>0</v>
      </c>
      <c r="E61" s="124"/>
      <c r="F61" s="124"/>
      <c r="G61" s="7"/>
      <c r="H61" s="7"/>
      <c r="I61" s="7"/>
      <c r="J61" s="7"/>
      <c r="K61" s="7"/>
      <c r="L61" s="7"/>
      <c r="M61" s="7"/>
      <c r="N61" s="7"/>
      <c r="O61" s="7"/>
      <c r="P61" s="7"/>
      <c r="Q61" s="7"/>
      <c r="R61" s="7"/>
      <c r="S61" s="7"/>
      <c r="T61" s="7"/>
      <c r="U61" s="7"/>
    </row>
    <row r="62" spans="1:21" ht="12.75" customHeight="1" x14ac:dyDescent="0.25">
      <c r="A62" s="220"/>
      <c r="B62" s="142" t="s">
        <v>2953</v>
      </c>
      <c r="C62" s="218" t="s">
        <v>2976</v>
      </c>
      <c r="D62" s="203">
        <v>0</v>
      </c>
      <c r="E62" s="124"/>
      <c r="F62" s="124"/>
      <c r="G62" s="7"/>
      <c r="H62" s="7"/>
      <c r="I62" s="7"/>
      <c r="J62" s="7"/>
      <c r="K62" s="7"/>
      <c r="L62" s="7"/>
      <c r="M62" s="7"/>
      <c r="N62" s="7"/>
      <c r="O62" s="7"/>
      <c r="P62" s="7"/>
      <c r="Q62" s="7"/>
      <c r="R62" s="7"/>
      <c r="S62" s="7"/>
      <c r="T62" s="7"/>
      <c r="U62" s="7"/>
    </row>
    <row r="63" spans="1:21" ht="12.75" customHeight="1" x14ac:dyDescent="0.25">
      <c r="A63" s="216"/>
      <c r="B63" s="142" t="s">
        <v>2955</v>
      </c>
      <c r="C63" s="218" t="s">
        <v>2977</v>
      </c>
      <c r="D63" s="203">
        <v>0</v>
      </c>
      <c r="E63" s="124"/>
      <c r="F63" s="124"/>
      <c r="G63" s="7"/>
      <c r="H63" s="7"/>
      <c r="I63" s="7"/>
      <c r="J63" s="7"/>
      <c r="K63" s="7"/>
      <c r="L63" s="7"/>
      <c r="M63" s="7"/>
      <c r="N63" s="7"/>
      <c r="O63" s="7"/>
      <c r="P63" s="7"/>
      <c r="Q63" s="7"/>
      <c r="R63" s="7"/>
      <c r="S63" s="7"/>
      <c r="T63" s="7"/>
      <c r="U63" s="7"/>
    </row>
    <row r="64" spans="1:21" ht="12.75" customHeight="1" x14ac:dyDescent="0.25">
      <c r="A64" s="220"/>
      <c r="B64" s="142" t="s">
        <v>2957</v>
      </c>
      <c r="C64" s="218" t="s">
        <v>2978</v>
      </c>
      <c r="D64" s="203">
        <v>0</v>
      </c>
      <c r="E64" s="124"/>
      <c r="F64" s="124"/>
      <c r="G64" s="7"/>
      <c r="H64" s="7"/>
      <c r="I64" s="7"/>
      <c r="J64" s="7"/>
      <c r="K64" s="7"/>
      <c r="L64" s="7"/>
      <c r="M64" s="7"/>
      <c r="N64" s="7"/>
      <c r="O64" s="7"/>
      <c r="P64" s="7"/>
      <c r="Q64" s="7"/>
      <c r="R64" s="7"/>
      <c r="S64" s="7"/>
      <c r="T64" s="7"/>
      <c r="U64" s="7"/>
    </row>
    <row r="65" spans="1:21" ht="12.75" customHeight="1" x14ac:dyDescent="0.25">
      <c r="A65" s="216" t="s">
        <v>2305</v>
      </c>
      <c r="B65" s="217" t="s">
        <v>2979</v>
      </c>
      <c r="C65" s="218" t="s">
        <v>2980</v>
      </c>
      <c r="D65" s="219">
        <f>SUM(D66:D69)</f>
        <v>0</v>
      </c>
      <c r="E65" s="124"/>
      <c r="F65" s="124"/>
      <c r="G65" s="7"/>
      <c r="H65" s="7"/>
      <c r="I65" s="7"/>
      <c r="J65" s="7"/>
      <c r="K65" s="7"/>
      <c r="L65" s="7"/>
      <c r="M65" s="7"/>
      <c r="N65" s="7"/>
      <c r="O65" s="7"/>
      <c r="P65" s="7"/>
      <c r="Q65" s="7"/>
      <c r="R65" s="7"/>
      <c r="S65" s="7"/>
      <c r="T65" s="7"/>
      <c r="U65" s="7"/>
    </row>
    <row r="66" spans="1:21" ht="12.75" customHeight="1" x14ac:dyDescent="0.25">
      <c r="A66" s="220"/>
      <c r="B66" s="142" t="s">
        <v>2951</v>
      </c>
      <c r="C66" s="218" t="s">
        <v>2981</v>
      </c>
      <c r="D66" s="203">
        <v>0</v>
      </c>
      <c r="E66" s="124"/>
      <c r="F66" s="124"/>
      <c r="G66" s="7"/>
      <c r="H66" s="7"/>
      <c r="I66" s="7"/>
      <c r="J66" s="7"/>
      <c r="K66" s="7"/>
      <c r="L66" s="7"/>
      <c r="M66" s="7"/>
      <c r="N66" s="7"/>
      <c r="O66" s="7"/>
      <c r="P66" s="7"/>
      <c r="Q66" s="7"/>
      <c r="R66" s="7"/>
      <c r="S66" s="7"/>
      <c r="T66" s="7"/>
      <c r="U66" s="7"/>
    </row>
    <row r="67" spans="1:21" ht="12.75" customHeight="1" x14ac:dyDescent="0.25">
      <c r="A67" s="220"/>
      <c r="B67" s="142" t="s">
        <v>2953</v>
      </c>
      <c r="C67" s="218" t="s">
        <v>2982</v>
      </c>
      <c r="D67" s="203">
        <v>0</v>
      </c>
      <c r="E67" s="124"/>
      <c r="F67" s="124"/>
      <c r="G67" s="7"/>
      <c r="H67" s="7"/>
      <c r="I67" s="7"/>
      <c r="J67" s="7"/>
      <c r="K67" s="7"/>
      <c r="L67" s="7"/>
      <c r="M67" s="7"/>
      <c r="N67" s="7"/>
      <c r="O67" s="7"/>
      <c r="P67" s="7"/>
      <c r="Q67" s="7"/>
      <c r="R67" s="7"/>
      <c r="S67" s="7"/>
      <c r="T67" s="7"/>
      <c r="U67" s="7"/>
    </row>
    <row r="68" spans="1:21" ht="12.75" customHeight="1" x14ac:dyDescent="0.25">
      <c r="A68" s="220"/>
      <c r="B68" s="142" t="s">
        <v>2955</v>
      </c>
      <c r="C68" s="218" t="s">
        <v>2983</v>
      </c>
      <c r="D68" s="203">
        <v>0</v>
      </c>
      <c r="E68" s="124"/>
      <c r="F68" s="124"/>
      <c r="G68" s="7"/>
      <c r="H68" s="7"/>
      <c r="I68" s="7"/>
      <c r="J68" s="7"/>
      <c r="K68" s="7"/>
      <c r="L68" s="7"/>
      <c r="M68" s="7"/>
      <c r="N68" s="7"/>
      <c r="O68" s="7"/>
      <c r="P68" s="7"/>
      <c r="Q68" s="7"/>
      <c r="R68" s="7"/>
      <c r="S68" s="7"/>
      <c r="T68" s="7"/>
      <c r="U68" s="7"/>
    </row>
    <row r="69" spans="1:21" ht="12.75" customHeight="1" x14ac:dyDescent="0.25">
      <c r="A69" s="220"/>
      <c r="B69" s="142" t="s">
        <v>2957</v>
      </c>
      <c r="C69" s="218" t="s">
        <v>2984</v>
      </c>
      <c r="D69" s="203">
        <v>0</v>
      </c>
      <c r="E69" s="124"/>
      <c r="F69" s="124"/>
      <c r="G69" s="7"/>
      <c r="H69" s="7"/>
      <c r="I69" s="7"/>
      <c r="J69" s="7"/>
      <c r="K69" s="7"/>
      <c r="L69" s="7"/>
      <c r="M69" s="7"/>
      <c r="N69" s="7"/>
      <c r="O69" s="7"/>
      <c r="P69" s="7"/>
      <c r="Q69" s="7"/>
      <c r="R69" s="7"/>
      <c r="S69" s="7"/>
      <c r="T69" s="7"/>
      <c r="U69" s="7"/>
    </row>
    <row r="70" spans="1:21" ht="24" customHeight="1" x14ac:dyDescent="0.25">
      <c r="A70" s="216" t="s">
        <v>2307</v>
      </c>
      <c r="B70" s="217" t="s">
        <v>2985</v>
      </c>
      <c r="C70" s="218" t="s">
        <v>2986</v>
      </c>
      <c r="D70" s="219">
        <f>SUM(D71:D74)</f>
        <v>0</v>
      </c>
      <c r="E70" s="124"/>
      <c r="F70" s="124"/>
      <c r="G70" s="7"/>
      <c r="H70" s="7"/>
      <c r="I70" s="7"/>
      <c r="J70" s="7"/>
      <c r="K70" s="7"/>
      <c r="L70" s="7"/>
      <c r="M70" s="7"/>
      <c r="N70" s="7"/>
      <c r="O70" s="7"/>
      <c r="P70" s="7"/>
      <c r="Q70" s="7"/>
      <c r="R70" s="7"/>
      <c r="S70" s="7"/>
      <c r="T70" s="7"/>
      <c r="U70" s="7"/>
    </row>
    <row r="71" spans="1:21" ht="12.75" customHeight="1" x14ac:dyDescent="0.25">
      <c r="A71" s="220"/>
      <c r="B71" s="142" t="s">
        <v>2951</v>
      </c>
      <c r="C71" s="218" t="s">
        <v>2987</v>
      </c>
      <c r="D71" s="203">
        <v>0</v>
      </c>
      <c r="E71" s="124"/>
      <c r="F71" s="124"/>
      <c r="G71" s="7"/>
      <c r="H71" s="7"/>
      <c r="I71" s="7"/>
      <c r="J71" s="7"/>
      <c r="K71" s="7"/>
      <c r="L71" s="7"/>
      <c r="M71" s="7"/>
      <c r="N71" s="7"/>
      <c r="O71" s="7"/>
      <c r="P71" s="7"/>
      <c r="Q71" s="7"/>
      <c r="R71" s="7"/>
      <c r="S71" s="7"/>
      <c r="T71" s="7"/>
      <c r="U71" s="7"/>
    </row>
    <row r="72" spans="1:21" ht="12.75" customHeight="1" x14ac:dyDescent="0.25">
      <c r="A72" s="220"/>
      <c r="B72" s="142" t="s">
        <v>2953</v>
      </c>
      <c r="C72" s="218" t="s">
        <v>2988</v>
      </c>
      <c r="D72" s="203">
        <v>0</v>
      </c>
      <c r="E72" s="124"/>
      <c r="F72" s="124"/>
      <c r="G72" s="7"/>
      <c r="H72" s="7"/>
      <c r="I72" s="7"/>
      <c r="J72" s="7"/>
      <c r="K72" s="7"/>
      <c r="L72" s="7"/>
      <c r="M72" s="7"/>
      <c r="N72" s="7"/>
      <c r="O72" s="7"/>
      <c r="P72" s="7"/>
      <c r="Q72" s="7"/>
      <c r="R72" s="7"/>
      <c r="S72" s="7"/>
      <c r="T72" s="7"/>
      <c r="U72" s="7"/>
    </row>
    <row r="73" spans="1:21" ht="12.75" customHeight="1" x14ac:dyDescent="0.25">
      <c r="A73" s="220"/>
      <c r="B73" s="142" t="s">
        <v>2955</v>
      </c>
      <c r="C73" s="218" t="s">
        <v>2989</v>
      </c>
      <c r="D73" s="203">
        <v>0</v>
      </c>
      <c r="E73" s="124"/>
      <c r="F73" s="124"/>
      <c r="G73" s="7"/>
      <c r="H73" s="7"/>
      <c r="I73" s="7"/>
      <c r="J73" s="7"/>
      <c r="K73" s="7"/>
      <c r="L73" s="7"/>
      <c r="M73" s="7"/>
      <c r="N73" s="7"/>
      <c r="O73" s="7"/>
      <c r="P73" s="7"/>
      <c r="Q73" s="7"/>
      <c r="R73" s="7"/>
      <c r="S73" s="7"/>
      <c r="T73" s="7"/>
      <c r="U73" s="7"/>
    </row>
    <row r="74" spans="1:21" ht="12.75" customHeight="1" x14ac:dyDescent="0.25">
      <c r="A74" s="220"/>
      <c r="B74" s="142" t="s">
        <v>2957</v>
      </c>
      <c r="C74" s="218" t="s">
        <v>2990</v>
      </c>
      <c r="D74" s="203">
        <v>0</v>
      </c>
      <c r="E74" s="124"/>
      <c r="F74" s="124"/>
      <c r="G74" s="7"/>
      <c r="H74" s="7"/>
      <c r="I74" s="7"/>
      <c r="J74" s="7"/>
      <c r="K74" s="7"/>
      <c r="L74" s="7"/>
      <c r="M74" s="7"/>
      <c r="N74" s="7"/>
      <c r="O74" s="7"/>
      <c r="P74" s="7"/>
      <c r="Q74" s="7"/>
      <c r="R74" s="7"/>
      <c r="S74" s="7"/>
      <c r="T74" s="7"/>
      <c r="U74" s="7"/>
    </row>
    <row r="75" spans="1:21" ht="12.75" customHeight="1" x14ac:dyDescent="0.25">
      <c r="A75" s="216" t="s">
        <v>2309</v>
      </c>
      <c r="B75" s="217" t="s">
        <v>2991</v>
      </c>
      <c r="C75" s="218" t="s">
        <v>2992</v>
      </c>
      <c r="D75" s="219">
        <f>SUM(D76:D79)</f>
        <v>0</v>
      </c>
      <c r="E75" s="124"/>
      <c r="F75" s="124"/>
      <c r="G75" s="7"/>
      <c r="H75" s="7"/>
      <c r="I75" s="7"/>
      <c r="J75" s="7"/>
      <c r="K75" s="7"/>
      <c r="L75" s="7"/>
      <c r="M75" s="7"/>
      <c r="N75" s="7"/>
      <c r="O75" s="7"/>
      <c r="P75" s="7"/>
      <c r="Q75" s="7"/>
      <c r="R75" s="7"/>
      <c r="S75" s="7"/>
      <c r="T75" s="7"/>
      <c r="U75" s="7"/>
    </row>
    <row r="76" spans="1:21" ht="12.75" customHeight="1" x14ac:dyDescent="0.25">
      <c r="A76" s="220"/>
      <c r="B76" s="142" t="s">
        <v>2951</v>
      </c>
      <c r="C76" s="218" t="s">
        <v>2993</v>
      </c>
      <c r="D76" s="203">
        <v>0</v>
      </c>
      <c r="E76" s="124"/>
      <c r="F76" s="124"/>
      <c r="G76" s="7"/>
      <c r="H76" s="7"/>
      <c r="I76" s="7"/>
      <c r="J76" s="7"/>
      <c r="K76" s="7"/>
      <c r="L76" s="7"/>
      <c r="M76" s="7"/>
      <c r="N76" s="7"/>
      <c r="O76" s="7"/>
      <c r="P76" s="7"/>
      <c r="Q76" s="7"/>
      <c r="R76" s="7"/>
      <c r="S76" s="7"/>
      <c r="T76" s="7"/>
      <c r="U76" s="7"/>
    </row>
    <row r="77" spans="1:21" ht="12.75" customHeight="1" x14ac:dyDescent="0.25">
      <c r="A77" s="220"/>
      <c r="B77" s="142" t="s">
        <v>2953</v>
      </c>
      <c r="C77" s="218" t="s">
        <v>2994</v>
      </c>
      <c r="D77" s="203">
        <v>0</v>
      </c>
      <c r="E77" s="124"/>
      <c r="F77" s="124"/>
      <c r="G77" s="7"/>
      <c r="H77" s="7"/>
      <c r="I77" s="7"/>
      <c r="J77" s="7"/>
      <c r="K77" s="7"/>
      <c r="L77" s="7"/>
      <c r="M77" s="7"/>
      <c r="N77" s="7"/>
      <c r="O77" s="7"/>
      <c r="P77" s="7"/>
      <c r="Q77" s="7"/>
      <c r="R77" s="7"/>
      <c r="S77" s="7"/>
      <c r="T77" s="7"/>
      <c r="U77" s="7"/>
    </row>
    <row r="78" spans="1:21" ht="12.75" customHeight="1" x14ac:dyDescent="0.25">
      <c r="A78" s="220"/>
      <c r="B78" s="142" t="s">
        <v>2955</v>
      </c>
      <c r="C78" s="218" t="s">
        <v>2995</v>
      </c>
      <c r="D78" s="203">
        <v>0</v>
      </c>
      <c r="E78" s="124"/>
      <c r="F78" s="124"/>
      <c r="G78" s="7"/>
      <c r="H78" s="7"/>
      <c r="I78" s="7"/>
      <c r="J78" s="7"/>
      <c r="K78" s="7"/>
      <c r="L78" s="7"/>
      <c r="M78" s="7"/>
      <c r="N78" s="7"/>
      <c r="O78" s="7"/>
      <c r="P78" s="7"/>
      <c r="Q78" s="7"/>
      <c r="R78" s="7"/>
      <c r="S78" s="7"/>
      <c r="T78" s="7"/>
      <c r="U78" s="7"/>
    </row>
    <row r="79" spans="1:21" ht="12.75" customHeight="1" x14ac:dyDescent="0.25">
      <c r="A79" s="216"/>
      <c r="B79" s="142" t="s">
        <v>2957</v>
      </c>
      <c r="C79" s="218" t="s">
        <v>2996</v>
      </c>
      <c r="D79" s="203">
        <v>0</v>
      </c>
      <c r="E79" s="124"/>
      <c r="F79" s="124"/>
      <c r="G79" s="7"/>
      <c r="H79" s="7"/>
      <c r="I79" s="7"/>
      <c r="J79" s="7"/>
      <c r="K79" s="7"/>
      <c r="L79" s="7"/>
      <c r="M79" s="7"/>
      <c r="N79" s="7"/>
      <c r="O79" s="7"/>
      <c r="P79" s="7"/>
      <c r="Q79" s="7"/>
      <c r="R79" s="7"/>
      <c r="S79" s="7"/>
      <c r="T79" s="7"/>
      <c r="U79" s="7"/>
    </row>
    <row r="80" spans="1:21" ht="24" customHeight="1" x14ac:dyDescent="0.25">
      <c r="A80" s="216" t="s">
        <v>2311</v>
      </c>
      <c r="B80" s="222" t="s">
        <v>2997</v>
      </c>
      <c r="C80" s="218" t="s">
        <v>2998</v>
      </c>
      <c r="D80" s="219">
        <f>SUM(D81:D84)</f>
        <v>0</v>
      </c>
      <c r="E80" s="124"/>
      <c r="F80" s="124"/>
      <c r="G80" s="7"/>
      <c r="H80" s="7"/>
      <c r="I80" s="7"/>
      <c r="J80" s="7"/>
      <c r="K80" s="7"/>
      <c r="L80" s="7"/>
      <c r="M80" s="7"/>
      <c r="N80" s="7"/>
      <c r="O80" s="7"/>
      <c r="P80" s="7"/>
      <c r="Q80" s="7"/>
      <c r="R80" s="7"/>
      <c r="S80" s="7"/>
      <c r="T80" s="7"/>
      <c r="U80" s="7"/>
    </row>
    <row r="81" spans="1:21" ht="12.75" customHeight="1" x14ac:dyDescent="0.25">
      <c r="A81" s="216"/>
      <c r="B81" s="142" t="s">
        <v>2951</v>
      </c>
      <c r="C81" s="218" t="s">
        <v>2999</v>
      </c>
      <c r="D81" s="203">
        <v>0</v>
      </c>
      <c r="E81" s="124"/>
      <c r="F81" s="124"/>
      <c r="G81" s="7"/>
      <c r="H81" s="7"/>
      <c r="I81" s="7"/>
      <c r="J81" s="7"/>
      <c r="K81" s="7"/>
      <c r="L81" s="7"/>
      <c r="M81" s="7"/>
      <c r="N81" s="7"/>
      <c r="O81" s="7"/>
      <c r="P81" s="7"/>
      <c r="Q81" s="7"/>
      <c r="R81" s="7"/>
      <c r="S81" s="7"/>
      <c r="T81" s="7"/>
      <c r="U81" s="7"/>
    </row>
    <row r="82" spans="1:21" ht="12.75" customHeight="1" x14ac:dyDescent="0.25">
      <c r="A82" s="216"/>
      <c r="B82" s="142" t="s">
        <v>2953</v>
      </c>
      <c r="C82" s="218" t="s">
        <v>3000</v>
      </c>
      <c r="D82" s="203">
        <v>0</v>
      </c>
      <c r="E82" s="124"/>
      <c r="F82" s="124"/>
      <c r="G82" s="7"/>
      <c r="H82" s="7"/>
      <c r="I82" s="7"/>
      <c r="J82" s="7"/>
      <c r="K82" s="7"/>
      <c r="L82" s="7"/>
      <c r="M82" s="7"/>
      <c r="N82" s="7"/>
      <c r="O82" s="7"/>
      <c r="P82" s="7"/>
      <c r="Q82" s="7"/>
      <c r="R82" s="7"/>
      <c r="S82" s="7"/>
      <c r="T82" s="7"/>
      <c r="U82" s="7"/>
    </row>
    <row r="83" spans="1:21" ht="12.75" customHeight="1" x14ac:dyDescent="0.25">
      <c r="A83" s="216"/>
      <c r="B83" s="142" t="s">
        <v>2955</v>
      </c>
      <c r="C83" s="218" t="s">
        <v>3001</v>
      </c>
      <c r="D83" s="203">
        <v>0</v>
      </c>
      <c r="E83" s="124"/>
      <c r="F83" s="124"/>
      <c r="G83" s="7"/>
      <c r="H83" s="7"/>
      <c r="I83" s="7"/>
      <c r="J83" s="7"/>
      <c r="K83" s="7"/>
      <c r="L83" s="7"/>
      <c r="M83" s="7"/>
      <c r="N83" s="7"/>
      <c r="O83" s="7"/>
      <c r="P83" s="7"/>
      <c r="Q83" s="7"/>
      <c r="R83" s="7"/>
      <c r="S83" s="7"/>
      <c r="T83" s="7"/>
      <c r="U83" s="7"/>
    </row>
    <row r="84" spans="1:21" ht="12.75" customHeight="1" x14ac:dyDescent="0.25">
      <c r="A84" s="216"/>
      <c r="B84" s="142" t="s">
        <v>2957</v>
      </c>
      <c r="C84" s="218" t="s">
        <v>3002</v>
      </c>
      <c r="D84" s="203">
        <v>0</v>
      </c>
      <c r="E84" s="124"/>
      <c r="F84" s="124"/>
      <c r="G84" s="7"/>
      <c r="H84" s="7"/>
      <c r="I84" s="7"/>
      <c r="J84" s="7"/>
      <c r="K84" s="7"/>
      <c r="L84" s="7"/>
      <c r="M84" s="7"/>
      <c r="N84" s="7"/>
      <c r="O84" s="7"/>
      <c r="P84" s="7"/>
      <c r="Q84" s="7"/>
      <c r="R84" s="7"/>
      <c r="S84" s="7"/>
      <c r="T84" s="7"/>
      <c r="U84" s="7"/>
    </row>
    <row r="85" spans="1:21" ht="12.75" customHeight="1" x14ac:dyDescent="0.25">
      <c r="A85" s="216" t="s">
        <v>2313</v>
      </c>
      <c r="B85" s="222" t="s">
        <v>3003</v>
      </c>
      <c r="C85" s="218" t="s">
        <v>3004</v>
      </c>
      <c r="D85" s="219">
        <f>SUM(D86:D89)</f>
        <v>0</v>
      </c>
      <c r="E85" s="124"/>
      <c r="F85" s="124"/>
      <c r="G85" s="7"/>
      <c r="H85" s="7"/>
      <c r="I85" s="7"/>
      <c r="J85" s="7"/>
      <c r="K85" s="7"/>
      <c r="L85" s="7"/>
      <c r="M85" s="7"/>
      <c r="N85" s="7"/>
      <c r="O85" s="7"/>
      <c r="P85" s="7"/>
      <c r="Q85" s="7"/>
      <c r="R85" s="7"/>
      <c r="S85" s="7"/>
      <c r="T85" s="7"/>
      <c r="U85" s="7"/>
    </row>
    <row r="86" spans="1:21" ht="12.75" customHeight="1" x14ac:dyDescent="0.25">
      <c r="A86" s="216"/>
      <c r="B86" s="142" t="s">
        <v>2951</v>
      </c>
      <c r="C86" s="218" t="s">
        <v>3005</v>
      </c>
      <c r="D86" s="203">
        <v>0</v>
      </c>
      <c r="E86" s="124"/>
      <c r="F86" s="124"/>
      <c r="G86" s="7"/>
      <c r="H86" s="7"/>
      <c r="I86" s="7"/>
      <c r="J86" s="7"/>
      <c r="K86" s="7"/>
      <c r="L86" s="7"/>
      <c r="M86" s="7"/>
      <c r="N86" s="7"/>
      <c r="O86" s="7"/>
      <c r="P86" s="7"/>
      <c r="Q86" s="7"/>
      <c r="R86" s="7"/>
      <c r="S86" s="7"/>
      <c r="T86" s="7"/>
      <c r="U86" s="7"/>
    </row>
    <row r="87" spans="1:21" ht="12.75" customHeight="1" x14ac:dyDescent="0.25">
      <c r="A87" s="216"/>
      <c r="B87" s="142" t="s">
        <v>2953</v>
      </c>
      <c r="C87" s="218" t="s">
        <v>3006</v>
      </c>
      <c r="D87" s="203">
        <v>0</v>
      </c>
      <c r="E87" s="124"/>
      <c r="F87" s="124"/>
      <c r="G87" s="7"/>
      <c r="H87" s="7"/>
      <c r="I87" s="7"/>
      <c r="J87" s="7"/>
      <c r="K87" s="7"/>
      <c r="L87" s="7"/>
      <c r="M87" s="7"/>
      <c r="N87" s="7"/>
      <c r="O87" s="7"/>
      <c r="P87" s="7"/>
      <c r="Q87" s="7"/>
      <c r="R87" s="7"/>
      <c r="S87" s="7"/>
      <c r="T87" s="7"/>
      <c r="U87" s="7"/>
    </row>
    <row r="88" spans="1:21" ht="12.75" customHeight="1" x14ac:dyDescent="0.25">
      <c r="A88" s="216"/>
      <c r="B88" s="142" t="s">
        <v>2955</v>
      </c>
      <c r="C88" s="218" t="s">
        <v>3007</v>
      </c>
      <c r="D88" s="203">
        <v>0</v>
      </c>
      <c r="E88" s="124"/>
      <c r="F88" s="124"/>
      <c r="G88" s="7"/>
      <c r="H88" s="7"/>
      <c r="I88" s="7"/>
      <c r="J88" s="7"/>
      <c r="K88" s="7"/>
      <c r="L88" s="7"/>
      <c r="M88" s="7"/>
      <c r="N88" s="7"/>
      <c r="O88" s="7"/>
      <c r="P88" s="7"/>
      <c r="Q88" s="7"/>
      <c r="R88" s="7"/>
      <c r="S88" s="7"/>
      <c r="T88" s="7"/>
      <c r="U88" s="7"/>
    </row>
    <row r="89" spans="1:21" ht="12.75" customHeight="1" x14ac:dyDescent="0.25">
      <c r="A89" s="216"/>
      <c r="B89" s="142" t="s">
        <v>2957</v>
      </c>
      <c r="C89" s="218" t="s">
        <v>3008</v>
      </c>
      <c r="D89" s="203">
        <v>0</v>
      </c>
      <c r="E89" s="124"/>
      <c r="F89" s="124"/>
      <c r="G89" s="7"/>
      <c r="H89" s="7"/>
      <c r="I89" s="7"/>
      <c r="J89" s="7"/>
      <c r="K89" s="7"/>
      <c r="L89" s="7"/>
      <c r="M89" s="7"/>
      <c r="N89" s="7"/>
      <c r="O89" s="7"/>
      <c r="P89" s="7"/>
      <c r="Q89" s="7"/>
      <c r="R89" s="7"/>
      <c r="S89" s="7"/>
      <c r="T89" s="7"/>
      <c r="U89" s="7"/>
    </row>
    <row r="90" spans="1:21" ht="12.75" customHeight="1" x14ac:dyDescent="0.25">
      <c r="A90" s="216" t="s">
        <v>2315</v>
      </c>
      <c r="B90" s="217" t="s">
        <v>3009</v>
      </c>
      <c r="C90" s="218" t="s">
        <v>3010</v>
      </c>
      <c r="D90" s="219">
        <f>SUM(D91:D94)</f>
        <v>0</v>
      </c>
      <c r="E90" s="124"/>
      <c r="F90" s="124"/>
      <c r="G90" s="7"/>
      <c r="H90" s="7"/>
      <c r="I90" s="7"/>
      <c r="J90" s="7"/>
      <c r="K90" s="7"/>
      <c r="L90" s="7"/>
      <c r="M90" s="7"/>
      <c r="N90" s="7"/>
      <c r="O90" s="7"/>
      <c r="P90" s="7"/>
      <c r="Q90" s="7"/>
      <c r="R90" s="7"/>
      <c r="S90" s="7"/>
      <c r="T90" s="7"/>
      <c r="U90" s="7"/>
    </row>
    <row r="91" spans="1:21" ht="12.75" customHeight="1" x14ac:dyDescent="0.25">
      <c r="A91" s="216"/>
      <c r="B91" s="142" t="s">
        <v>2951</v>
      </c>
      <c r="C91" s="218" t="s">
        <v>3011</v>
      </c>
      <c r="D91" s="203">
        <v>0</v>
      </c>
      <c r="E91" s="124"/>
      <c r="F91" s="124"/>
      <c r="G91" s="7"/>
      <c r="H91" s="7"/>
      <c r="I91" s="7"/>
      <c r="J91" s="7"/>
      <c r="K91" s="7"/>
      <c r="L91" s="7"/>
      <c r="M91" s="7"/>
      <c r="N91" s="7"/>
      <c r="O91" s="7"/>
      <c r="P91" s="7"/>
      <c r="Q91" s="7"/>
      <c r="R91" s="7"/>
      <c r="S91" s="7"/>
      <c r="T91" s="7"/>
      <c r="U91" s="7"/>
    </row>
    <row r="92" spans="1:21" ht="12.75" customHeight="1" x14ac:dyDescent="0.25">
      <c r="A92" s="216"/>
      <c r="B92" s="142" t="s">
        <v>2953</v>
      </c>
      <c r="C92" s="218" t="s">
        <v>3012</v>
      </c>
      <c r="D92" s="203">
        <v>0</v>
      </c>
      <c r="E92" s="124"/>
      <c r="F92" s="124"/>
      <c r="G92" s="7"/>
      <c r="H92" s="7"/>
      <c r="I92" s="7"/>
      <c r="J92" s="7"/>
      <c r="K92" s="7"/>
      <c r="L92" s="7"/>
      <c r="M92" s="7"/>
      <c r="N92" s="7"/>
      <c r="O92" s="7"/>
      <c r="P92" s="7"/>
      <c r="Q92" s="7"/>
      <c r="R92" s="7"/>
      <c r="S92" s="7"/>
      <c r="T92" s="7"/>
      <c r="U92" s="7"/>
    </row>
    <row r="93" spans="1:21" ht="12.75" customHeight="1" x14ac:dyDescent="0.25">
      <c r="A93" s="220"/>
      <c r="B93" s="142" t="s">
        <v>2955</v>
      </c>
      <c r="C93" s="218" t="s">
        <v>3013</v>
      </c>
      <c r="D93" s="203">
        <v>0</v>
      </c>
      <c r="E93" s="124"/>
      <c r="F93" s="124"/>
      <c r="G93" s="7"/>
      <c r="H93" s="7"/>
      <c r="I93" s="7"/>
      <c r="J93" s="7"/>
      <c r="K93" s="7"/>
      <c r="L93" s="7"/>
      <c r="M93" s="7"/>
      <c r="N93" s="7"/>
      <c r="O93" s="7"/>
      <c r="P93" s="7"/>
      <c r="Q93" s="7"/>
      <c r="R93" s="7"/>
      <c r="S93" s="7"/>
      <c r="T93" s="7"/>
      <c r="U93" s="7"/>
    </row>
    <row r="94" spans="1:21" ht="12.75" customHeight="1" x14ac:dyDescent="0.25">
      <c r="A94" s="220"/>
      <c r="B94" s="142" t="s">
        <v>2957</v>
      </c>
      <c r="C94" s="218" t="s">
        <v>3014</v>
      </c>
      <c r="D94" s="203">
        <v>0</v>
      </c>
      <c r="E94" s="124"/>
      <c r="F94" s="124"/>
      <c r="G94" s="7"/>
      <c r="H94" s="7"/>
      <c r="I94" s="7"/>
      <c r="J94" s="7"/>
      <c r="K94" s="7"/>
      <c r="L94" s="7"/>
      <c r="M94" s="7"/>
      <c r="N94" s="7"/>
      <c r="O94" s="7"/>
      <c r="P94" s="7"/>
      <c r="Q94" s="7"/>
      <c r="R94" s="7"/>
      <c r="S94" s="7"/>
      <c r="T94" s="7"/>
      <c r="U94" s="7"/>
    </row>
    <row r="95" spans="1:21" ht="36" customHeight="1" x14ac:dyDescent="0.25">
      <c r="A95" s="216" t="s">
        <v>2907</v>
      </c>
      <c r="B95" s="217" t="s">
        <v>3015</v>
      </c>
      <c r="C95" s="218" t="s">
        <v>3016</v>
      </c>
      <c r="D95" s="219">
        <f>SUM(D96:D100)</f>
        <v>0</v>
      </c>
      <c r="E95" s="124"/>
      <c r="F95" s="124"/>
      <c r="G95" s="7"/>
      <c r="H95" s="7"/>
      <c r="I95" s="7"/>
      <c r="J95" s="7"/>
      <c r="K95" s="7"/>
      <c r="L95" s="7"/>
      <c r="M95" s="7"/>
      <c r="N95" s="7"/>
      <c r="O95" s="7"/>
      <c r="P95" s="7"/>
      <c r="Q95" s="7"/>
      <c r="R95" s="7"/>
      <c r="S95" s="7"/>
      <c r="T95" s="7"/>
      <c r="U95" s="7"/>
    </row>
    <row r="96" spans="1:21" ht="12.75" customHeight="1" x14ac:dyDescent="0.25">
      <c r="A96" s="220" t="s">
        <v>2910</v>
      </c>
      <c r="B96" s="142" t="s">
        <v>2911</v>
      </c>
      <c r="C96" s="218" t="s">
        <v>3017</v>
      </c>
      <c r="D96" s="203">
        <v>0</v>
      </c>
      <c r="E96" s="124"/>
      <c r="F96" s="124"/>
      <c r="G96" s="7"/>
      <c r="H96" s="7"/>
      <c r="I96" s="7"/>
      <c r="J96" s="7"/>
      <c r="K96" s="7"/>
      <c r="L96" s="7"/>
      <c r="M96" s="7"/>
      <c r="N96" s="7"/>
      <c r="O96" s="7"/>
      <c r="P96" s="7"/>
      <c r="Q96" s="7"/>
      <c r="R96" s="7"/>
      <c r="S96" s="7"/>
      <c r="T96" s="7"/>
      <c r="U96" s="7"/>
    </row>
    <row r="97" spans="1:21" ht="12.75" customHeight="1" x14ac:dyDescent="0.25">
      <c r="A97" s="220" t="s">
        <v>2913</v>
      </c>
      <c r="B97" s="142" t="s">
        <v>2328</v>
      </c>
      <c r="C97" s="218" t="s">
        <v>3018</v>
      </c>
      <c r="D97" s="203">
        <v>0</v>
      </c>
      <c r="E97" s="124"/>
      <c r="F97" s="124"/>
      <c r="G97" s="7"/>
      <c r="H97" s="7"/>
      <c r="I97" s="7"/>
      <c r="J97" s="7"/>
      <c r="K97" s="7"/>
      <c r="L97" s="7"/>
      <c r="M97" s="7"/>
      <c r="N97" s="7"/>
      <c r="O97" s="7"/>
      <c r="P97" s="7"/>
      <c r="Q97" s="7"/>
      <c r="R97" s="7"/>
      <c r="S97" s="7"/>
      <c r="T97" s="7"/>
      <c r="U97" s="7"/>
    </row>
    <row r="98" spans="1:21" ht="12.75" customHeight="1" x14ac:dyDescent="0.25">
      <c r="A98" s="220" t="s">
        <v>2915</v>
      </c>
      <c r="B98" s="142" t="s">
        <v>2332</v>
      </c>
      <c r="C98" s="218" t="s">
        <v>3019</v>
      </c>
      <c r="D98" s="203">
        <v>0</v>
      </c>
      <c r="E98" s="124"/>
      <c r="F98" s="124"/>
      <c r="G98" s="7"/>
      <c r="H98" s="7"/>
      <c r="I98" s="7"/>
      <c r="J98" s="7"/>
      <c r="K98" s="7"/>
      <c r="L98" s="7"/>
      <c r="M98" s="7"/>
      <c r="N98" s="7"/>
      <c r="O98" s="7"/>
      <c r="P98" s="7"/>
      <c r="Q98" s="7"/>
      <c r="R98" s="7"/>
      <c r="S98" s="7"/>
      <c r="T98" s="7"/>
      <c r="U98" s="7"/>
    </row>
    <row r="99" spans="1:21" ht="24" customHeight="1" x14ac:dyDescent="0.25">
      <c r="A99" s="220" t="s">
        <v>2942</v>
      </c>
      <c r="B99" s="142" t="s">
        <v>2918</v>
      </c>
      <c r="C99" s="218" t="s">
        <v>3020</v>
      </c>
      <c r="D99" s="203">
        <v>0</v>
      </c>
      <c r="E99" s="124"/>
      <c r="F99" s="124"/>
      <c r="G99" s="7"/>
      <c r="H99" s="7"/>
      <c r="I99" s="7"/>
      <c r="J99" s="7"/>
      <c r="K99" s="7"/>
      <c r="L99" s="7"/>
      <c r="M99" s="7"/>
      <c r="N99" s="7"/>
      <c r="O99" s="7"/>
      <c r="P99" s="7"/>
      <c r="Q99" s="7"/>
      <c r="R99" s="7"/>
      <c r="S99" s="7"/>
      <c r="T99" s="7"/>
      <c r="U99" s="7"/>
    </row>
    <row r="100" spans="1:21" ht="24" customHeight="1" x14ac:dyDescent="0.25">
      <c r="A100" s="220" t="s">
        <v>2920</v>
      </c>
      <c r="B100" s="142" t="s">
        <v>2921</v>
      </c>
      <c r="C100" s="218" t="s">
        <v>3021</v>
      </c>
      <c r="D100" s="203">
        <v>0</v>
      </c>
      <c r="E100" s="124"/>
      <c r="F100" s="124"/>
      <c r="G100" s="7"/>
      <c r="H100" s="7"/>
      <c r="I100" s="7"/>
      <c r="J100" s="7"/>
      <c r="K100" s="7"/>
      <c r="L100" s="7"/>
      <c r="M100" s="7"/>
      <c r="N100" s="7"/>
      <c r="O100" s="7"/>
      <c r="P100" s="7"/>
      <c r="Q100" s="7"/>
      <c r="R100" s="7"/>
      <c r="S100" s="7"/>
      <c r="T100" s="7"/>
      <c r="U100" s="7"/>
    </row>
    <row r="101" spans="1:21" ht="24" customHeight="1" x14ac:dyDescent="0.25">
      <c r="A101" s="216"/>
      <c r="B101" s="217" t="s">
        <v>3022</v>
      </c>
      <c r="C101" s="218" t="s">
        <v>3023</v>
      </c>
      <c r="D101" s="219">
        <f>SUM(D102:D105)</f>
        <v>26658.36</v>
      </c>
      <c r="E101" s="124"/>
      <c r="F101" s="124"/>
      <c r="G101" s="7"/>
      <c r="H101" s="7"/>
      <c r="I101" s="7"/>
      <c r="J101" s="7"/>
      <c r="K101" s="7"/>
      <c r="L101" s="7"/>
      <c r="M101" s="7"/>
      <c r="N101" s="7"/>
      <c r="O101" s="7"/>
      <c r="P101" s="7"/>
      <c r="Q101" s="7"/>
      <c r="R101" s="7"/>
      <c r="S101" s="7"/>
      <c r="T101" s="7"/>
      <c r="U101" s="7"/>
    </row>
    <row r="102" spans="1:21" ht="12.75" customHeight="1" x14ac:dyDescent="0.25">
      <c r="A102" s="220"/>
      <c r="B102" s="142" t="s">
        <v>2892</v>
      </c>
      <c r="C102" s="218" t="s">
        <v>3024</v>
      </c>
      <c r="D102" s="203">
        <v>285.52999999999997</v>
      </c>
      <c r="E102" s="124"/>
      <c r="F102" s="124"/>
      <c r="G102" s="7"/>
      <c r="H102" s="7"/>
      <c r="I102" s="7"/>
      <c r="J102" s="7"/>
      <c r="K102" s="7"/>
      <c r="L102" s="7"/>
      <c r="M102" s="7"/>
      <c r="N102" s="7"/>
      <c r="O102" s="7"/>
      <c r="P102" s="7"/>
      <c r="Q102" s="7"/>
      <c r="R102" s="7"/>
      <c r="S102" s="7"/>
      <c r="T102" s="7"/>
      <c r="U102" s="7"/>
    </row>
    <row r="103" spans="1:21" ht="12.75" customHeight="1" x14ac:dyDescent="0.25">
      <c r="A103" s="220" t="s">
        <v>2291</v>
      </c>
      <c r="B103" s="142" t="s">
        <v>2873</v>
      </c>
      <c r="C103" s="218" t="s">
        <v>3025</v>
      </c>
      <c r="D103" s="203">
        <v>26372.83</v>
      </c>
      <c r="E103" s="124"/>
      <c r="F103" s="124"/>
      <c r="G103" s="7"/>
      <c r="H103" s="7"/>
      <c r="I103" s="7"/>
      <c r="J103" s="7"/>
      <c r="K103" s="7"/>
      <c r="L103" s="7"/>
      <c r="M103" s="7"/>
      <c r="N103" s="7"/>
      <c r="O103" s="7"/>
      <c r="P103" s="7"/>
      <c r="Q103" s="7"/>
      <c r="R103" s="7"/>
      <c r="S103" s="7"/>
      <c r="T103" s="7"/>
      <c r="U103" s="7"/>
    </row>
    <row r="104" spans="1:21" ht="12.75" customHeight="1" x14ac:dyDescent="0.25">
      <c r="A104" s="220" t="s">
        <v>2315</v>
      </c>
      <c r="B104" s="142" t="s">
        <v>2316</v>
      </c>
      <c r="C104" s="218" t="s">
        <v>3026</v>
      </c>
      <c r="D104" s="203">
        <v>0</v>
      </c>
      <c r="E104" s="124"/>
      <c r="F104" s="124"/>
      <c r="G104" s="7"/>
      <c r="H104" s="7"/>
      <c r="I104" s="7"/>
      <c r="J104" s="7"/>
      <c r="K104" s="7"/>
      <c r="L104" s="7"/>
      <c r="M104" s="7"/>
      <c r="N104" s="7"/>
      <c r="O104" s="7"/>
      <c r="P104" s="7"/>
      <c r="Q104" s="7"/>
      <c r="R104" s="7"/>
      <c r="S104" s="7"/>
      <c r="T104" s="7"/>
      <c r="U104" s="7"/>
    </row>
    <row r="105" spans="1:21" ht="12.75" customHeight="1" x14ac:dyDescent="0.25">
      <c r="A105" s="223" t="s">
        <v>2907</v>
      </c>
      <c r="B105" s="151" t="s">
        <v>3027</v>
      </c>
      <c r="C105" s="224" t="s">
        <v>3028</v>
      </c>
      <c r="D105" s="207">
        <v>0</v>
      </c>
      <c r="E105" s="124"/>
      <c r="F105" s="124"/>
      <c r="G105" s="7"/>
      <c r="H105" s="7"/>
      <c r="I105" s="7"/>
      <c r="J105" s="7"/>
      <c r="K105" s="7"/>
      <c r="L105" s="7"/>
      <c r="M105" s="7"/>
      <c r="N105" s="7"/>
      <c r="O105" s="7"/>
      <c r="P105" s="7"/>
      <c r="Q105" s="7"/>
      <c r="R105" s="7"/>
      <c r="S105" s="7"/>
      <c r="T105" s="7"/>
      <c r="U105" s="7"/>
    </row>
    <row r="106" spans="1:21" ht="15" customHeight="1" x14ac:dyDescent="0.25">
      <c r="A106" s="20"/>
      <c r="B106" s="20"/>
      <c r="C106" s="24"/>
      <c r="D106" s="7"/>
      <c r="E106" s="9"/>
      <c r="F106" s="9"/>
      <c r="G106" s="9"/>
      <c r="H106" s="9"/>
      <c r="I106" s="9"/>
      <c r="J106" s="9"/>
      <c r="K106" s="9"/>
      <c r="L106" s="9"/>
      <c r="M106" s="9"/>
      <c r="N106" s="9"/>
      <c r="O106" s="9"/>
      <c r="P106" s="9"/>
      <c r="Q106" s="9"/>
      <c r="R106" s="9"/>
      <c r="S106" s="9"/>
      <c r="T106" s="9"/>
      <c r="U106" s="9"/>
    </row>
    <row r="107" spans="1:21" ht="15" customHeight="1" x14ac:dyDescent="0.25">
      <c r="A107" s="20"/>
      <c r="B107" s="20"/>
      <c r="C107" s="24"/>
      <c r="D107" s="7"/>
      <c r="E107" s="9"/>
      <c r="F107" s="9"/>
      <c r="G107" s="9"/>
      <c r="H107" s="9"/>
      <c r="I107" s="9"/>
      <c r="J107" s="9"/>
      <c r="K107" s="9"/>
      <c r="L107" s="9"/>
      <c r="M107" s="9"/>
      <c r="N107" s="9"/>
      <c r="O107" s="9"/>
      <c r="P107" s="9"/>
      <c r="Q107" s="9"/>
      <c r="R107" s="9"/>
      <c r="S107" s="9"/>
      <c r="T107" s="9"/>
      <c r="U107" s="9"/>
    </row>
    <row r="108" spans="1:21" ht="15" customHeight="1" x14ac:dyDescent="0.25">
      <c r="A108" s="20"/>
      <c r="B108" s="20"/>
      <c r="C108" s="25"/>
      <c r="D108" s="9"/>
      <c r="E108" s="9"/>
      <c r="F108" s="9"/>
      <c r="G108" s="9"/>
      <c r="H108" s="9"/>
      <c r="I108" s="9"/>
      <c r="J108" s="9"/>
      <c r="K108" s="9"/>
      <c r="L108" s="9"/>
      <c r="M108" s="9"/>
      <c r="N108" s="9"/>
      <c r="O108" s="9"/>
      <c r="P108" s="9"/>
      <c r="Q108" s="9"/>
      <c r="R108" s="9"/>
      <c r="S108" s="9"/>
      <c r="T108" s="9"/>
      <c r="U108" s="9"/>
    </row>
    <row r="109" spans="1:21" ht="12.75" customHeight="1" x14ac:dyDescent="0.25">
      <c r="A109" s="19"/>
      <c r="B109" s="19"/>
      <c r="C109" s="26"/>
      <c r="D109" s="7"/>
      <c r="E109" s="7"/>
      <c r="F109" s="7"/>
      <c r="G109" s="7"/>
      <c r="H109" s="7"/>
      <c r="I109" s="7"/>
      <c r="J109" s="7"/>
      <c r="K109" s="7"/>
      <c r="L109" s="7"/>
      <c r="M109" s="7"/>
      <c r="N109" s="7"/>
      <c r="O109" s="7"/>
      <c r="P109" s="7"/>
      <c r="Q109" s="7"/>
      <c r="R109" s="7"/>
      <c r="S109" s="7"/>
      <c r="T109" s="7"/>
      <c r="U109" s="7"/>
    </row>
    <row r="110" spans="1:21" ht="12.75" customHeight="1" x14ac:dyDescent="0.25">
      <c r="A110" s="19"/>
      <c r="B110" s="19"/>
      <c r="C110" s="26"/>
      <c r="D110" s="7"/>
      <c r="E110" s="7"/>
      <c r="F110" s="7"/>
      <c r="G110" s="7"/>
      <c r="H110" s="7"/>
      <c r="I110" s="7"/>
      <c r="J110" s="7"/>
      <c r="K110" s="7"/>
      <c r="L110" s="7"/>
      <c r="M110" s="7"/>
      <c r="N110" s="7"/>
      <c r="O110" s="7"/>
      <c r="P110" s="7"/>
      <c r="Q110" s="7"/>
      <c r="R110" s="7"/>
      <c r="S110" s="7"/>
      <c r="T110" s="7"/>
      <c r="U110" s="7"/>
    </row>
    <row r="111" spans="1:21" ht="12.75" customHeight="1" x14ac:dyDescent="0.25">
      <c r="A111" s="19"/>
      <c r="B111" s="19"/>
      <c r="C111" s="26"/>
      <c r="D111" s="7"/>
      <c r="E111" s="7"/>
      <c r="F111" s="7"/>
      <c r="G111" s="7"/>
      <c r="H111" s="7"/>
      <c r="I111" s="7"/>
      <c r="J111" s="7"/>
      <c r="K111" s="7"/>
      <c r="L111" s="7"/>
      <c r="M111" s="7"/>
      <c r="N111" s="7"/>
      <c r="O111" s="7"/>
      <c r="P111" s="7"/>
      <c r="Q111" s="7"/>
      <c r="R111" s="7"/>
      <c r="S111" s="7"/>
      <c r="T111" s="7"/>
      <c r="U111" s="7"/>
    </row>
    <row r="112" spans="1:21" ht="12.75" customHeight="1" x14ac:dyDescent="0.25">
      <c r="A112" s="19"/>
      <c r="B112" s="19"/>
      <c r="C112" s="26"/>
      <c r="D112" s="7"/>
      <c r="E112" s="7"/>
      <c r="F112" s="7"/>
      <c r="G112" s="7"/>
      <c r="H112" s="7"/>
      <c r="I112" s="7"/>
      <c r="J112" s="7"/>
      <c r="K112" s="7"/>
      <c r="L112" s="7"/>
      <c r="M112" s="7"/>
      <c r="N112" s="7"/>
      <c r="O112" s="7"/>
      <c r="P112" s="7"/>
      <c r="Q112" s="7"/>
      <c r="R112" s="7"/>
      <c r="S112" s="7"/>
      <c r="T112" s="7"/>
      <c r="U112" s="7"/>
    </row>
    <row r="113" spans="1:21" ht="12.75" customHeight="1" x14ac:dyDescent="0.25">
      <c r="A113" s="19"/>
      <c r="B113" s="19"/>
      <c r="C113" s="26"/>
      <c r="D113" s="7"/>
      <c r="E113" s="7"/>
      <c r="F113" s="7"/>
      <c r="G113" s="7"/>
      <c r="H113" s="7"/>
      <c r="I113" s="7"/>
      <c r="J113" s="7"/>
      <c r="K113" s="7"/>
      <c r="L113" s="7"/>
      <c r="M113" s="7"/>
      <c r="N113" s="7"/>
      <c r="O113" s="7"/>
      <c r="P113" s="7"/>
      <c r="Q113" s="7"/>
      <c r="R113" s="7"/>
      <c r="S113" s="7"/>
      <c r="T113" s="7"/>
      <c r="U113" s="7"/>
    </row>
    <row r="114" spans="1:21" ht="12.75" customHeight="1" x14ac:dyDescent="0.25">
      <c r="A114" s="19"/>
      <c r="B114" s="19"/>
      <c r="C114" s="26"/>
      <c r="D114" s="7"/>
      <c r="E114" s="7"/>
      <c r="F114" s="7"/>
      <c r="G114" s="7"/>
      <c r="H114" s="7"/>
      <c r="I114" s="7"/>
      <c r="J114" s="7"/>
      <c r="K114" s="7"/>
      <c r="L114" s="7"/>
      <c r="M114" s="7"/>
      <c r="N114" s="7"/>
      <c r="O114" s="7"/>
      <c r="P114" s="7"/>
      <c r="Q114" s="7"/>
      <c r="R114" s="7"/>
      <c r="S114" s="7"/>
      <c r="T114" s="7"/>
      <c r="U114" s="7"/>
    </row>
    <row r="115" spans="1:21" ht="12.75" customHeight="1" x14ac:dyDescent="0.25">
      <c r="A115" s="19"/>
      <c r="B115" s="19"/>
      <c r="C115" s="26"/>
      <c r="D115" s="7"/>
      <c r="E115" s="7"/>
      <c r="F115" s="7"/>
      <c r="G115" s="7"/>
      <c r="H115" s="7"/>
      <c r="I115" s="7"/>
      <c r="J115" s="7"/>
      <c r="K115" s="7"/>
      <c r="L115" s="7"/>
      <c r="M115" s="7"/>
      <c r="N115" s="7"/>
      <c r="O115" s="7"/>
      <c r="P115" s="7"/>
      <c r="Q115" s="7"/>
      <c r="R115" s="7"/>
      <c r="S115" s="7"/>
      <c r="T115" s="7"/>
      <c r="U115" s="7"/>
    </row>
    <row r="116" spans="1:21" ht="12.75" customHeight="1" x14ac:dyDescent="0.25">
      <c r="A116" s="19"/>
      <c r="B116" s="19"/>
      <c r="C116" s="26"/>
      <c r="D116" s="7"/>
      <c r="E116" s="7"/>
      <c r="F116" s="7"/>
      <c r="G116" s="7"/>
      <c r="H116" s="7"/>
      <c r="I116" s="7"/>
      <c r="J116" s="7"/>
      <c r="K116" s="7"/>
      <c r="L116" s="7"/>
      <c r="M116" s="7"/>
      <c r="N116" s="7"/>
      <c r="O116" s="7"/>
      <c r="P116" s="7"/>
      <c r="Q116" s="7"/>
      <c r="R116" s="7"/>
      <c r="S116" s="7"/>
      <c r="T116" s="7"/>
      <c r="U116" s="7"/>
    </row>
    <row r="117" spans="1:21" ht="12.75" customHeight="1" x14ac:dyDescent="0.25">
      <c r="A117" s="19"/>
      <c r="B117" s="19"/>
      <c r="C117" s="26"/>
      <c r="D117" s="7"/>
      <c r="E117" s="7"/>
      <c r="F117" s="7"/>
      <c r="G117" s="7"/>
      <c r="H117" s="7"/>
      <c r="I117" s="7"/>
      <c r="J117" s="7"/>
      <c r="K117" s="7"/>
      <c r="L117" s="7"/>
      <c r="M117" s="7"/>
      <c r="N117" s="7"/>
      <c r="O117" s="7"/>
      <c r="P117" s="7"/>
      <c r="Q117" s="7"/>
      <c r="R117" s="7"/>
      <c r="S117" s="7"/>
      <c r="T117" s="7"/>
      <c r="U117" s="7"/>
    </row>
    <row r="118" spans="1:21" ht="12.75" customHeight="1" x14ac:dyDescent="0.25">
      <c r="A118" s="19"/>
      <c r="B118" s="19"/>
      <c r="C118" s="26"/>
      <c r="D118" s="7"/>
      <c r="E118" s="7"/>
      <c r="F118" s="7"/>
      <c r="G118" s="7"/>
      <c r="H118" s="7"/>
      <c r="I118" s="7"/>
      <c r="J118" s="7"/>
      <c r="K118" s="7"/>
      <c r="L118" s="7"/>
      <c r="M118" s="7"/>
      <c r="N118" s="7"/>
      <c r="O118" s="7"/>
      <c r="P118" s="7"/>
      <c r="Q118" s="7"/>
      <c r="R118" s="7"/>
      <c r="S118" s="7"/>
      <c r="T118" s="7"/>
      <c r="U118" s="7"/>
    </row>
    <row r="119" spans="1:21" ht="12.75" customHeight="1" x14ac:dyDescent="0.25">
      <c r="A119" s="19"/>
      <c r="B119" s="19"/>
      <c r="C119" s="26"/>
      <c r="D119" s="7"/>
      <c r="E119" s="7"/>
      <c r="F119" s="7"/>
      <c r="G119" s="7"/>
      <c r="H119" s="7"/>
      <c r="I119" s="7"/>
      <c r="J119" s="7"/>
      <c r="K119" s="7"/>
      <c r="L119" s="7"/>
      <c r="M119" s="7"/>
      <c r="N119" s="7"/>
      <c r="O119" s="7"/>
      <c r="P119" s="7"/>
      <c r="Q119" s="7"/>
      <c r="R119" s="7"/>
      <c r="S119" s="7"/>
      <c r="T119" s="7"/>
      <c r="U119" s="7"/>
    </row>
    <row r="120" spans="1:21" ht="12.75" customHeight="1" x14ac:dyDescent="0.25">
      <c r="A120" s="19"/>
      <c r="B120" s="19"/>
      <c r="C120" s="26"/>
      <c r="D120" s="7"/>
      <c r="E120" s="7"/>
      <c r="F120" s="7"/>
      <c r="G120" s="7"/>
      <c r="H120" s="7"/>
      <c r="I120" s="7"/>
      <c r="J120" s="7"/>
      <c r="K120" s="7"/>
      <c r="L120" s="7"/>
      <c r="M120" s="7"/>
      <c r="N120" s="7"/>
      <c r="O120" s="7"/>
      <c r="P120" s="7"/>
      <c r="Q120" s="7"/>
      <c r="R120" s="7"/>
      <c r="S120" s="7"/>
      <c r="T120" s="7"/>
      <c r="U120" s="7"/>
    </row>
    <row r="121" spans="1:21" ht="12.75" customHeight="1" x14ac:dyDescent="0.25">
      <c r="A121" s="19"/>
      <c r="B121" s="19"/>
      <c r="C121" s="26"/>
      <c r="D121" s="7"/>
      <c r="E121" s="7"/>
      <c r="F121" s="7"/>
      <c r="G121" s="7"/>
      <c r="H121" s="7"/>
      <c r="I121" s="7"/>
      <c r="J121" s="7"/>
      <c r="K121" s="7"/>
      <c r="L121" s="7"/>
      <c r="M121" s="7"/>
      <c r="N121" s="7"/>
      <c r="O121" s="7"/>
      <c r="P121" s="7"/>
      <c r="Q121" s="7"/>
      <c r="R121" s="7"/>
      <c r="S121" s="7"/>
      <c r="T121" s="7"/>
      <c r="U121" s="7"/>
    </row>
    <row r="122" spans="1:21" ht="12.75" customHeight="1" x14ac:dyDescent="0.25">
      <c r="A122" s="19"/>
      <c r="B122" s="19"/>
      <c r="C122" s="26"/>
      <c r="D122" s="7"/>
      <c r="E122" s="7"/>
      <c r="F122" s="7"/>
      <c r="G122" s="7"/>
      <c r="H122" s="7"/>
      <c r="I122" s="7"/>
      <c r="J122" s="7"/>
      <c r="K122" s="7"/>
      <c r="L122" s="7"/>
      <c r="M122" s="7"/>
      <c r="N122" s="7"/>
      <c r="O122" s="7"/>
      <c r="P122" s="7"/>
      <c r="Q122" s="7"/>
      <c r="R122" s="7"/>
      <c r="S122" s="7"/>
      <c r="T122" s="7"/>
      <c r="U122" s="7"/>
    </row>
    <row r="123" spans="1:21" ht="12.75" customHeight="1" x14ac:dyDescent="0.25">
      <c r="A123" s="19"/>
      <c r="B123" s="19"/>
      <c r="C123" s="26"/>
      <c r="D123" s="7"/>
      <c r="E123" s="7"/>
      <c r="F123" s="7"/>
      <c r="G123" s="7"/>
      <c r="H123" s="7"/>
      <c r="I123" s="7"/>
      <c r="J123" s="7"/>
      <c r="K123" s="7"/>
      <c r="L123" s="7"/>
      <c r="M123" s="7"/>
      <c r="N123" s="7"/>
      <c r="O123" s="7"/>
      <c r="P123" s="7"/>
      <c r="Q123" s="7"/>
      <c r="R123" s="7"/>
      <c r="S123" s="7"/>
      <c r="T123" s="7"/>
      <c r="U123" s="7"/>
    </row>
    <row r="124" spans="1:21" ht="12.75" customHeight="1" x14ac:dyDescent="0.25">
      <c r="A124" s="19"/>
      <c r="B124" s="19"/>
      <c r="C124" s="26"/>
      <c r="D124" s="7"/>
      <c r="E124" s="7"/>
      <c r="F124" s="7"/>
      <c r="G124" s="7"/>
      <c r="H124" s="7"/>
      <c r="I124" s="7"/>
      <c r="J124" s="7"/>
      <c r="K124" s="7"/>
      <c r="L124" s="7"/>
      <c r="M124" s="7"/>
      <c r="N124" s="7"/>
      <c r="O124" s="7"/>
      <c r="P124" s="7"/>
      <c r="Q124" s="7"/>
      <c r="R124" s="7"/>
      <c r="S124" s="7"/>
      <c r="T124" s="7"/>
      <c r="U124" s="7"/>
    </row>
    <row r="125" spans="1:21" ht="12.75" customHeight="1" x14ac:dyDescent="0.25">
      <c r="A125" s="19"/>
      <c r="B125" s="19"/>
      <c r="C125" s="26"/>
      <c r="D125" s="7"/>
      <c r="E125" s="7"/>
      <c r="F125" s="7"/>
      <c r="G125" s="7"/>
      <c r="H125" s="7"/>
      <c r="I125" s="7"/>
      <c r="J125" s="7"/>
      <c r="K125" s="7"/>
      <c r="L125" s="7"/>
      <c r="M125" s="7"/>
      <c r="N125" s="7"/>
      <c r="O125" s="7"/>
      <c r="P125" s="7"/>
      <c r="Q125" s="7"/>
      <c r="R125" s="7"/>
      <c r="S125" s="7"/>
      <c r="T125" s="7"/>
      <c r="U125" s="7"/>
    </row>
    <row r="126" spans="1:21" ht="12.75" customHeight="1" x14ac:dyDescent="0.25">
      <c r="A126" s="19"/>
      <c r="B126" s="19"/>
      <c r="C126" s="26"/>
      <c r="D126" s="7"/>
      <c r="E126" s="7"/>
      <c r="F126" s="7"/>
      <c r="G126" s="7"/>
      <c r="H126" s="7"/>
      <c r="I126" s="7"/>
      <c r="J126" s="7"/>
      <c r="K126" s="7"/>
      <c r="L126" s="7"/>
      <c r="M126" s="7"/>
      <c r="N126" s="7"/>
      <c r="O126" s="7"/>
      <c r="P126" s="7"/>
      <c r="Q126" s="7"/>
      <c r="R126" s="7"/>
      <c r="S126" s="7"/>
      <c r="T126" s="7"/>
      <c r="U126" s="7"/>
    </row>
    <row r="127" spans="1:21" ht="12.75" customHeight="1" x14ac:dyDescent="0.25">
      <c r="A127" s="19"/>
      <c r="B127" s="19"/>
      <c r="C127" s="26"/>
      <c r="D127" s="7"/>
      <c r="E127" s="7"/>
      <c r="F127" s="7"/>
      <c r="G127" s="7"/>
      <c r="H127" s="7"/>
      <c r="I127" s="7"/>
      <c r="J127" s="7"/>
      <c r="K127" s="7"/>
      <c r="L127" s="7"/>
      <c r="M127" s="7"/>
      <c r="N127" s="7"/>
      <c r="O127" s="7"/>
      <c r="P127" s="7"/>
      <c r="Q127" s="7"/>
      <c r="R127" s="7"/>
      <c r="S127" s="7"/>
      <c r="T127" s="7"/>
      <c r="U127" s="7"/>
    </row>
    <row r="128" spans="1:21" ht="12.75" customHeight="1" x14ac:dyDescent="0.25">
      <c r="A128" s="19"/>
      <c r="B128" s="19"/>
      <c r="C128" s="26"/>
      <c r="D128" s="7"/>
      <c r="E128" s="7"/>
      <c r="F128" s="7"/>
      <c r="G128" s="7"/>
      <c r="H128" s="7"/>
      <c r="I128" s="7"/>
      <c r="J128" s="7"/>
      <c r="K128" s="7"/>
      <c r="L128" s="7"/>
      <c r="M128" s="7"/>
      <c r="N128" s="7"/>
      <c r="O128" s="7"/>
      <c r="P128" s="7"/>
      <c r="Q128" s="7"/>
      <c r="R128" s="7"/>
      <c r="S128" s="7"/>
      <c r="T128" s="7"/>
      <c r="U128" s="7"/>
    </row>
    <row r="129" spans="1:21" ht="12.75" customHeight="1" x14ac:dyDescent="0.25">
      <c r="A129" s="19"/>
      <c r="B129" s="19"/>
      <c r="C129" s="26"/>
      <c r="D129" s="7"/>
      <c r="E129" s="7"/>
      <c r="F129" s="7"/>
      <c r="G129" s="7"/>
      <c r="H129" s="7"/>
      <c r="I129" s="7"/>
      <c r="J129" s="7"/>
      <c r="K129" s="7"/>
      <c r="L129" s="7"/>
      <c r="M129" s="7"/>
      <c r="N129" s="7"/>
      <c r="O129" s="7"/>
      <c r="P129" s="7"/>
      <c r="Q129" s="7"/>
      <c r="R129" s="7"/>
      <c r="S129" s="7"/>
      <c r="T129" s="7"/>
      <c r="U129" s="7"/>
    </row>
    <row r="130" spans="1:21" ht="12.75" customHeight="1" x14ac:dyDescent="0.25">
      <c r="A130" s="19"/>
      <c r="B130" s="19"/>
      <c r="C130" s="26"/>
      <c r="D130" s="7"/>
      <c r="E130" s="7"/>
      <c r="F130" s="7"/>
      <c r="G130" s="7"/>
      <c r="H130" s="7"/>
      <c r="I130" s="7"/>
      <c r="J130" s="7"/>
      <c r="K130" s="7"/>
      <c r="L130" s="7"/>
      <c r="M130" s="7"/>
      <c r="N130" s="7"/>
      <c r="O130" s="7"/>
      <c r="P130" s="7"/>
      <c r="Q130" s="7"/>
      <c r="R130" s="7"/>
      <c r="S130" s="7"/>
      <c r="T130" s="7"/>
      <c r="U130" s="7"/>
    </row>
    <row r="131" spans="1:21" ht="12.75" customHeight="1" x14ac:dyDescent="0.25">
      <c r="A131" s="19"/>
      <c r="B131" s="19"/>
      <c r="C131" s="26"/>
      <c r="D131" s="7"/>
      <c r="E131" s="7"/>
      <c r="F131" s="7"/>
      <c r="G131" s="7"/>
      <c r="H131" s="7"/>
      <c r="I131" s="7"/>
      <c r="J131" s="7"/>
      <c r="K131" s="7"/>
      <c r="L131" s="7"/>
      <c r="M131" s="7"/>
      <c r="N131" s="7"/>
      <c r="O131" s="7"/>
      <c r="P131" s="7"/>
      <c r="Q131" s="7"/>
      <c r="R131" s="7"/>
      <c r="S131" s="7"/>
      <c r="T131" s="7"/>
      <c r="U131" s="7"/>
    </row>
    <row r="132" spans="1:21" ht="12.75" customHeight="1" x14ac:dyDescent="0.25">
      <c r="A132" s="19"/>
      <c r="B132" s="19"/>
      <c r="C132" s="26"/>
      <c r="D132" s="7"/>
      <c r="E132" s="7"/>
      <c r="F132" s="7"/>
      <c r="G132" s="7"/>
      <c r="H132" s="7"/>
      <c r="I132" s="7"/>
      <c r="J132" s="7"/>
      <c r="K132" s="7"/>
      <c r="L132" s="7"/>
      <c r="M132" s="7"/>
      <c r="N132" s="7"/>
      <c r="O132" s="7"/>
      <c r="P132" s="7"/>
      <c r="Q132" s="7"/>
      <c r="R132" s="7"/>
      <c r="S132" s="7"/>
      <c r="T132" s="7"/>
      <c r="U132" s="7"/>
    </row>
    <row r="133" spans="1:21" ht="12.75" customHeight="1" x14ac:dyDescent="0.25">
      <c r="A133" s="19"/>
      <c r="B133" s="19"/>
      <c r="C133" s="26"/>
      <c r="D133" s="7"/>
      <c r="E133" s="7"/>
      <c r="F133" s="7"/>
      <c r="G133" s="7"/>
      <c r="H133" s="7"/>
      <c r="I133" s="7"/>
      <c r="J133" s="7"/>
      <c r="K133" s="7"/>
      <c r="L133" s="7"/>
      <c r="M133" s="7"/>
      <c r="N133" s="7"/>
      <c r="O133" s="7"/>
      <c r="P133" s="7"/>
      <c r="Q133" s="7"/>
      <c r="R133" s="7"/>
      <c r="S133" s="7"/>
      <c r="T133" s="7"/>
      <c r="U133" s="7"/>
    </row>
    <row r="134" spans="1:21" ht="12.75" customHeight="1" x14ac:dyDescent="0.25">
      <c r="A134" s="19"/>
      <c r="B134" s="19"/>
      <c r="C134" s="26"/>
      <c r="D134" s="7"/>
      <c r="E134" s="7"/>
      <c r="F134" s="7"/>
      <c r="G134" s="7"/>
      <c r="H134" s="7"/>
      <c r="I134" s="7"/>
      <c r="J134" s="7"/>
      <c r="K134" s="7"/>
      <c r="L134" s="7"/>
      <c r="M134" s="7"/>
      <c r="N134" s="7"/>
      <c r="O134" s="7"/>
      <c r="P134" s="7"/>
      <c r="Q134" s="7"/>
      <c r="R134" s="7"/>
      <c r="S134" s="7"/>
      <c r="T134" s="7"/>
      <c r="U134" s="7"/>
    </row>
    <row r="135" spans="1:21" ht="12.75" customHeight="1" x14ac:dyDescent="0.25">
      <c r="A135" s="19"/>
      <c r="B135" s="19"/>
      <c r="C135" s="26"/>
      <c r="D135" s="7"/>
      <c r="E135" s="7"/>
      <c r="F135" s="7"/>
      <c r="G135" s="7"/>
      <c r="H135" s="7"/>
      <c r="I135" s="7"/>
      <c r="J135" s="7"/>
      <c r="K135" s="7"/>
      <c r="L135" s="7"/>
      <c r="M135" s="7"/>
      <c r="N135" s="7"/>
      <c r="O135" s="7"/>
      <c r="P135" s="7"/>
      <c r="Q135" s="7"/>
      <c r="R135" s="7"/>
      <c r="S135" s="7"/>
      <c r="T135" s="7"/>
      <c r="U135" s="7"/>
    </row>
    <row r="136" spans="1:21" ht="12.75" customHeight="1" x14ac:dyDescent="0.25">
      <c r="A136" s="19"/>
      <c r="B136" s="19"/>
      <c r="C136" s="26"/>
      <c r="D136" s="7"/>
      <c r="E136" s="7"/>
      <c r="F136" s="7"/>
      <c r="G136" s="7"/>
      <c r="H136" s="7"/>
      <c r="I136" s="7"/>
      <c r="J136" s="7"/>
      <c r="K136" s="7"/>
      <c r="L136" s="7"/>
      <c r="M136" s="7"/>
      <c r="N136" s="7"/>
      <c r="O136" s="7"/>
      <c r="P136" s="7"/>
      <c r="Q136" s="7"/>
      <c r="R136" s="7"/>
      <c r="S136" s="7"/>
      <c r="T136" s="7"/>
      <c r="U136" s="7"/>
    </row>
    <row r="137" spans="1:21" ht="12.75" customHeight="1" x14ac:dyDescent="0.25">
      <c r="A137" s="19"/>
      <c r="B137" s="19"/>
      <c r="C137" s="26"/>
      <c r="D137" s="7"/>
      <c r="E137" s="7"/>
      <c r="F137" s="7"/>
      <c r="G137" s="7"/>
      <c r="H137" s="7"/>
      <c r="I137" s="7"/>
      <c r="J137" s="7"/>
      <c r="K137" s="7"/>
      <c r="L137" s="7"/>
      <c r="M137" s="7"/>
      <c r="N137" s="7"/>
      <c r="O137" s="7"/>
      <c r="P137" s="7"/>
      <c r="Q137" s="7"/>
      <c r="R137" s="7"/>
      <c r="S137" s="7"/>
      <c r="T137" s="7"/>
      <c r="U137" s="7"/>
    </row>
    <row r="138" spans="1:21" ht="12.75" customHeight="1" x14ac:dyDescent="0.25">
      <c r="A138" s="19"/>
      <c r="B138" s="19"/>
      <c r="C138" s="26"/>
      <c r="D138" s="7"/>
      <c r="E138" s="7"/>
      <c r="F138" s="7"/>
      <c r="G138" s="7"/>
      <c r="H138" s="7"/>
      <c r="I138" s="7"/>
      <c r="J138" s="7"/>
      <c r="K138" s="7"/>
      <c r="L138" s="7"/>
      <c r="M138" s="7"/>
      <c r="N138" s="7"/>
      <c r="O138" s="7"/>
      <c r="P138" s="7"/>
      <c r="Q138" s="7"/>
      <c r="R138" s="7"/>
      <c r="S138" s="7"/>
      <c r="T138" s="7"/>
      <c r="U138" s="7"/>
    </row>
    <row r="139" spans="1:21" ht="12.75" customHeight="1" x14ac:dyDescent="0.25">
      <c r="A139" s="19"/>
      <c r="B139" s="19"/>
      <c r="C139" s="26"/>
      <c r="D139" s="7"/>
      <c r="E139" s="7"/>
      <c r="F139" s="7"/>
      <c r="G139" s="7"/>
      <c r="H139" s="7"/>
      <c r="I139" s="7"/>
      <c r="J139" s="7"/>
      <c r="K139" s="7"/>
      <c r="L139" s="7"/>
      <c r="M139" s="7"/>
      <c r="N139" s="7"/>
      <c r="O139" s="7"/>
      <c r="P139" s="7"/>
      <c r="Q139" s="7"/>
      <c r="R139" s="7"/>
      <c r="S139" s="7"/>
      <c r="T139" s="7"/>
      <c r="U139" s="7"/>
    </row>
    <row r="140" spans="1:21" ht="12.75" customHeight="1" x14ac:dyDescent="0.25">
      <c r="A140" s="19"/>
      <c r="B140" s="19"/>
      <c r="C140" s="26"/>
      <c r="D140" s="7"/>
      <c r="E140" s="7"/>
      <c r="F140" s="7"/>
      <c r="G140" s="7"/>
      <c r="H140" s="7"/>
      <c r="I140" s="7"/>
      <c r="J140" s="7"/>
      <c r="K140" s="7"/>
      <c r="L140" s="7"/>
      <c r="M140" s="7"/>
      <c r="N140" s="7"/>
      <c r="O140" s="7"/>
      <c r="P140" s="7"/>
      <c r="Q140" s="7"/>
      <c r="R140" s="7"/>
      <c r="S140" s="7"/>
      <c r="T140" s="7"/>
      <c r="U140" s="7"/>
    </row>
    <row r="141" spans="1:21" ht="12.75" customHeight="1" x14ac:dyDescent="0.25">
      <c r="A141" s="19"/>
      <c r="B141" s="19"/>
      <c r="C141" s="26"/>
      <c r="D141" s="7"/>
      <c r="E141" s="7"/>
      <c r="F141" s="7"/>
      <c r="G141" s="7"/>
      <c r="H141" s="7"/>
      <c r="I141" s="7"/>
      <c r="J141" s="7"/>
      <c r="K141" s="7"/>
      <c r="L141" s="7"/>
      <c r="M141" s="7"/>
      <c r="N141" s="7"/>
      <c r="O141" s="7"/>
      <c r="P141" s="7"/>
      <c r="Q141" s="7"/>
      <c r="R141" s="7"/>
      <c r="S141" s="7"/>
      <c r="T141" s="7"/>
      <c r="U141" s="7"/>
    </row>
    <row r="142" spans="1:21" ht="12.75" customHeight="1" x14ac:dyDescent="0.25">
      <c r="A142" s="19"/>
      <c r="B142" s="19"/>
      <c r="C142" s="26"/>
      <c r="D142" s="7"/>
      <c r="E142" s="7"/>
      <c r="F142" s="7"/>
      <c r="G142" s="7"/>
      <c r="H142" s="7"/>
      <c r="I142" s="7"/>
      <c r="J142" s="7"/>
      <c r="K142" s="7"/>
      <c r="L142" s="7"/>
      <c r="M142" s="7"/>
      <c r="N142" s="7"/>
      <c r="O142" s="7"/>
      <c r="P142" s="7"/>
      <c r="Q142" s="7"/>
      <c r="R142" s="7"/>
      <c r="S142" s="7"/>
      <c r="T142" s="7"/>
      <c r="U142" s="7"/>
    </row>
    <row r="143" spans="1:21" ht="12.75" customHeight="1" x14ac:dyDescent="0.25">
      <c r="A143" s="19"/>
      <c r="B143" s="19"/>
      <c r="C143" s="26"/>
      <c r="D143" s="7"/>
      <c r="E143" s="7"/>
      <c r="F143" s="7"/>
      <c r="G143" s="7"/>
      <c r="H143" s="7"/>
      <c r="I143" s="7"/>
      <c r="J143" s="7"/>
      <c r="K143" s="7"/>
      <c r="L143" s="7"/>
      <c r="M143" s="7"/>
      <c r="N143" s="7"/>
      <c r="O143" s="7"/>
      <c r="P143" s="7"/>
      <c r="Q143" s="7"/>
      <c r="R143" s="7"/>
      <c r="S143" s="7"/>
      <c r="T143" s="7"/>
      <c r="U143" s="7"/>
    </row>
    <row r="144" spans="1:21" ht="12.75" customHeight="1" x14ac:dyDescent="0.25">
      <c r="A144" s="19"/>
      <c r="B144" s="19"/>
      <c r="C144" s="26"/>
      <c r="D144" s="7"/>
      <c r="E144" s="7"/>
      <c r="F144" s="7"/>
      <c r="G144" s="7"/>
      <c r="H144" s="7"/>
      <c r="I144" s="7"/>
      <c r="J144" s="7"/>
      <c r="K144" s="7"/>
      <c r="L144" s="7"/>
      <c r="M144" s="7"/>
      <c r="N144" s="7"/>
      <c r="O144" s="7"/>
      <c r="P144" s="7"/>
      <c r="Q144" s="7"/>
      <c r="R144" s="7"/>
      <c r="S144" s="7"/>
      <c r="T144" s="7"/>
      <c r="U144" s="7"/>
    </row>
    <row r="145" spans="1:21" ht="12.75" customHeight="1" x14ac:dyDescent="0.25">
      <c r="A145" s="19"/>
      <c r="B145" s="19"/>
      <c r="C145" s="26"/>
      <c r="D145" s="7"/>
      <c r="E145" s="7"/>
      <c r="F145" s="7"/>
      <c r="G145" s="7"/>
      <c r="H145" s="7"/>
      <c r="I145" s="7"/>
      <c r="J145" s="7"/>
      <c r="K145" s="7"/>
      <c r="L145" s="7"/>
      <c r="M145" s="7"/>
      <c r="N145" s="7"/>
      <c r="O145" s="7"/>
      <c r="P145" s="7"/>
      <c r="Q145" s="7"/>
      <c r="R145" s="7"/>
      <c r="S145" s="7"/>
      <c r="T145" s="7"/>
      <c r="U145" s="7"/>
    </row>
    <row r="146" spans="1:21" ht="12.75" customHeight="1" x14ac:dyDescent="0.25">
      <c r="A146" s="19"/>
      <c r="B146" s="19"/>
      <c r="C146" s="26"/>
      <c r="D146" s="7"/>
      <c r="E146" s="7"/>
      <c r="F146" s="7"/>
      <c r="G146" s="7"/>
      <c r="H146" s="7"/>
      <c r="I146" s="7"/>
      <c r="J146" s="7"/>
      <c r="K146" s="7"/>
      <c r="L146" s="7"/>
      <c r="M146" s="7"/>
      <c r="N146" s="7"/>
      <c r="O146" s="7"/>
      <c r="P146" s="7"/>
      <c r="Q146" s="7"/>
      <c r="R146" s="7"/>
      <c r="S146" s="7"/>
      <c r="T146" s="7"/>
      <c r="U146" s="7"/>
    </row>
    <row r="147" spans="1:21" ht="12.75" customHeight="1" x14ac:dyDescent="0.25">
      <c r="A147" s="19"/>
      <c r="B147" s="19"/>
      <c r="C147" s="26"/>
      <c r="D147" s="7"/>
      <c r="E147" s="7"/>
      <c r="F147" s="7"/>
      <c r="G147" s="7"/>
      <c r="H147" s="7"/>
      <c r="I147" s="7"/>
      <c r="J147" s="7"/>
      <c r="K147" s="7"/>
      <c r="L147" s="7"/>
      <c r="M147" s="7"/>
      <c r="N147" s="7"/>
      <c r="O147" s="7"/>
      <c r="P147" s="7"/>
      <c r="Q147" s="7"/>
      <c r="R147" s="7"/>
      <c r="S147" s="7"/>
      <c r="T147" s="7"/>
      <c r="U147" s="7"/>
    </row>
    <row r="148" spans="1:21" ht="12.75" customHeight="1" x14ac:dyDescent="0.25">
      <c r="A148" s="19"/>
      <c r="B148" s="19"/>
      <c r="C148" s="26"/>
      <c r="D148" s="7"/>
      <c r="E148" s="7"/>
      <c r="F148" s="7"/>
      <c r="G148" s="7"/>
      <c r="H148" s="7"/>
      <c r="I148" s="7"/>
      <c r="J148" s="7"/>
      <c r="K148" s="7"/>
      <c r="L148" s="7"/>
      <c r="M148" s="7"/>
      <c r="N148" s="7"/>
      <c r="O148" s="7"/>
      <c r="P148" s="7"/>
      <c r="Q148" s="7"/>
      <c r="R148" s="7"/>
      <c r="S148" s="7"/>
      <c r="T148" s="7"/>
      <c r="U148" s="7"/>
    </row>
    <row r="149" spans="1:21" ht="12.75" customHeight="1" x14ac:dyDescent="0.25">
      <c r="A149" s="19"/>
      <c r="B149" s="19"/>
      <c r="C149" s="26"/>
      <c r="D149" s="7"/>
      <c r="E149" s="7"/>
      <c r="F149" s="7"/>
      <c r="G149" s="7"/>
      <c r="H149" s="7"/>
      <c r="I149" s="7"/>
      <c r="J149" s="7"/>
      <c r="K149" s="7"/>
      <c r="L149" s="7"/>
      <c r="M149" s="7"/>
      <c r="N149" s="7"/>
      <c r="O149" s="7"/>
      <c r="P149" s="7"/>
      <c r="Q149" s="7"/>
      <c r="R149" s="7"/>
      <c r="S149" s="7"/>
      <c r="T149" s="7"/>
      <c r="U149" s="7"/>
    </row>
    <row r="150" spans="1:21" ht="12.75" customHeight="1" x14ac:dyDescent="0.25">
      <c r="A150" s="19"/>
      <c r="B150" s="19"/>
      <c r="C150" s="26"/>
      <c r="D150" s="7"/>
      <c r="E150" s="7"/>
      <c r="F150" s="7"/>
      <c r="G150" s="7"/>
      <c r="H150" s="7"/>
      <c r="I150" s="7"/>
      <c r="J150" s="7"/>
      <c r="K150" s="7"/>
      <c r="L150" s="7"/>
      <c r="M150" s="7"/>
      <c r="N150" s="7"/>
      <c r="O150" s="7"/>
      <c r="P150" s="7"/>
      <c r="Q150" s="7"/>
      <c r="R150" s="7"/>
      <c r="S150" s="7"/>
      <c r="T150" s="7"/>
      <c r="U150" s="7"/>
    </row>
    <row r="151" spans="1:21" ht="12.75" customHeight="1" x14ac:dyDescent="0.25">
      <c r="A151" s="19"/>
      <c r="B151" s="19"/>
      <c r="C151" s="26"/>
      <c r="D151" s="7"/>
      <c r="E151" s="7"/>
      <c r="F151" s="7"/>
      <c r="G151" s="7"/>
      <c r="H151" s="7"/>
      <c r="I151" s="7"/>
      <c r="J151" s="7"/>
      <c r="K151" s="7"/>
      <c r="L151" s="7"/>
      <c r="M151" s="7"/>
      <c r="N151" s="7"/>
      <c r="O151" s="7"/>
      <c r="P151" s="7"/>
      <c r="Q151" s="7"/>
      <c r="R151" s="7"/>
      <c r="S151" s="7"/>
      <c r="T151" s="7"/>
      <c r="U151" s="7"/>
    </row>
    <row r="152" spans="1:21" ht="12.75" customHeight="1" x14ac:dyDescent="0.25">
      <c r="A152" s="19"/>
      <c r="B152" s="19"/>
      <c r="C152" s="26"/>
      <c r="D152" s="7"/>
      <c r="E152" s="7"/>
      <c r="F152" s="7"/>
      <c r="G152" s="7"/>
      <c r="H152" s="7"/>
      <c r="I152" s="7"/>
      <c r="J152" s="7"/>
      <c r="K152" s="7"/>
      <c r="L152" s="7"/>
      <c r="M152" s="7"/>
      <c r="N152" s="7"/>
      <c r="O152" s="7"/>
      <c r="P152" s="7"/>
      <c r="Q152" s="7"/>
      <c r="R152" s="7"/>
      <c r="S152" s="7"/>
      <c r="T152" s="7"/>
      <c r="U152" s="7"/>
    </row>
    <row r="153" spans="1:21" ht="12.75" customHeight="1" x14ac:dyDescent="0.25">
      <c r="A153" s="19"/>
      <c r="B153" s="19"/>
      <c r="C153" s="26"/>
      <c r="D153" s="7"/>
      <c r="E153" s="7"/>
      <c r="F153" s="7"/>
      <c r="G153" s="7"/>
      <c r="H153" s="7"/>
      <c r="I153" s="7"/>
      <c r="J153" s="7"/>
      <c r="K153" s="7"/>
      <c r="L153" s="7"/>
      <c r="M153" s="7"/>
      <c r="N153" s="7"/>
      <c r="O153" s="7"/>
      <c r="P153" s="7"/>
      <c r="Q153" s="7"/>
      <c r="R153" s="7"/>
      <c r="S153" s="7"/>
      <c r="T153" s="7"/>
      <c r="U153" s="7"/>
    </row>
    <row r="154" spans="1:21" ht="12.75" customHeight="1" x14ac:dyDescent="0.25">
      <c r="A154" s="19"/>
      <c r="B154" s="19"/>
      <c r="C154" s="26"/>
      <c r="D154" s="7"/>
      <c r="E154" s="7"/>
      <c r="F154" s="7"/>
      <c r="G154" s="7"/>
      <c r="H154" s="7"/>
      <c r="I154" s="7"/>
      <c r="J154" s="7"/>
      <c r="K154" s="7"/>
      <c r="L154" s="7"/>
      <c r="M154" s="7"/>
      <c r="N154" s="7"/>
      <c r="O154" s="7"/>
      <c r="P154" s="7"/>
      <c r="Q154" s="7"/>
      <c r="R154" s="7"/>
      <c r="S154" s="7"/>
      <c r="T154" s="7"/>
      <c r="U154" s="7"/>
    </row>
    <row r="155" spans="1:21" ht="12.75" customHeight="1" x14ac:dyDescent="0.25">
      <c r="A155" s="19"/>
      <c r="B155" s="19"/>
      <c r="C155" s="26"/>
      <c r="D155" s="7"/>
      <c r="E155" s="7"/>
      <c r="F155" s="7"/>
      <c r="G155" s="7"/>
      <c r="H155" s="7"/>
      <c r="I155" s="7"/>
      <c r="J155" s="7"/>
      <c r="K155" s="7"/>
      <c r="L155" s="7"/>
      <c r="M155" s="7"/>
      <c r="N155" s="7"/>
      <c r="O155" s="7"/>
      <c r="P155" s="7"/>
      <c r="Q155" s="7"/>
      <c r="R155" s="7"/>
      <c r="S155" s="7"/>
      <c r="T155" s="7"/>
      <c r="U155" s="7"/>
    </row>
    <row r="156" spans="1:21" ht="12.75" customHeight="1" x14ac:dyDescent="0.25">
      <c r="A156" s="19"/>
      <c r="B156" s="19"/>
      <c r="C156" s="26"/>
      <c r="D156" s="7"/>
      <c r="E156" s="7"/>
      <c r="F156" s="7"/>
      <c r="G156" s="7"/>
      <c r="H156" s="7"/>
      <c r="I156" s="7"/>
      <c r="J156" s="7"/>
      <c r="K156" s="7"/>
      <c r="L156" s="7"/>
      <c r="M156" s="7"/>
      <c r="N156" s="7"/>
      <c r="O156" s="7"/>
      <c r="P156" s="7"/>
      <c r="Q156" s="7"/>
      <c r="R156" s="7"/>
      <c r="S156" s="7"/>
      <c r="T156" s="7"/>
      <c r="U156" s="7"/>
    </row>
    <row r="157" spans="1:21" ht="12.75" customHeight="1" x14ac:dyDescent="0.25">
      <c r="A157" s="19"/>
      <c r="B157" s="19"/>
      <c r="C157" s="26"/>
      <c r="D157" s="7"/>
      <c r="E157" s="7"/>
      <c r="F157" s="7"/>
      <c r="G157" s="7"/>
      <c r="H157" s="7"/>
      <c r="I157" s="7"/>
      <c r="J157" s="7"/>
      <c r="K157" s="7"/>
      <c r="L157" s="7"/>
      <c r="M157" s="7"/>
      <c r="N157" s="7"/>
      <c r="O157" s="7"/>
      <c r="P157" s="7"/>
      <c r="Q157" s="7"/>
      <c r="R157" s="7"/>
      <c r="S157" s="7"/>
      <c r="T157" s="7"/>
      <c r="U157" s="7"/>
    </row>
    <row r="158" spans="1:21" ht="12.75" customHeight="1" x14ac:dyDescent="0.25">
      <c r="A158" s="19"/>
      <c r="B158" s="19"/>
      <c r="C158" s="26"/>
      <c r="D158" s="7"/>
      <c r="E158" s="7"/>
      <c r="F158" s="7"/>
      <c r="G158" s="7"/>
      <c r="H158" s="7"/>
      <c r="I158" s="7"/>
      <c r="J158" s="7"/>
      <c r="K158" s="7"/>
      <c r="L158" s="7"/>
      <c r="M158" s="7"/>
      <c r="N158" s="7"/>
      <c r="O158" s="7"/>
      <c r="P158" s="7"/>
      <c r="Q158" s="7"/>
      <c r="R158" s="7"/>
      <c r="S158" s="7"/>
      <c r="T158" s="7"/>
      <c r="U158" s="7"/>
    </row>
    <row r="159" spans="1:21" ht="12.75" customHeight="1" x14ac:dyDescent="0.25">
      <c r="A159" s="19"/>
      <c r="B159" s="19"/>
      <c r="C159" s="26"/>
      <c r="D159" s="7"/>
      <c r="E159" s="7"/>
      <c r="F159" s="7"/>
      <c r="G159" s="7"/>
      <c r="H159" s="7"/>
      <c r="I159" s="7"/>
      <c r="J159" s="7"/>
      <c r="K159" s="7"/>
      <c r="L159" s="7"/>
      <c r="M159" s="7"/>
      <c r="N159" s="7"/>
      <c r="O159" s="7"/>
      <c r="P159" s="7"/>
      <c r="Q159" s="7"/>
      <c r="R159" s="7"/>
      <c r="S159" s="7"/>
      <c r="T159" s="7"/>
      <c r="U159" s="7"/>
    </row>
    <row r="160" spans="1:21" ht="12.75" customHeight="1" x14ac:dyDescent="0.25">
      <c r="A160" s="19"/>
      <c r="B160" s="19"/>
      <c r="C160" s="26"/>
      <c r="D160" s="7"/>
      <c r="E160" s="7"/>
      <c r="F160" s="7"/>
      <c r="G160" s="7"/>
      <c r="H160" s="7"/>
      <c r="I160" s="7"/>
      <c r="J160" s="7"/>
      <c r="K160" s="7"/>
      <c r="L160" s="7"/>
      <c r="M160" s="7"/>
      <c r="N160" s="7"/>
      <c r="O160" s="7"/>
      <c r="P160" s="7"/>
      <c r="Q160" s="7"/>
      <c r="R160" s="7"/>
      <c r="S160" s="7"/>
      <c r="T160" s="7"/>
      <c r="U160" s="7"/>
    </row>
    <row r="161" spans="1:21" ht="12.75" customHeight="1" x14ac:dyDescent="0.25">
      <c r="A161" s="19"/>
      <c r="B161" s="19"/>
      <c r="C161" s="26"/>
      <c r="D161" s="7"/>
      <c r="E161" s="7"/>
      <c r="F161" s="7"/>
      <c r="G161" s="7"/>
      <c r="H161" s="7"/>
      <c r="I161" s="7"/>
      <c r="J161" s="7"/>
      <c r="K161" s="7"/>
      <c r="L161" s="7"/>
      <c r="M161" s="7"/>
      <c r="N161" s="7"/>
      <c r="O161" s="7"/>
      <c r="P161" s="7"/>
      <c r="Q161" s="7"/>
      <c r="R161" s="7"/>
      <c r="S161" s="7"/>
      <c r="T161" s="7"/>
      <c r="U161" s="7"/>
    </row>
    <row r="162" spans="1:21" ht="12.75" customHeight="1" x14ac:dyDescent="0.25">
      <c r="A162" s="19"/>
      <c r="B162" s="19"/>
      <c r="C162" s="26"/>
      <c r="D162" s="7"/>
      <c r="E162" s="7"/>
      <c r="F162" s="7"/>
      <c r="G162" s="7"/>
      <c r="H162" s="7"/>
      <c r="I162" s="7"/>
      <c r="J162" s="7"/>
      <c r="K162" s="7"/>
      <c r="L162" s="7"/>
      <c r="M162" s="7"/>
      <c r="N162" s="7"/>
      <c r="O162" s="7"/>
      <c r="P162" s="7"/>
      <c r="Q162" s="7"/>
      <c r="R162" s="7"/>
      <c r="S162" s="7"/>
      <c r="T162" s="7"/>
      <c r="U162" s="7"/>
    </row>
    <row r="163" spans="1:21" ht="12.75" customHeight="1" x14ac:dyDescent="0.25">
      <c r="A163" s="19"/>
      <c r="B163" s="19"/>
      <c r="C163" s="26"/>
      <c r="D163" s="7"/>
      <c r="E163" s="7"/>
      <c r="F163" s="7"/>
      <c r="G163" s="7"/>
      <c r="H163" s="7"/>
      <c r="I163" s="7"/>
      <c r="J163" s="7"/>
      <c r="K163" s="7"/>
      <c r="L163" s="7"/>
      <c r="M163" s="7"/>
      <c r="N163" s="7"/>
      <c r="O163" s="7"/>
      <c r="P163" s="7"/>
      <c r="Q163" s="7"/>
      <c r="R163" s="7"/>
      <c r="S163" s="7"/>
      <c r="T163" s="7"/>
      <c r="U163" s="7"/>
    </row>
    <row r="164" spans="1:21" ht="12.75" customHeight="1" x14ac:dyDescent="0.25">
      <c r="A164" s="19"/>
      <c r="B164" s="19"/>
      <c r="C164" s="26"/>
      <c r="D164" s="7"/>
      <c r="E164" s="7"/>
      <c r="F164" s="7"/>
      <c r="G164" s="7"/>
      <c r="H164" s="7"/>
      <c r="I164" s="7"/>
      <c r="J164" s="7"/>
      <c r="K164" s="7"/>
      <c r="L164" s="7"/>
      <c r="M164" s="7"/>
      <c r="N164" s="7"/>
      <c r="O164" s="7"/>
      <c r="P164" s="7"/>
      <c r="Q164" s="7"/>
      <c r="R164" s="7"/>
      <c r="S164" s="7"/>
      <c r="T164" s="7"/>
      <c r="U164" s="7"/>
    </row>
    <row r="165" spans="1:21" ht="12.75" customHeight="1" x14ac:dyDescent="0.25">
      <c r="A165" s="19"/>
      <c r="B165" s="19"/>
      <c r="C165" s="26"/>
      <c r="D165" s="7"/>
      <c r="E165" s="7"/>
      <c r="F165" s="7"/>
      <c r="G165" s="7"/>
      <c r="H165" s="7"/>
      <c r="I165" s="7"/>
      <c r="J165" s="7"/>
      <c r="K165" s="7"/>
      <c r="L165" s="7"/>
      <c r="M165" s="7"/>
      <c r="N165" s="7"/>
      <c r="O165" s="7"/>
      <c r="P165" s="7"/>
      <c r="Q165" s="7"/>
      <c r="R165" s="7"/>
      <c r="S165" s="7"/>
      <c r="T165" s="7"/>
      <c r="U165" s="7"/>
    </row>
    <row r="166" spans="1:21" ht="12.75" customHeight="1" x14ac:dyDescent="0.25">
      <c r="A166" s="19"/>
      <c r="B166" s="19"/>
      <c r="C166" s="26"/>
      <c r="D166" s="7"/>
      <c r="E166" s="7"/>
      <c r="F166" s="7"/>
      <c r="G166" s="7"/>
      <c r="H166" s="7"/>
      <c r="I166" s="7"/>
      <c r="J166" s="7"/>
      <c r="K166" s="7"/>
      <c r="L166" s="7"/>
      <c r="M166" s="7"/>
      <c r="N166" s="7"/>
      <c r="O166" s="7"/>
      <c r="P166" s="7"/>
      <c r="Q166" s="7"/>
      <c r="R166" s="7"/>
      <c r="S166" s="7"/>
      <c r="T166" s="7"/>
      <c r="U166" s="7"/>
    </row>
    <row r="167" spans="1:21" ht="12.75" customHeight="1" x14ac:dyDescent="0.25">
      <c r="A167" s="19"/>
      <c r="B167" s="19"/>
      <c r="C167" s="26"/>
      <c r="D167" s="7"/>
      <c r="E167" s="7"/>
      <c r="F167" s="7"/>
      <c r="G167" s="7"/>
      <c r="H167" s="7"/>
      <c r="I167" s="7"/>
      <c r="J167" s="7"/>
      <c r="K167" s="7"/>
      <c r="L167" s="7"/>
      <c r="M167" s="7"/>
      <c r="N167" s="7"/>
      <c r="O167" s="7"/>
      <c r="P167" s="7"/>
      <c r="Q167" s="7"/>
      <c r="R167" s="7"/>
      <c r="S167" s="7"/>
      <c r="T167" s="7"/>
      <c r="U167" s="7"/>
    </row>
    <row r="168" spans="1:21" ht="12.75" customHeight="1" x14ac:dyDescent="0.25">
      <c r="A168" s="19"/>
      <c r="B168" s="19"/>
      <c r="C168" s="26"/>
      <c r="D168" s="7"/>
      <c r="E168" s="7"/>
      <c r="F168" s="7"/>
      <c r="G168" s="7"/>
      <c r="H168" s="7"/>
      <c r="I168" s="7"/>
      <c r="J168" s="7"/>
      <c r="K168" s="7"/>
      <c r="L168" s="7"/>
      <c r="M168" s="7"/>
      <c r="N168" s="7"/>
      <c r="O168" s="7"/>
      <c r="P168" s="7"/>
      <c r="Q168" s="7"/>
      <c r="R168" s="7"/>
      <c r="S168" s="7"/>
      <c r="T168" s="7"/>
      <c r="U168" s="7"/>
    </row>
    <row r="169" spans="1:21" ht="12.75" customHeight="1" x14ac:dyDescent="0.25">
      <c r="A169" s="19"/>
      <c r="B169" s="19"/>
      <c r="C169" s="26"/>
      <c r="D169" s="7"/>
      <c r="E169" s="7"/>
      <c r="F169" s="7"/>
      <c r="G169" s="7"/>
      <c r="H169" s="7"/>
      <c r="I169" s="7"/>
      <c r="J169" s="7"/>
      <c r="K169" s="7"/>
      <c r="L169" s="7"/>
      <c r="M169" s="7"/>
      <c r="N169" s="7"/>
      <c r="O169" s="7"/>
      <c r="P169" s="7"/>
      <c r="Q169" s="7"/>
      <c r="R169" s="7"/>
      <c r="S169" s="7"/>
      <c r="T169" s="7"/>
      <c r="U169" s="7"/>
    </row>
    <row r="170" spans="1:21" ht="12.75" customHeight="1" x14ac:dyDescent="0.25">
      <c r="A170" s="19"/>
      <c r="B170" s="19"/>
      <c r="C170" s="26"/>
      <c r="D170" s="7"/>
      <c r="E170" s="7"/>
      <c r="F170" s="7"/>
      <c r="G170" s="7"/>
      <c r="H170" s="7"/>
      <c r="I170" s="7"/>
      <c r="J170" s="7"/>
      <c r="K170" s="7"/>
      <c r="L170" s="7"/>
      <c r="M170" s="7"/>
      <c r="N170" s="7"/>
      <c r="O170" s="7"/>
      <c r="P170" s="7"/>
      <c r="Q170" s="7"/>
      <c r="R170" s="7"/>
      <c r="S170" s="7"/>
      <c r="T170" s="7"/>
      <c r="U170" s="7"/>
    </row>
    <row r="171" spans="1:21" ht="12.75" customHeight="1" x14ac:dyDescent="0.25">
      <c r="A171" s="19"/>
      <c r="B171" s="19"/>
      <c r="C171" s="26"/>
      <c r="D171" s="7"/>
      <c r="E171" s="7"/>
      <c r="F171" s="7"/>
      <c r="G171" s="7"/>
      <c r="H171" s="7"/>
      <c r="I171" s="7"/>
      <c r="J171" s="7"/>
      <c r="K171" s="7"/>
      <c r="L171" s="7"/>
      <c r="M171" s="7"/>
      <c r="N171" s="7"/>
      <c r="O171" s="7"/>
      <c r="P171" s="7"/>
      <c r="Q171" s="7"/>
      <c r="R171" s="7"/>
      <c r="S171" s="7"/>
      <c r="T171" s="7"/>
      <c r="U171" s="7"/>
    </row>
    <row r="172" spans="1:21" ht="12.75" customHeight="1" x14ac:dyDescent="0.25">
      <c r="A172" s="19"/>
      <c r="B172" s="19"/>
      <c r="C172" s="26"/>
      <c r="D172" s="7"/>
      <c r="E172" s="7"/>
      <c r="F172" s="7"/>
      <c r="G172" s="7"/>
      <c r="H172" s="7"/>
      <c r="I172" s="7"/>
      <c r="J172" s="7"/>
      <c r="K172" s="7"/>
      <c r="L172" s="7"/>
      <c r="M172" s="7"/>
      <c r="N172" s="7"/>
      <c r="O172" s="7"/>
      <c r="P172" s="7"/>
      <c r="Q172" s="7"/>
      <c r="R172" s="7"/>
      <c r="S172" s="7"/>
      <c r="T172" s="7"/>
      <c r="U172" s="7"/>
    </row>
    <row r="173" spans="1:21" ht="12.75" customHeight="1" x14ac:dyDescent="0.25">
      <c r="A173" s="19"/>
      <c r="B173" s="19"/>
      <c r="C173" s="26"/>
      <c r="D173" s="7"/>
      <c r="E173" s="7"/>
      <c r="F173" s="7"/>
      <c r="G173" s="7"/>
      <c r="H173" s="7"/>
      <c r="I173" s="7"/>
      <c r="J173" s="7"/>
      <c r="K173" s="7"/>
      <c r="L173" s="7"/>
      <c r="M173" s="7"/>
      <c r="N173" s="7"/>
      <c r="O173" s="7"/>
      <c r="P173" s="7"/>
      <c r="Q173" s="7"/>
      <c r="R173" s="7"/>
      <c r="S173" s="7"/>
      <c r="T173" s="7"/>
      <c r="U173" s="7"/>
    </row>
    <row r="174" spans="1:21" ht="12.75" customHeight="1" x14ac:dyDescent="0.25">
      <c r="A174" s="19"/>
      <c r="B174" s="19"/>
      <c r="C174" s="26"/>
      <c r="D174" s="7"/>
      <c r="E174" s="7"/>
      <c r="F174" s="7"/>
      <c r="G174" s="7"/>
      <c r="H174" s="7"/>
      <c r="I174" s="7"/>
      <c r="J174" s="7"/>
      <c r="K174" s="7"/>
      <c r="L174" s="7"/>
      <c r="M174" s="7"/>
      <c r="N174" s="7"/>
      <c r="O174" s="7"/>
      <c r="P174" s="7"/>
      <c r="Q174" s="7"/>
      <c r="R174" s="7"/>
      <c r="S174" s="7"/>
      <c r="T174" s="7"/>
      <c r="U174" s="7"/>
    </row>
    <row r="175" spans="1:21" ht="12.75" customHeight="1" x14ac:dyDescent="0.25">
      <c r="A175" s="19"/>
      <c r="B175" s="19"/>
      <c r="C175" s="26"/>
      <c r="D175" s="7"/>
      <c r="E175" s="7"/>
      <c r="F175" s="7"/>
      <c r="G175" s="7"/>
      <c r="H175" s="7"/>
      <c r="I175" s="7"/>
      <c r="J175" s="7"/>
      <c r="K175" s="7"/>
      <c r="L175" s="7"/>
      <c r="M175" s="7"/>
      <c r="N175" s="7"/>
      <c r="O175" s="7"/>
      <c r="P175" s="7"/>
      <c r="Q175" s="7"/>
      <c r="R175" s="7"/>
      <c r="S175" s="7"/>
      <c r="T175" s="7"/>
      <c r="U175" s="7"/>
    </row>
    <row r="176" spans="1:21" ht="12.75" customHeight="1" x14ac:dyDescent="0.25">
      <c r="A176" s="19"/>
      <c r="B176" s="19"/>
      <c r="C176" s="26"/>
      <c r="D176" s="7"/>
      <c r="E176" s="7"/>
      <c r="F176" s="7"/>
      <c r="G176" s="7"/>
      <c r="H176" s="7"/>
      <c r="I176" s="7"/>
      <c r="J176" s="7"/>
      <c r="K176" s="7"/>
      <c r="L176" s="7"/>
      <c r="M176" s="7"/>
      <c r="N176" s="7"/>
      <c r="O176" s="7"/>
      <c r="P176" s="7"/>
      <c r="Q176" s="7"/>
      <c r="R176" s="7"/>
      <c r="S176" s="7"/>
      <c r="T176" s="7"/>
      <c r="U176" s="7"/>
    </row>
    <row r="177" spans="1:21" ht="12.75" customHeight="1" x14ac:dyDescent="0.25">
      <c r="A177" s="19"/>
      <c r="B177" s="19"/>
      <c r="C177" s="26"/>
      <c r="D177" s="7"/>
      <c r="E177" s="7"/>
      <c r="F177" s="7"/>
      <c r="G177" s="7"/>
      <c r="H177" s="7"/>
      <c r="I177" s="7"/>
      <c r="J177" s="7"/>
      <c r="K177" s="7"/>
      <c r="L177" s="7"/>
      <c r="M177" s="7"/>
      <c r="N177" s="7"/>
      <c r="O177" s="7"/>
      <c r="P177" s="7"/>
      <c r="Q177" s="7"/>
      <c r="R177" s="7"/>
      <c r="S177" s="7"/>
      <c r="T177" s="7"/>
      <c r="U177" s="7"/>
    </row>
    <row r="178" spans="1:21" ht="12.75" customHeight="1" x14ac:dyDescent="0.25">
      <c r="A178" s="19"/>
      <c r="B178" s="19"/>
      <c r="C178" s="26"/>
      <c r="D178" s="7"/>
      <c r="E178" s="7"/>
      <c r="F178" s="7"/>
      <c r="G178" s="7"/>
      <c r="H178" s="7"/>
      <c r="I178" s="7"/>
      <c r="J178" s="7"/>
      <c r="K178" s="7"/>
      <c r="L178" s="7"/>
      <c r="M178" s="7"/>
      <c r="N178" s="7"/>
      <c r="O178" s="7"/>
      <c r="P178" s="7"/>
      <c r="Q178" s="7"/>
      <c r="R178" s="7"/>
      <c r="S178" s="7"/>
      <c r="T178" s="7"/>
      <c r="U178" s="7"/>
    </row>
    <row r="179" spans="1:21" ht="12.75" customHeight="1" x14ac:dyDescent="0.25">
      <c r="A179" s="19"/>
      <c r="B179" s="19"/>
      <c r="C179" s="26"/>
      <c r="D179" s="7"/>
      <c r="E179" s="7"/>
      <c r="F179" s="7"/>
      <c r="G179" s="7"/>
      <c r="H179" s="7"/>
      <c r="I179" s="7"/>
      <c r="J179" s="7"/>
      <c r="K179" s="7"/>
      <c r="L179" s="7"/>
      <c r="M179" s="7"/>
      <c r="N179" s="7"/>
      <c r="O179" s="7"/>
      <c r="P179" s="7"/>
      <c r="Q179" s="7"/>
      <c r="R179" s="7"/>
      <c r="S179" s="7"/>
      <c r="T179" s="7"/>
      <c r="U179" s="7"/>
    </row>
    <row r="180" spans="1:21" ht="12.75" customHeight="1" x14ac:dyDescent="0.25">
      <c r="A180" s="19"/>
      <c r="B180" s="19"/>
      <c r="C180" s="26"/>
      <c r="D180" s="7"/>
      <c r="E180" s="7"/>
      <c r="F180" s="7"/>
      <c r="G180" s="7"/>
      <c r="H180" s="7"/>
      <c r="I180" s="7"/>
      <c r="J180" s="7"/>
      <c r="K180" s="7"/>
      <c r="L180" s="7"/>
      <c r="M180" s="7"/>
      <c r="N180" s="7"/>
      <c r="O180" s="7"/>
      <c r="P180" s="7"/>
      <c r="Q180" s="7"/>
      <c r="R180" s="7"/>
      <c r="S180" s="7"/>
      <c r="T180" s="7"/>
      <c r="U180" s="7"/>
    </row>
    <row r="181" spans="1:21" ht="12.75" customHeight="1" x14ac:dyDescent="0.25">
      <c r="A181" s="19"/>
      <c r="B181" s="19"/>
      <c r="C181" s="26"/>
      <c r="D181" s="7"/>
      <c r="E181" s="7"/>
      <c r="F181" s="7"/>
      <c r="G181" s="7"/>
      <c r="H181" s="7"/>
      <c r="I181" s="7"/>
      <c r="J181" s="7"/>
      <c r="K181" s="7"/>
      <c r="L181" s="7"/>
      <c r="M181" s="7"/>
      <c r="N181" s="7"/>
      <c r="O181" s="7"/>
      <c r="P181" s="7"/>
      <c r="Q181" s="7"/>
      <c r="R181" s="7"/>
      <c r="S181" s="7"/>
      <c r="T181" s="7"/>
      <c r="U181" s="7"/>
    </row>
    <row r="182" spans="1:21" ht="12.75" customHeight="1" x14ac:dyDescent="0.25">
      <c r="A182" s="19"/>
      <c r="B182" s="19"/>
      <c r="C182" s="26"/>
      <c r="D182" s="7"/>
      <c r="E182" s="7"/>
      <c r="F182" s="7"/>
      <c r="G182" s="7"/>
      <c r="H182" s="7"/>
      <c r="I182" s="7"/>
      <c r="J182" s="7"/>
      <c r="K182" s="7"/>
      <c r="L182" s="7"/>
      <c r="M182" s="7"/>
      <c r="N182" s="7"/>
      <c r="O182" s="7"/>
      <c r="P182" s="7"/>
      <c r="Q182" s="7"/>
      <c r="R182" s="7"/>
      <c r="S182" s="7"/>
      <c r="T182" s="7"/>
      <c r="U182" s="7"/>
    </row>
    <row r="183" spans="1:21" ht="12.75" customHeight="1" x14ac:dyDescent="0.25">
      <c r="A183" s="19"/>
      <c r="B183" s="19"/>
      <c r="C183" s="26"/>
      <c r="D183" s="7"/>
      <c r="E183" s="7"/>
      <c r="F183" s="7"/>
      <c r="G183" s="7"/>
      <c r="H183" s="7"/>
      <c r="I183" s="7"/>
      <c r="J183" s="7"/>
      <c r="K183" s="7"/>
      <c r="L183" s="7"/>
      <c r="M183" s="7"/>
      <c r="N183" s="7"/>
      <c r="O183" s="7"/>
      <c r="P183" s="7"/>
      <c r="Q183" s="7"/>
      <c r="R183" s="7"/>
      <c r="S183" s="7"/>
      <c r="T183" s="7"/>
      <c r="U183" s="7"/>
    </row>
    <row r="184" spans="1:21" ht="12.75" customHeight="1" x14ac:dyDescent="0.25">
      <c r="A184" s="19"/>
      <c r="B184" s="19"/>
      <c r="C184" s="26"/>
      <c r="D184" s="7"/>
      <c r="E184" s="7"/>
      <c r="F184" s="7"/>
      <c r="G184" s="7"/>
      <c r="H184" s="7"/>
      <c r="I184" s="7"/>
      <c r="J184" s="7"/>
      <c r="K184" s="7"/>
      <c r="L184" s="7"/>
      <c r="M184" s="7"/>
      <c r="N184" s="7"/>
      <c r="O184" s="7"/>
      <c r="P184" s="7"/>
      <c r="Q184" s="7"/>
      <c r="R184" s="7"/>
      <c r="S184" s="7"/>
      <c r="T184" s="7"/>
      <c r="U184" s="7"/>
    </row>
    <row r="185" spans="1:21" ht="12.75" customHeight="1" x14ac:dyDescent="0.25">
      <c r="A185" s="19"/>
      <c r="B185" s="19"/>
      <c r="C185" s="26"/>
      <c r="D185" s="7"/>
      <c r="E185" s="7"/>
      <c r="F185" s="7"/>
      <c r="G185" s="7"/>
      <c r="H185" s="7"/>
      <c r="I185" s="7"/>
      <c r="J185" s="7"/>
      <c r="K185" s="7"/>
      <c r="L185" s="7"/>
      <c r="M185" s="7"/>
      <c r="N185" s="7"/>
      <c r="O185" s="7"/>
      <c r="P185" s="7"/>
      <c r="Q185" s="7"/>
      <c r="R185" s="7"/>
      <c r="S185" s="7"/>
      <c r="T185" s="7"/>
      <c r="U185" s="7"/>
    </row>
    <row r="186" spans="1:21" ht="12.75" customHeight="1" x14ac:dyDescent="0.25">
      <c r="A186" s="19"/>
      <c r="B186" s="19"/>
      <c r="C186" s="26"/>
      <c r="D186" s="7"/>
      <c r="E186" s="7"/>
      <c r="F186" s="7"/>
      <c r="G186" s="7"/>
      <c r="H186" s="7"/>
      <c r="I186" s="7"/>
      <c r="J186" s="7"/>
      <c r="K186" s="7"/>
      <c r="L186" s="7"/>
      <c r="M186" s="7"/>
      <c r="N186" s="7"/>
      <c r="O186" s="7"/>
      <c r="P186" s="7"/>
      <c r="Q186" s="7"/>
      <c r="R186" s="7"/>
      <c r="S186" s="7"/>
      <c r="T186" s="7"/>
      <c r="U186" s="7"/>
    </row>
    <row r="187" spans="1:21" ht="12.75" customHeight="1" x14ac:dyDescent="0.25">
      <c r="A187" s="19"/>
      <c r="B187" s="19"/>
      <c r="C187" s="26"/>
      <c r="D187" s="7"/>
      <c r="E187" s="7"/>
      <c r="F187" s="7"/>
      <c r="G187" s="7"/>
      <c r="H187" s="7"/>
      <c r="I187" s="7"/>
      <c r="J187" s="7"/>
      <c r="K187" s="7"/>
      <c r="L187" s="7"/>
      <c r="M187" s="7"/>
      <c r="N187" s="7"/>
      <c r="O187" s="7"/>
      <c r="P187" s="7"/>
      <c r="Q187" s="7"/>
      <c r="R187" s="7"/>
      <c r="S187" s="7"/>
      <c r="T187" s="7"/>
      <c r="U187" s="7"/>
    </row>
    <row r="188" spans="1:21" ht="12.75" customHeight="1" x14ac:dyDescent="0.25">
      <c r="A188" s="19"/>
      <c r="B188" s="19"/>
      <c r="C188" s="26"/>
      <c r="D188" s="7"/>
      <c r="E188" s="7"/>
      <c r="F188" s="7"/>
      <c r="G188" s="7"/>
      <c r="H188" s="7"/>
      <c r="I188" s="7"/>
      <c r="J188" s="7"/>
      <c r="K188" s="7"/>
      <c r="L188" s="7"/>
      <c r="M188" s="7"/>
      <c r="N188" s="7"/>
      <c r="O188" s="7"/>
      <c r="P188" s="7"/>
      <c r="Q188" s="7"/>
      <c r="R188" s="7"/>
      <c r="S188" s="7"/>
      <c r="T188" s="7"/>
      <c r="U188" s="7"/>
    </row>
    <row r="189" spans="1:21" ht="12.75" customHeight="1" x14ac:dyDescent="0.25">
      <c r="A189" s="19"/>
      <c r="B189" s="19"/>
      <c r="C189" s="26"/>
      <c r="D189" s="7"/>
      <c r="E189" s="7"/>
      <c r="F189" s="7"/>
      <c r="G189" s="7"/>
      <c r="H189" s="7"/>
      <c r="I189" s="7"/>
      <c r="J189" s="7"/>
      <c r="K189" s="7"/>
      <c r="L189" s="7"/>
      <c r="M189" s="7"/>
      <c r="N189" s="7"/>
      <c r="O189" s="7"/>
      <c r="P189" s="7"/>
      <c r="Q189" s="7"/>
      <c r="R189" s="7"/>
      <c r="S189" s="7"/>
      <c r="T189" s="7"/>
      <c r="U189" s="7"/>
    </row>
    <row r="190" spans="1:21" ht="12.75" customHeight="1" x14ac:dyDescent="0.25">
      <c r="A190" s="19"/>
      <c r="B190" s="19"/>
      <c r="C190" s="26"/>
      <c r="D190" s="7"/>
      <c r="E190" s="7"/>
      <c r="F190" s="7"/>
      <c r="G190" s="7"/>
      <c r="H190" s="7"/>
      <c r="I190" s="7"/>
      <c r="J190" s="7"/>
      <c r="K190" s="7"/>
      <c r="L190" s="7"/>
      <c r="M190" s="7"/>
      <c r="N190" s="7"/>
      <c r="O190" s="7"/>
      <c r="P190" s="7"/>
      <c r="Q190" s="7"/>
      <c r="R190" s="7"/>
      <c r="S190" s="7"/>
      <c r="T190" s="7"/>
      <c r="U190" s="7"/>
    </row>
    <row r="191" spans="1:21" ht="12.75" customHeight="1" x14ac:dyDescent="0.25">
      <c r="A191" s="19"/>
      <c r="B191" s="19"/>
      <c r="C191" s="26"/>
      <c r="D191" s="7"/>
      <c r="E191" s="7"/>
      <c r="F191" s="7"/>
      <c r="G191" s="7"/>
      <c r="H191" s="7"/>
      <c r="I191" s="7"/>
      <c r="J191" s="7"/>
      <c r="K191" s="7"/>
      <c r="L191" s="7"/>
      <c r="M191" s="7"/>
      <c r="N191" s="7"/>
      <c r="O191" s="7"/>
      <c r="P191" s="7"/>
      <c r="Q191" s="7"/>
      <c r="R191" s="7"/>
      <c r="S191" s="7"/>
      <c r="T191" s="7"/>
      <c r="U191" s="7"/>
    </row>
    <row r="192" spans="1:21" ht="12.75" customHeight="1" x14ac:dyDescent="0.25">
      <c r="A192" s="19"/>
      <c r="B192" s="19"/>
      <c r="C192" s="26"/>
      <c r="D192" s="7"/>
      <c r="E192" s="7"/>
      <c r="F192" s="7"/>
      <c r="G192" s="7"/>
      <c r="H192" s="7"/>
      <c r="I192" s="7"/>
      <c r="J192" s="7"/>
      <c r="K192" s="7"/>
      <c r="L192" s="7"/>
      <c r="M192" s="7"/>
      <c r="N192" s="7"/>
      <c r="O192" s="7"/>
      <c r="P192" s="7"/>
      <c r="Q192" s="7"/>
      <c r="R192" s="7"/>
      <c r="S192" s="7"/>
      <c r="T192" s="7"/>
      <c r="U192" s="7"/>
    </row>
    <row r="193" spans="1:21" ht="12.75" customHeight="1" x14ac:dyDescent="0.25">
      <c r="A193" s="19"/>
      <c r="B193" s="19"/>
      <c r="C193" s="26"/>
      <c r="D193" s="7"/>
      <c r="E193" s="7"/>
      <c r="F193" s="7"/>
      <c r="G193" s="7"/>
      <c r="H193" s="7"/>
      <c r="I193" s="7"/>
      <c r="J193" s="7"/>
      <c r="K193" s="7"/>
      <c r="L193" s="7"/>
      <c r="M193" s="7"/>
      <c r="N193" s="7"/>
      <c r="O193" s="7"/>
      <c r="P193" s="7"/>
      <c r="Q193" s="7"/>
      <c r="R193" s="7"/>
      <c r="S193" s="7"/>
      <c r="T193" s="7"/>
      <c r="U193" s="7"/>
    </row>
    <row r="194" spans="1:21" ht="12.75" customHeight="1" x14ac:dyDescent="0.25">
      <c r="A194" s="19"/>
      <c r="B194" s="19"/>
      <c r="C194" s="26"/>
      <c r="D194" s="7"/>
      <c r="E194" s="7"/>
      <c r="F194" s="7"/>
      <c r="G194" s="7"/>
      <c r="H194" s="7"/>
      <c r="I194" s="7"/>
      <c r="J194" s="7"/>
      <c r="K194" s="7"/>
      <c r="L194" s="7"/>
      <c r="M194" s="7"/>
      <c r="N194" s="7"/>
      <c r="O194" s="7"/>
      <c r="P194" s="7"/>
      <c r="Q194" s="7"/>
      <c r="R194" s="7"/>
      <c r="S194" s="7"/>
      <c r="T194" s="7"/>
      <c r="U194" s="7"/>
    </row>
    <row r="195" spans="1:21" ht="12.75" customHeight="1" x14ac:dyDescent="0.25">
      <c r="A195" s="19"/>
      <c r="B195" s="19"/>
      <c r="C195" s="26"/>
      <c r="D195" s="7"/>
      <c r="E195" s="7"/>
      <c r="F195" s="7"/>
      <c r="G195" s="7"/>
      <c r="H195" s="7"/>
      <c r="I195" s="7"/>
      <c r="J195" s="7"/>
      <c r="K195" s="7"/>
      <c r="L195" s="7"/>
      <c r="M195" s="7"/>
      <c r="N195" s="7"/>
      <c r="O195" s="7"/>
      <c r="P195" s="7"/>
      <c r="Q195" s="7"/>
      <c r="R195" s="7"/>
      <c r="S195" s="7"/>
      <c r="T195" s="7"/>
      <c r="U195" s="7"/>
    </row>
    <row r="196" spans="1:21" ht="12.75" customHeight="1" x14ac:dyDescent="0.25">
      <c r="A196" s="19"/>
      <c r="B196" s="19"/>
      <c r="C196" s="26"/>
      <c r="D196" s="7"/>
      <c r="E196" s="7"/>
      <c r="F196" s="7"/>
      <c r="G196" s="7"/>
      <c r="H196" s="7"/>
      <c r="I196" s="7"/>
      <c r="J196" s="7"/>
      <c r="K196" s="7"/>
      <c r="L196" s="7"/>
      <c r="M196" s="7"/>
      <c r="N196" s="7"/>
      <c r="O196" s="7"/>
      <c r="P196" s="7"/>
      <c r="Q196" s="7"/>
      <c r="R196" s="7"/>
      <c r="S196" s="7"/>
      <c r="T196" s="7"/>
      <c r="U196" s="7"/>
    </row>
    <row r="197" spans="1:21" ht="12.75" customHeight="1" x14ac:dyDescent="0.25">
      <c r="A197" s="19"/>
      <c r="B197" s="19"/>
      <c r="C197" s="26"/>
      <c r="D197" s="7"/>
      <c r="E197" s="7"/>
      <c r="F197" s="7"/>
      <c r="G197" s="7"/>
      <c r="H197" s="7"/>
      <c r="I197" s="7"/>
      <c r="J197" s="7"/>
      <c r="K197" s="7"/>
      <c r="L197" s="7"/>
      <c r="M197" s="7"/>
      <c r="N197" s="7"/>
      <c r="O197" s="7"/>
      <c r="P197" s="7"/>
      <c r="Q197" s="7"/>
      <c r="R197" s="7"/>
      <c r="S197" s="7"/>
      <c r="T197" s="7"/>
      <c r="U197" s="7"/>
    </row>
    <row r="198" spans="1:21" ht="12.75" customHeight="1" x14ac:dyDescent="0.25">
      <c r="A198" s="19"/>
      <c r="B198" s="19"/>
      <c r="C198" s="26"/>
      <c r="D198" s="7"/>
      <c r="E198" s="7"/>
      <c r="F198" s="7"/>
      <c r="G198" s="7"/>
      <c r="H198" s="7"/>
      <c r="I198" s="7"/>
      <c r="J198" s="7"/>
      <c r="K198" s="7"/>
      <c r="L198" s="7"/>
      <c r="M198" s="7"/>
      <c r="N198" s="7"/>
      <c r="O198" s="7"/>
      <c r="P198" s="7"/>
      <c r="Q198" s="7"/>
      <c r="R198" s="7"/>
      <c r="S198" s="7"/>
      <c r="T198" s="7"/>
      <c r="U198" s="7"/>
    </row>
    <row r="199" spans="1:21" ht="12.75" customHeight="1" x14ac:dyDescent="0.25">
      <c r="A199" s="19"/>
      <c r="B199" s="19"/>
      <c r="C199" s="26"/>
      <c r="D199" s="7"/>
      <c r="E199" s="7"/>
      <c r="F199" s="7"/>
      <c r="G199" s="7"/>
      <c r="H199" s="7"/>
      <c r="I199" s="7"/>
      <c r="J199" s="7"/>
      <c r="K199" s="7"/>
      <c r="L199" s="7"/>
      <c r="M199" s="7"/>
      <c r="N199" s="7"/>
      <c r="O199" s="7"/>
      <c r="P199" s="7"/>
      <c r="Q199" s="7"/>
      <c r="R199" s="7"/>
      <c r="S199" s="7"/>
      <c r="T199" s="7"/>
      <c r="U199" s="7"/>
    </row>
    <row r="200" spans="1:21" ht="12.75" customHeight="1" x14ac:dyDescent="0.25">
      <c r="A200" s="19"/>
      <c r="B200" s="19"/>
      <c r="C200" s="26"/>
      <c r="D200" s="7"/>
      <c r="E200" s="7"/>
      <c r="F200" s="7"/>
      <c r="G200" s="7"/>
      <c r="H200" s="7"/>
      <c r="I200" s="7"/>
      <c r="J200" s="7"/>
      <c r="K200" s="7"/>
      <c r="L200" s="7"/>
      <c r="M200" s="7"/>
      <c r="N200" s="7"/>
      <c r="O200" s="7"/>
      <c r="P200" s="7"/>
      <c r="Q200" s="7"/>
      <c r="R200" s="7"/>
      <c r="S200" s="7"/>
      <c r="T200" s="7"/>
      <c r="U200" s="7"/>
    </row>
    <row r="201" spans="1:21" ht="12.75" customHeight="1" x14ac:dyDescent="0.25">
      <c r="A201" s="19"/>
      <c r="B201" s="19"/>
      <c r="C201" s="26"/>
      <c r="D201" s="7"/>
      <c r="E201" s="7"/>
      <c r="F201" s="7"/>
      <c r="G201" s="7"/>
      <c r="H201" s="7"/>
      <c r="I201" s="7"/>
      <c r="J201" s="7"/>
      <c r="K201" s="7"/>
      <c r="L201" s="7"/>
      <c r="M201" s="7"/>
      <c r="N201" s="7"/>
      <c r="O201" s="7"/>
      <c r="P201" s="7"/>
      <c r="Q201" s="7"/>
      <c r="R201" s="7"/>
      <c r="S201" s="7"/>
      <c r="T201" s="7"/>
      <c r="U201" s="7"/>
    </row>
    <row r="202" spans="1:21" ht="12.75" customHeight="1" x14ac:dyDescent="0.25">
      <c r="A202" s="19"/>
      <c r="B202" s="19"/>
      <c r="C202" s="26"/>
      <c r="D202" s="7"/>
      <c r="E202" s="7"/>
      <c r="F202" s="7"/>
      <c r="G202" s="7"/>
      <c r="H202" s="7"/>
      <c r="I202" s="7"/>
      <c r="J202" s="7"/>
      <c r="K202" s="7"/>
      <c r="L202" s="7"/>
      <c r="M202" s="7"/>
      <c r="N202" s="7"/>
      <c r="O202" s="7"/>
      <c r="P202" s="7"/>
      <c r="Q202" s="7"/>
      <c r="R202" s="7"/>
      <c r="S202" s="7"/>
      <c r="T202" s="7"/>
      <c r="U202" s="7"/>
    </row>
    <row r="203" spans="1:21" ht="12.75" customHeight="1" x14ac:dyDescent="0.25">
      <c r="A203" s="19"/>
      <c r="B203" s="19"/>
      <c r="C203" s="26"/>
      <c r="D203" s="7"/>
      <c r="E203" s="7"/>
      <c r="F203" s="7"/>
      <c r="G203" s="7"/>
      <c r="H203" s="7"/>
      <c r="I203" s="7"/>
      <c r="J203" s="7"/>
      <c r="K203" s="7"/>
      <c r="L203" s="7"/>
      <c r="M203" s="7"/>
      <c r="N203" s="7"/>
      <c r="O203" s="7"/>
      <c r="P203" s="7"/>
      <c r="Q203" s="7"/>
      <c r="R203" s="7"/>
      <c r="S203" s="7"/>
      <c r="T203" s="7"/>
      <c r="U203" s="7"/>
    </row>
    <row r="204" spans="1:21" ht="12.75" customHeight="1" x14ac:dyDescent="0.25">
      <c r="A204" s="19"/>
      <c r="B204" s="19"/>
      <c r="C204" s="26"/>
      <c r="D204" s="7"/>
      <c r="E204" s="7"/>
      <c r="F204" s="7"/>
      <c r="G204" s="7"/>
      <c r="H204" s="7"/>
      <c r="I204" s="7"/>
      <c r="J204" s="7"/>
      <c r="K204" s="7"/>
      <c r="L204" s="7"/>
      <c r="M204" s="7"/>
      <c r="N204" s="7"/>
      <c r="O204" s="7"/>
      <c r="P204" s="7"/>
      <c r="Q204" s="7"/>
      <c r="R204" s="7"/>
      <c r="S204" s="7"/>
      <c r="T204" s="7"/>
      <c r="U204" s="7"/>
    </row>
    <row r="205" spans="1:21" ht="12.75" customHeight="1" x14ac:dyDescent="0.25">
      <c r="A205" s="19"/>
      <c r="B205" s="19"/>
      <c r="C205" s="26"/>
      <c r="D205" s="7"/>
      <c r="E205" s="7"/>
      <c r="F205" s="7"/>
      <c r="G205" s="7"/>
      <c r="H205" s="7"/>
      <c r="I205" s="7"/>
      <c r="J205" s="7"/>
      <c r="K205" s="7"/>
      <c r="L205" s="7"/>
      <c r="M205" s="7"/>
      <c r="N205" s="7"/>
      <c r="O205" s="7"/>
      <c r="P205" s="7"/>
      <c r="Q205" s="7"/>
      <c r="R205" s="7"/>
      <c r="S205" s="7"/>
      <c r="T205" s="7"/>
      <c r="U205" s="7"/>
    </row>
    <row r="206" spans="1:21" ht="12.75" customHeight="1" x14ac:dyDescent="0.25">
      <c r="A206" s="19"/>
      <c r="B206" s="19"/>
      <c r="C206" s="26"/>
      <c r="D206" s="7"/>
      <c r="E206" s="7"/>
      <c r="F206" s="7"/>
      <c r="G206" s="7"/>
      <c r="H206" s="7"/>
      <c r="I206" s="7"/>
      <c r="J206" s="7"/>
      <c r="K206" s="7"/>
      <c r="L206" s="7"/>
      <c r="M206" s="7"/>
      <c r="N206" s="7"/>
      <c r="O206" s="7"/>
      <c r="P206" s="7"/>
      <c r="Q206" s="7"/>
      <c r="R206" s="7"/>
      <c r="S206" s="7"/>
      <c r="T206" s="7"/>
      <c r="U206" s="7"/>
    </row>
    <row r="207" spans="1:21" ht="12.75" customHeight="1" x14ac:dyDescent="0.25">
      <c r="A207" s="19"/>
      <c r="B207" s="19"/>
      <c r="C207" s="26"/>
      <c r="D207" s="7"/>
      <c r="E207" s="7"/>
      <c r="F207" s="7"/>
      <c r="G207" s="7"/>
      <c r="H207" s="7"/>
      <c r="I207" s="7"/>
      <c r="J207" s="7"/>
      <c r="K207" s="7"/>
      <c r="L207" s="7"/>
      <c r="M207" s="7"/>
      <c r="N207" s="7"/>
      <c r="O207" s="7"/>
      <c r="P207" s="7"/>
      <c r="Q207" s="7"/>
      <c r="R207" s="7"/>
      <c r="S207" s="7"/>
      <c r="T207" s="7"/>
      <c r="U207" s="7"/>
    </row>
    <row r="208" spans="1:21" ht="12.75" customHeight="1" x14ac:dyDescent="0.25">
      <c r="A208" s="19"/>
      <c r="B208" s="19"/>
      <c r="C208" s="26"/>
      <c r="D208" s="7"/>
      <c r="E208" s="7"/>
      <c r="F208" s="7"/>
      <c r="G208" s="7"/>
      <c r="H208" s="7"/>
      <c r="I208" s="7"/>
      <c r="J208" s="7"/>
      <c r="K208" s="7"/>
      <c r="L208" s="7"/>
      <c r="M208" s="7"/>
      <c r="N208" s="7"/>
      <c r="O208" s="7"/>
      <c r="P208" s="7"/>
      <c r="Q208" s="7"/>
      <c r="R208" s="7"/>
      <c r="S208" s="7"/>
      <c r="T208" s="7"/>
      <c r="U208" s="7"/>
    </row>
    <row r="209" spans="1:21" ht="12.75" customHeight="1" x14ac:dyDescent="0.25">
      <c r="A209" s="19"/>
      <c r="B209" s="19"/>
      <c r="C209" s="26"/>
      <c r="D209" s="7"/>
      <c r="E209" s="7"/>
      <c r="F209" s="7"/>
      <c r="G209" s="7"/>
      <c r="H209" s="7"/>
      <c r="I209" s="7"/>
      <c r="J209" s="7"/>
      <c r="K209" s="7"/>
      <c r="L209" s="7"/>
      <c r="M209" s="7"/>
      <c r="N209" s="7"/>
      <c r="O209" s="7"/>
      <c r="P209" s="7"/>
      <c r="Q209" s="7"/>
      <c r="R209" s="7"/>
      <c r="S209" s="7"/>
      <c r="T209" s="7"/>
      <c r="U209" s="7"/>
    </row>
    <row r="210" spans="1:21" ht="12.75" customHeight="1" x14ac:dyDescent="0.25">
      <c r="A210" s="19"/>
      <c r="B210" s="19"/>
      <c r="C210" s="26"/>
      <c r="D210" s="7"/>
      <c r="E210" s="7"/>
      <c r="F210" s="7"/>
      <c r="G210" s="7"/>
      <c r="H210" s="7"/>
      <c r="I210" s="7"/>
      <c r="J210" s="7"/>
      <c r="K210" s="7"/>
      <c r="L210" s="7"/>
      <c r="M210" s="7"/>
      <c r="N210" s="7"/>
      <c r="O210" s="7"/>
      <c r="P210" s="7"/>
      <c r="Q210" s="7"/>
      <c r="R210" s="7"/>
      <c r="S210" s="7"/>
      <c r="T210" s="7"/>
      <c r="U210" s="7"/>
    </row>
    <row r="211" spans="1:21" ht="12.75" customHeight="1" x14ac:dyDescent="0.25">
      <c r="A211" s="19"/>
      <c r="B211" s="19"/>
      <c r="C211" s="26"/>
      <c r="D211" s="7"/>
      <c r="E211" s="7"/>
      <c r="F211" s="7"/>
      <c r="G211" s="7"/>
      <c r="H211" s="7"/>
      <c r="I211" s="7"/>
      <c r="J211" s="7"/>
      <c r="K211" s="7"/>
      <c r="L211" s="7"/>
      <c r="M211" s="7"/>
      <c r="N211" s="7"/>
      <c r="O211" s="7"/>
      <c r="P211" s="7"/>
      <c r="Q211" s="7"/>
      <c r="R211" s="7"/>
      <c r="S211" s="7"/>
      <c r="T211" s="7"/>
      <c r="U211" s="7"/>
    </row>
    <row r="212" spans="1:21" ht="12.75" customHeight="1" x14ac:dyDescent="0.25">
      <c r="A212" s="19"/>
      <c r="B212" s="19"/>
      <c r="C212" s="26"/>
      <c r="D212" s="7"/>
      <c r="E212" s="7"/>
      <c r="F212" s="7"/>
      <c r="G212" s="7"/>
      <c r="H212" s="7"/>
      <c r="I212" s="7"/>
      <c r="J212" s="7"/>
      <c r="K212" s="7"/>
      <c r="L212" s="7"/>
      <c r="M212" s="7"/>
      <c r="N212" s="7"/>
      <c r="O212" s="7"/>
      <c r="P212" s="7"/>
      <c r="Q212" s="7"/>
      <c r="R212" s="7"/>
      <c r="S212" s="7"/>
      <c r="T212" s="7"/>
      <c r="U212" s="7"/>
    </row>
    <row r="213" spans="1:21" ht="12.75" customHeight="1" x14ac:dyDescent="0.25">
      <c r="A213" s="19"/>
      <c r="B213" s="19"/>
      <c r="C213" s="26"/>
      <c r="D213" s="7"/>
      <c r="E213" s="7"/>
      <c r="F213" s="7"/>
      <c r="G213" s="7"/>
      <c r="H213" s="7"/>
      <c r="I213" s="7"/>
      <c r="J213" s="7"/>
      <c r="K213" s="7"/>
      <c r="L213" s="7"/>
      <c r="M213" s="7"/>
      <c r="N213" s="7"/>
      <c r="O213" s="7"/>
      <c r="P213" s="7"/>
      <c r="Q213" s="7"/>
      <c r="R213" s="7"/>
      <c r="S213" s="7"/>
      <c r="T213" s="7"/>
      <c r="U213" s="7"/>
    </row>
    <row r="214" spans="1:21" ht="12.75" customHeight="1" x14ac:dyDescent="0.25">
      <c r="A214" s="19"/>
      <c r="B214" s="19"/>
      <c r="C214" s="26"/>
      <c r="D214" s="7"/>
      <c r="E214" s="7"/>
      <c r="F214" s="7"/>
      <c r="G214" s="7"/>
      <c r="H214" s="7"/>
      <c r="I214" s="7"/>
      <c r="J214" s="7"/>
      <c r="K214" s="7"/>
      <c r="L214" s="7"/>
      <c r="M214" s="7"/>
      <c r="N214" s="7"/>
      <c r="O214" s="7"/>
      <c r="P214" s="7"/>
      <c r="Q214" s="7"/>
      <c r="R214" s="7"/>
      <c r="S214" s="7"/>
      <c r="T214" s="7"/>
      <c r="U214" s="7"/>
    </row>
    <row r="215" spans="1:21" ht="12.75" customHeight="1" x14ac:dyDescent="0.25">
      <c r="A215" s="19"/>
      <c r="B215" s="19"/>
      <c r="C215" s="26"/>
      <c r="D215" s="7"/>
      <c r="E215" s="7"/>
      <c r="F215" s="7"/>
      <c r="G215" s="7"/>
      <c r="H215" s="7"/>
      <c r="I215" s="7"/>
      <c r="J215" s="7"/>
      <c r="K215" s="7"/>
      <c r="L215" s="7"/>
      <c r="M215" s="7"/>
      <c r="N215" s="7"/>
      <c r="O215" s="7"/>
      <c r="P215" s="7"/>
      <c r="Q215" s="7"/>
      <c r="R215" s="7"/>
      <c r="S215" s="7"/>
      <c r="T215" s="7"/>
      <c r="U215" s="7"/>
    </row>
    <row r="216" spans="1:21" ht="12.75" customHeight="1" x14ac:dyDescent="0.25">
      <c r="A216" s="19"/>
      <c r="B216" s="19"/>
      <c r="C216" s="26"/>
      <c r="D216" s="7"/>
      <c r="E216" s="7"/>
      <c r="F216" s="7"/>
      <c r="G216" s="7"/>
      <c r="H216" s="7"/>
      <c r="I216" s="7"/>
      <c r="J216" s="7"/>
      <c r="K216" s="7"/>
      <c r="L216" s="7"/>
      <c r="M216" s="7"/>
      <c r="N216" s="7"/>
      <c r="O216" s="7"/>
      <c r="P216" s="7"/>
      <c r="Q216" s="7"/>
      <c r="R216" s="7"/>
      <c r="S216" s="7"/>
      <c r="T216" s="7"/>
      <c r="U216" s="7"/>
    </row>
    <row r="217" spans="1:21" ht="12.75" customHeight="1" x14ac:dyDescent="0.25">
      <c r="A217" s="19"/>
      <c r="B217" s="19"/>
      <c r="C217" s="26"/>
      <c r="D217" s="7"/>
      <c r="E217" s="7"/>
      <c r="F217" s="7"/>
      <c r="G217" s="7"/>
      <c r="H217" s="7"/>
      <c r="I217" s="7"/>
      <c r="J217" s="7"/>
      <c r="K217" s="7"/>
      <c r="L217" s="7"/>
      <c r="M217" s="7"/>
      <c r="N217" s="7"/>
      <c r="O217" s="7"/>
      <c r="P217" s="7"/>
      <c r="Q217" s="7"/>
      <c r="R217" s="7"/>
      <c r="S217" s="7"/>
      <c r="T217" s="7"/>
      <c r="U217" s="7"/>
    </row>
    <row r="218" spans="1:21" ht="12.75" customHeight="1" x14ac:dyDescent="0.25">
      <c r="A218" s="19"/>
      <c r="B218" s="19"/>
      <c r="C218" s="26"/>
      <c r="D218" s="7"/>
      <c r="E218" s="7"/>
      <c r="F218" s="7"/>
      <c r="G218" s="7"/>
      <c r="H218" s="7"/>
      <c r="I218" s="7"/>
      <c r="J218" s="7"/>
      <c r="K218" s="7"/>
      <c r="L218" s="7"/>
      <c r="M218" s="7"/>
      <c r="N218" s="7"/>
      <c r="O218" s="7"/>
      <c r="P218" s="7"/>
      <c r="Q218" s="7"/>
      <c r="R218" s="7"/>
      <c r="S218" s="7"/>
      <c r="T218" s="7"/>
      <c r="U218" s="7"/>
    </row>
    <row r="219" spans="1:21" ht="12.75" customHeight="1" x14ac:dyDescent="0.25">
      <c r="A219" s="19"/>
      <c r="B219" s="19"/>
      <c r="C219" s="26"/>
      <c r="D219" s="7"/>
      <c r="E219" s="7"/>
      <c r="F219" s="7"/>
      <c r="G219" s="7"/>
      <c r="H219" s="7"/>
      <c r="I219" s="7"/>
      <c r="J219" s="7"/>
      <c r="K219" s="7"/>
      <c r="L219" s="7"/>
      <c r="M219" s="7"/>
      <c r="N219" s="7"/>
      <c r="O219" s="7"/>
      <c r="P219" s="7"/>
      <c r="Q219" s="7"/>
      <c r="R219" s="7"/>
      <c r="S219" s="7"/>
      <c r="T219" s="7"/>
      <c r="U219" s="7"/>
    </row>
    <row r="220" spans="1:21" ht="12.75" customHeight="1" x14ac:dyDescent="0.25">
      <c r="A220" s="19"/>
      <c r="B220" s="19"/>
      <c r="C220" s="26"/>
      <c r="D220" s="7"/>
      <c r="E220" s="7"/>
      <c r="F220" s="7"/>
      <c r="G220" s="7"/>
      <c r="H220" s="7"/>
      <c r="I220" s="7"/>
      <c r="J220" s="7"/>
      <c r="K220" s="7"/>
      <c r="L220" s="7"/>
      <c r="M220" s="7"/>
      <c r="N220" s="7"/>
      <c r="O220" s="7"/>
      <c r="P220" s="7"/>
      <c r="Q220" s="7"/>
      <c r="R220" s="7"/>
      <c r="S220" s="7"/>
      <c r="T220" s="7"/>
      <c r="U220" s="7"/>
    </row>
    <row r="221" spans="1:21" ht="12.75" customHeight="1" x14ac:dyDescent="0.25">
      <c r="A221" s="19"/>
      <c r="B221" s="19"/>
      <c r="C221" s="26"/>
      <c r="D221" s="7"/>
      <c r="E221" s="7"/>
      <c r="F221" s="7"/>
      <c r="G221" s="7"/>
      <c r="H221" s="7"/>
      <c r="I221" s="7"/>
      <c r="J221" s="7"/>
      <c r="K221" s="7"/>
      <c r="L221" s="7"/>
      <c r="M221" s="7"/>
      <c r="N221" s="7"/>
      <c r="O221" s="7"/>
      <c r="P221" s="7"/>
      <c r="Q221" s="7"/>
      <c r="R221" s="7"/>
      <c r="S221" s="7"/>
      <c r="T221" s="7"/>
      <c r="U221" s="7"/>
    </row>
    <row r="222" spans="1:21" ht="12.75" customHeight="1" x14ac:dyDescent="0.25">
      <c r="A222" s="19"/>
      <c r="B222" s="19"/>
      <c r="C222" s="26"/>
      <c r="D222" s="7"/>
      <c r="E222" s="7"/>
      <c r="F222" s="7"/>
      <c r="G222" s="7"/>
      <c r="H222" s="7"/>
      <c r="I222" s="7"/>
      <c r="J222" s="7"/>
      <c r="K222" s="7"/>
      <c r="L222" s="7"/>
      <c r="M222" s="7"/>
      <c r="N222" s="7"/>
      <c r="O222" s="7"/>
      <c r="P222" s="7"/>
      <c r="Q222" s="7"/>
      <c r="R222" s="7"/>
      <c r="S222" s="7"/>
      <c r="T222" s="7"/>
      <c r="U222" s="7"/>
    </row>
    <row r="223" spans="1:21" ht="12.75" customHeight="1" x14ac:dyDescent="0.25">
      <c r="A223" s="19"/>
      <c r="B223" s="19"/>
      <c r="C223" s="26"/>
      <c r="D223" s="7"/>
      <c r="E223" s="7"/>
      <c r="F223" s="7"/>
      <c r="G223" s="7"/>
      <c r="H223" s="7"/>
      <c r="I223" s="7"/>
      <c r="J223" s="7"/>
      <c r="K223" s="7"/>
      <c r="L223" s="7"/>
      <c r="M223" s="7"/>
      <c r="N223" s="7"/>
      <c r="O223" s="7"/>
      <c r="P223" s="7"/>
      <c r="Q223" s="7"/>
      <c r="R223" s="7"/>
      <c r="S223" s="7"/>
      <c r="T223" s="7"/>
      <c r="U223" s="7"/>
    </row>
    <row r="224" spans="1:21" ht="12.75" customHeight="1" x14ac:dyDescent="0.25">
      <c r="A224" s="19"/>
      <c r="B224" s="19"/>
      <c r="C224" s="26"/>
      <c r="D224" s="7"/>
      <c r="E224" s="7"/>
      <c r="F224" s="7"/>
      <c r="G224" s="7"/>
      <c r="H224" s="7"/>
      <c r="I224" s="7"/>
      <c r="J224" s="7"/>
      <c r="K224" s="7"/>
      <c r="L224" s="7"/>
      <c r="M224" s="7"/>
      <c r="N224" s="7"/>
      <c r="O224" s="7"/>
      <c r="P224" s="7"/>
      <c r="Q224" s="7"/>
      <c r="R224" s="7"/>
      <c r="S224" s="7"/>
      <c r="T224" s="7"/>
      <c r="U224" s="7"/>
    </row>
    <row r="225" spans="1:21" ht="12.75" customHeight="1" x14ac:dyDescent="0.25">
      <c r="A225" s="19"/>
      <c r="B225" s="19"/>
      <c r="C225" s="26"/>
      <c r="D225" s="7"/>
      <c r="E225" s="7"/>
      <c r="F225" s="7"/>
      <c r="G225" s="7"/>
      <c r="H225" s="7"/>
      <c r="I225" s="7"/>
      <c r="J225" s="7"/>
      <c r="K225" s="7"/>
      <c r="L225" s="7"/>
      <c r="M225" s="7"/>
      <c r="N225" s="7"/>
      <c r="O225" s="7"/>
      <c r="P225" s="7"/>
      <c r="Q225" s="7"/>
      <c r="R225" s="7"/>
      <c r="S225" s="7"/>
      <c r="T225" s="7"/>
      <c r="U225" s="7"/>
    </row>
    <row r="226" spans="1:21" ht="12.75" customHeight="1" x14ac:dyDescent="0.25">
      <c r="A226" s="19"/>
      <c r="B226" s="19"/>
      <c r="C226" s="26"/>
      <c r="D226" s="7"/>
      <c r="E226" s="7"/>
      <c r="F226" s="7"/>
      <c r="G226" s="7"/>
      <c r="H226" s="7"/>
      <c r="I226" s="7"/>
      <c r="J226" s="7"/>
      <c r="K226" s="7"/>
      <c r="L226" s="7"/>
      <c r="M226" s="7"/>
      <c r="N226" s="7"/>
      <c r="O226" s="7"/>
      <c r="P226" s="7"/>
      <c r="Q226" s="7"/>
      <c r="R226" s="7"/>
      <c r="S226" s="7"/>
      <c r="T226" s="7"/>
      <c r="U226" s="7"/>
    </row>
    <row r="227" spans="1:21" ht="12.75" customHeight="1" x14ac:dyDescent="0.25">
      <c r="A227" s="19"/>
      <c r="B227" s="19"/>
      <c r="C227" s="26"/>
      <c r="D227" s="7"/>
      <c r="E227" s="7"/>
      <c r="F227" s="7"/>
      <c r="G227" s="7"/>
      <c r="H227" s="7"/>
      <c r="I227" s="7"/>
      <c r="J227" s="7"/>
      <c r="K227" s="7"/>
      <c r="L227" s="7"/>
      <c r="M227" s="7"/>
      <c r="N227" s="7"/>
      <c r="O227" s="7"/>
      <c r="P227" s="7"/>
      <c r="Q227" s="7"/>
      <c r="R227" s="7"/>
      <c r="S227" s="7"/>
      <c r="T227" s="7"/>
      <c r="U227" s="7"/>
    </row>
    <row r="228" spans="1:21" ht="12.75" customHeight="1" x14ac:dyDescent="0.25">
      <c r="A228" s="19"/>
      <c r="B228" s="19"/>
      <c r="C228" s="26"/>
      <c r="D228" s="7"/>
      <c r="E228" s="7"/>
      <c r="F228" s="7"/>
      <c r="G228" s="7"/>
      <c r="H228" s="7"/>
      <c r="I228" s="7"/>
      <c r="J228" s="7"/>
      <c r="K228" s="7"/>
      <c r="L228" s="7"/>
      <c r="M228" s="7"/>
      <c r="N228" s="7"/>
      <c r="O228" s="7"/>
      <c r="P228" s="7"/>
      <c r="Q228" s="7"/>
      <c r="R228" s="7"/>
      <c r="S228" s="7"/>
      <c r="T228" s="7"/>
      <c r="U228" s="7"/>
    </row>
    <row r="229" spans="1:21" ht="12.75" customHeight="1" x14ac:dyDescent="0.25">
      <c r="A229" s="19"/>
      <c r="B229" s="19"/>
      <c r="C229" s="26"/>
      <c r="D229" s="7"/>
      <c r="E229" s="7"/>
      <c r="F229" s="7"/>
      <c r="G229" s="7"/>
      <c r="H229" s="7"/>
      <c r="I229" s="7"/>
      <c r="J229" s="7"/>
      <c r="K229" s="7"/>
      <c r="L229" s="7"/>
      <c r="M229" s="7"/>
      <c r="N229" s="7"/>
      <c r="O229" s="7"/>
      <c r="P229" s="7"/>
      <c r="Q229" s="7"/>
      <c r="R229" s="7"/>
      <c r="S229" s="7"/>
      <c r="T229" s="7"/>
      <c r="U229" s="7"/>
    </row>
    <row r="230" spans="1:21" ht="12.75" customHeight="1" x14ac:dyDescent="0.25">
      <c r="A230" s="19"/>
      <c r="B230" s="19"/>
      <c r="C230" s="26"/>
      <c r="D230" s="7"/>
      <c r="E230" s="7"/>
      <c r="F230" s="7"/>
      <c r="G230" s="7"/>
      <c r="H230" s="7"/>
      <c r="I230" s="7"/>
      <c r="J230" s="7"/>
      <c r="K230" s="7"/>
      <c r="L230" s="7"/>
      <c r="M230" s="7"/>
      <c r="N230" s="7"/>
      <c r="O230" s="7"/>
      <c r="P230" s="7"/>
      <c r="Q230" s="7"/>
      <c r="R230" s="7"/>
      <c r="S230" s="7"/>
      <c r="T230" s="7"/>
      <c r="U230" s="7"/>
    </row>
    <row r="231" spans="1:21" ht="12.75" customHeight="1" x14ac:dyDescent="0.25">
      <c r="A231" s="19"/>
      <c r="B231" s="19"/>
      <c r="C231" s="26"/>
      <c r="D231" s="7"/>
      <c r="E231" s="7"/>
      <c r="F231" s="7"/>
      <c r="G231" s="7"/>
      <c r="H231" s="7"/>
      <c r="I231" s="7"/>
      <c r="J231" s="7"/>
      <c r="K231" s="7"/>
      <c r="L231" s="7"/>
      <c r="M231" s="7"/>
      <c r="N231" s="7"/>
      <c r="O231" s="7"/>
      <c r="P231" s="7"/>
      <c r="Q231" s="7"/>
      <c r="R231" s="7"/>
      <c r="S231" s="7"/>
      <c r="T231" s="7"/>
      <c r="U231" s="7"/>
    </row>
    <row r="232" spans="1:21" ht="12.75" customHeight="1" x14ac:dyDescent="0.25">
      <c r="A232" s="19"/>
      <c r="B232" s="19"/>
      <c r="C232" s="26"/>
      <c r="D232" s="7"/>
      <c r="E232" s="7"/>
      <c r="F232" s="7"/>
      <c r="G232" s="7"/>
      <c r="H232" s="7"/>
      <c r="I232" s="7"/>
      <c r="J232" s="7"/>
      <c r="K232" s="7"/>
      <c r="L232" s="7"/>
      <c r="M232" s="7"/>
      <c r="N232" s="7"/>
      <c r="O232" s="7"/>
      <c r="P232" s="7"/>
      <c r="Q232" s="7"/>
      <c r="R232" s="7"/>
      <c r="S232" s="7"/>
      <c r="T232" s="7"/>
      <c r="U232" s="7"/>
    </row>
    <row r="233" spans="1:21" ht="12.75" customHeight="1" x14ac:dyDescent="0.25">
      <c r="A233" s="19"/>
      <c r="B233" s="19"/>
      <c r="C233" s="26"/>
      <c r="D233" s="7"/>
      <c r="E233" s="7"/>
      <c r="F233" s="7"/>
      <c r="G233" s="7"/>
      <c r="H233" s="7"/>
      <c r="I233" s="7"/>
      <c r="J233" s="7"/>
      <c r="K233" s="7"/>
      <c r="L233" s="7"/>
      <c r="M233" s="7"/>
      <c r="N233" s="7"/>
      <c r="O233" s="7"/>
      <c r="P233" s="7"/>
      <c r="Q233" s="7"/>
      <c r="R233" s="7"/>
      <c r="S233" s="7"/>
      <c r="T233" s="7"/>
      <c r="U233" s="7"/>
    </row>
    <row r="234" spans="1:21" ht="12.75" customHeight="1" x14ac:dyDescent="0.25">
      <c r="A234" s="19"/>
      <c r="B234" s="19"/>
      <c r="C234" s="26"/>
      <c r="D234" s="7"/>
      <c r="E234" s="7"/>
      <c r="F234" s="7"/>
      <c r="G234" s="7"/>
      <c r="H234" s="7"/>
      <c r="I234" s="7"/>
      <c r="J234" s="7"/>
      <c r="K234" s="7"/>
      <c r="L234" s="7"/>
      <c r="M234" s="7"/>
      <c r="N234" s="7"/>
      <c r="O234" s="7"/>
      <c r="P234" s="7"/>
      <c r="Q234" s="7"/>
      <c r="R234" s="7"/>
      <c r="S234" s="7"/>
      <c r="T234" s="7"/>
      <c r="U234" s="7"/>
    </row>
    <row r="235" spans="1:21" ht="12.75" customHeight="1" x14ac:dyDescent="0.25">
      <c r="A235" s="19"/>
      <c r="B235" s="19"/>
      <c r="C235" s="26"/>
      <c r="D235" s="7"/>
      <c r="E235" s="7"/>
      <c r="F235" s="7"/>
      <c r="G235" s="7"/>
      <c r="H235" s="7"/>
      <c r="I235" s="7"/>
      <c r="J235" s="7"/>
      <c r="K235" s="7"/>
      <c r="L235" s="7"/>
      <c r="M235" s="7"/>
      <c r="N235" s="7"/>
      <c r="O235" s="7"/>
      <c r="P235" s="7"/>
      <c r="Q235" s="7"/>
      <c r="R235" s="7"/>
      <c r="S235" s="7"/>
      <c r="T235" s="7"/>
      <c r="U235" s="7"/>
    </row>
    <row r="236" spans="1:21" ht="12.75" customHeight="1" x14ac:dyDescent="0.25">
      <c r="A236" s="19"/>
      <c r="B236" s="19"/>
      <c r="C236" s="26"/>
      <c r="D236" s="7"/>
      <c r="E236" s="7"/>
      <c r="F236" s="7"/>
      <c r="G236" s="7"/>
      <c r="H236" s="7"/>
      <c r="I236" s="7"/>
      <c r="J236" s="7"/>
      <c r="K236" s="7"/>
      <c r="L236" s="7"/>
      <c r="M236" s="7"/>
      <c r="N236" s="7"/>
      <c r="O236" s="7"/>
      <c r="P236" s="7"/>
      <c r="Q236" s="7"/>
      <c r="R236" s="7"/>
      <c r="S236" s="7"/>
      <c r="T236" s="7"/>
      <c r="U236" s="7"/>
    </row>
    <row r="237" spans="1:21" ht="12.75" customHeight="1" x14ac:dyDescent="0.25">
      <c r="A237" s="19"/>
      <c r="B237" s="19"/>
      <c r="C237" s="26"/>
      <c r="D237" s="7"/>
      <c r="E237" s="7"/>
      <c r="F237" s="7"/>
      <c r="G237" s="7"/>
      <c r="H237" s="7"/>
      <c r="I237" s="7"/>
      <c r="J237" s="7"/>
      <c r="K237" s="7"/>
      <c r="L237" s="7"/>
      <c r="M237" s="7"/>
      <c r="N237" s="7"/>
      <c r="O237" s="7"/>
      <c r="P237" s="7"/>
      <c r="Q237" s="7"/>
      <c r="R237" s="7"/>
      <c r="S237" s="7"/>
      <c r="T237" s="7"/>
      <c r="U237" s="7"/>
    </row>
    <row r="238" spans="1:21" ht="12.75" customHeight="1" x14ac:dyDescent="0.25">
      <c r="A238" s="19"/>
      <c r="B238" s="19"/>
      <c r="C238" s="26"/>
      <c r="D238" s="7"/>
      <c r="E238" s="7"/>
      <c r="F238" s="7"/>
      <c r="G238" s="7"/>
      <c r="H238" s="7"/>
      <c r="I238" s="7"/>
      <c r="J238" s="7"/>
      <c r="K238" s="7"/>
      <c r="L238" s="7"/>
      <c r="M238" s="7"/>
      <c r="N238" s="7"/>
      <c r="O238" s="7"/>
      <c r="P238" s="7"/>
      <c r="Q238" s="7"/>
      <c r="R238" s="7"/>
      <c r="S238" s="7"/>
      <c r="T238" s="7"/>
      <c r="U238" s="7"/>
    </row>
    <row r="239" spans="1:21" ht="12.75" customHeight="1" x14ac:dyDescent="0.25">
      <c r="A239" s="19"/>
      <c r="B239" s="19"/>
      <c r="C239" s="26"/>
      <c r="D239" s="7"/>
      <c r="E239" s="7"/>
      <c r="F239" s="7"/>
      <c r="G239" s="7"/>
      <c r="H239" s="7"/>
      <c r="I239" s="7"/>
      <c r="J239" s="7"/>
      <c r="K239" s="7"/>
      <c r="L239" s="7"/>
      <c r="M239" s="7"/>
      <c r="N239" s="7"/>
      <c r="O239" s="7"/>
      <c r="P239" s="7"/>
      <c r="Q239" s="7"/>
      <c r="R239" s="7"/>
      <c r="S239" s="7"/>
      <c r="T239" s="7"/>
      <c r="U239" s="7"/>
    </row>
    <row r="240" spans="1:21" ht="12.75" customHeight="1" x14ac:dyDescent="0.25">
      <c r="A240" s="19"/>
      <c r="B240" s="19"/>
      <c r="C240" s="26"/>
      <c r="D240" s="7"/>
      <c r="E240" s="7"/>
      <c r="F240" s="7"/>
      <c r="G240" s="7"/>
      <c r="H240" s="7"/>
      <c r="I240" s="7"/>
      <c r="J240" s="7"/>
      <c r="K240" s="7"/>
      <c r="L240" s="7"/>
      <c r="M240" s="7"/>
      <c r="N240" s="7"/>
      <c r="O240" s="7"/>
      <c r="P240" s="7"/>
      <c r="Q240" s="7"/>
      <c r="R240" s="7"/>
      <c r="S240" s="7"/>
      <c r="T240" s="7"/>
      <c r="U240" s="7"/>
    </row>
    <row r="241" spans="1:21" ht="12.75" customHeight="1" x14ac:dyDescent="0.25">
      <c r="A241" s="19"/>
      <c r="B241" s="19"/>
      <c r="C241" s="26"/>
      <c r="D241" s="7"/>
      <c r="E241" s="7"/>
      <c r="F241" s="7"/>
      <c r="G241" s="7"/>
      <c r="H241" s="7"/>
      <c r="I241" s="7"/>
      <c r="J241" s="7"/>
      <c r="K241" s="7"/>
      <c r="L241" s="7"/>
      <c r="M241" s="7"/>
      <c r="N241" s="7"/>
      <c r="O241" s="7"/>
      <c r="P241" s="7"/>
      <c r="Q241" s="7"/>
      <c r="R241" s="7"/>
      <c r="S241" s="7"/>
      <c r="T241" s="7"/>
      <c r="U241" s="7"/>
    </row>
    <row r="242" spans="1:21" ht="12.75" customHeight="1" x14ac:dyDescent="0.25">
      <c r="A242" s="19"/>
      <c r="B242" s="19"/>
      <c r="C242" s="26"/>
      <c r="D242" s="7"/>
      <c r="E242" s="7"/>
      <c r="F242" s="7"/>
      <c r="G242" s="7"/>
      <c r="H242" s="7"/>
      <c r="I242" s="7"/>
      <c r="J242" s="7"/>
      <c r="K242" s="7"/>
      <c r="L242" s="7"/>
      <c r="M242" s="7"/>
      <c r="N242" s="7"/>
      <c r="O242" s="7"/>
      <c r="P242" s="7"/>
      <c r="Q242" s="7"/>
      <c r="R242" s="7"/>
      <c r="S242" s="7"/>
      <c r="T242" s="7"/>
      <c r="U242" s="7"/>
    </row>
    <row r="243" spans="1:21" ht="12.75" customHeight="1" x14ac:dyDescent="0.25">
      <c r="A243" s="19"/>
      <c r="B243" s="19"/>
      <c r="C243" s="26"/>
      <c r="D243" s="7"/>
      <c r="E243" s="7"/>
      <c r="F243" s="7"/>
      <c r="G243" s="7"/>
      <c r="H243" s="7"/>
      <c r="I243" s="7"/>
      <c r="J243" s="7"/>
      <c r="K243" s="7"/>
      <c r="L243" s="7"/>
      <c r="M243" s="7"/>
      <c r="N243" s="7"/>
      <c r="O243" s="7"/>
      <c r="P243" s="7"/>
      <c r="Q243" s="7"/>
      <c r="R243" s="7"/>
      <c r="S243" s="7"/>
      <c r="T243" s="7"/>
      <c r="U243" s="7"/>
    </row>
    <row r="244" spans="1:21" ht="12.75" customHeight="1" x14ac:dyDescent="0.25">
      <c r="A244" s="19"/>
      <c r="B244" s="19"/>
      <c r="C244" s="26"/>
      <c r="D244" s="7"/>
      <c r="E244" s="7"/>
      <c r="F244" s="7"/>
      <c r="G244" s="7"/>
      <c r="H244" s="7"/>
      <c r="I244" s="7"/>
      <c r="J244" s="7"/>
      <c r="K244" s="7"/>
      <c r="L244" s="7"/>
      <c r="M244" s="7"/>
      <c r="N244" s="7"/>
      <c r="O244" s="7"/>
      <c r="P244" s="7"/>
      <c r="Q244" s="7"/>
      <c r="R244" s="7"/>
      <c r="S244" s="7"/>
      <c r="T244" s="7"/>
      <c r="U244" s="7"/>
    </row>
    <row r="245" spans="1:21" ht="12.75" customHeight="1" x14ac:dyDescent="0.25">
      <c r="A245" s="19"/>
      <c r="B245" s="19"/>
      <c r="C245" s="26"/>
      <c r="D245" s="7"/>
      <c r="E245" s="7"/>
      <c r="F245" s="7"/>
      <c r="G245" s="7"/>
      <c r="H245" s="7"/>
      <c r="I245" s="7"/>
      <c r="J245" s="7"/>
      <c r="K245" s="7"/>
      <c r="L245" s="7"/>
      <c r="M245" s="7"/>
      <c r="N245" s="7"/>
      <c r="O245" s="7"/>
      <c r="P245" s="7"/>
      <c r="Q245" s="7"/>
      <c r="R245" s="7"/>
      <c r="S245" s="7"/>
      <c r="T245" s="7"/>
      <c r="U245" s="7"/>
    </row>
    <row r="246" spans="1:21" ht="12.75" customHeight="1" x14ac:dyDescent="0.25">
      <c r="A246" s="19"/>
      <c r="B246" s="19"/>
      <c r="C246" s="26"/>
      <c r="D246" s="7"/>
      <c r="E246" s="7"/>
      <c r="F246" s="7"/>
      <c r="G246" s="7"/>
      <c r="H246" s="7"/>
      <c r="I246" s="7"/>
      <c r="J246" s="7"/>
      <c r="K246" s="7"/>
      <c r="L246" s="7"/>
      <c r="M246" s="7"/>
      <c r="N246" s="7"/>
      <c r="O246" s="7"/>
      <c r="P246" s="7"/>
      <c r="Q246" s="7"/>
      <c r="R246" s="7"/>
      <c r="S246" s="7"/>
      <c r="T246" s="7"/>
      <c r="U246" s="7"/>
    </row>
    <row r="247" spans="1:21" ht="12.75" customHeight="1" x14ac:dyDescent="0.25">
      <c r="A247" s="19"/>
      <c r="B247" s="19"/>
      <c r="C247" s="26"/>
      <c r="D247" s="7"/>
      <c r="E247" s="7"/>
      <c r="F247" s="7"/>
      <c r="G247" s="7"/>
      <c r="H247" s="7"/>
      <c r="I247" s="7"/>
      <c r="J247" s="7"/>
      <c r="K247" s="7"/>
      <c r="L247" s="7"/>
      <c r="M247" s="7"/>
      <c r="N247" s="7"/>
      <c r="O247" s="7"/>
      <c r="P247" s="7"/>
      <c r="Q247" s="7"/>
      <c r="R247" s="7"/>
      <c r="S247" s="7"/>
      <c r="T247" s="7"/>
      <c r="U247" s="7"/>
    </row>
    <row r="248" spans="1:21" ht="12.75" customHeight="1" x14ac:dyDescent="0.25">
      <c r="A248" s="19"/>
      <c r="B248" s="19"/>
      <c r="C248" s="26"/>
      <c r="D248" s="7"/>
      <c r="E248" s="7"/>
      <c r="F248" s="7"/>
      <c r="G248" s="7"/>
      <c r="H248" s="7"/>
      <c r="I248" s="7"/>
      <c r="J248" s="7"/>
      <c r="K248" s="7"/>
      <c r="L248" s="7"/>
      <c r="M248" s="7"/>
      <c r="N248" s="7"/>
      <c r="O248" s="7"/>
      <c r="P248" s="7"/>
      <c r="Q248" s="7"/>
      <c r="R248" s="7"/>
      <c r="S248" s="7"/>
      <c r="T248" s="7"/>
      <c r="U248" s="7"/>
    </row>
    <row r="249" spans="1:21" ht="12.75" customHeight="1" x14ac:dyDescent="0.25">
      <c r="A249" s="19"/>
      <c r="B249" s="19"/>
      <c r="C249" s="26"/>
      <c r="D249" s="7"/>
      <c r="E249" s="7"/>
      <c r="F249" s="7"/>
      <c r="G249" s="7"/>
      <c r="H249" s="7"/>
      <c r="I249" s="7"/>
      <c r="J249" s="7"/>
      <c r="K249" s="7"/>
      <c r="L249" s="7"/>
      <c r="M249" s="7"/>
      <c r="N249" s="7"/>
      <c r="O249" s="7"/>
      <c r="P249" s="7"/>
      <c r="Q249" s="7"/>
      <c r="R249" s="7"/>
      <c r="S249" s="7"/>
      <c r="T249" s="7"/>
      <c r="U249" s="7"/>
    </row>
    <row r="250" spans="1:21" ht="12.75" customHeight="1" x14ac:dyDescent="0.25">
      <c r="A250" s="19"/>
      <c r="B250" s="19"/>
      <c r="C250" s="26"/>
      <c r="D250" s="7"/>
      <c r="E250" s="7"/>
      <c r="F250" s="7"/>
      <c r="G250" s="7"/>
      <c r="H250" s="7"/>
      <c r="I250" s="7"/>
      <c r="J250" s="7"/>
      <c r="K250" s="7"/>
      <c r="L250" s="7"/>
      <c r="M250" s="7"/>
      <c r="N250" s="7"/>
      <c r="O250" s="7"/>
      <c r="P250" s="7"/>
      <c r="Q250" s="7"/>
      <c r="R250" s="7"/>
      <c r="S250" s="7"/>
      <c r="T250" s="7"/>
      <c r="U250" s="7"/>
    </row>
    <row r="251" spans="1:21" ht="12.75" customHeight="1" x14ac:dyDescent="0.25">
      <c r="A251" s="19"/>
      <c r="B251" s="19"/>
      <c r="C251" s="26"/>
      <c r="D251" s="7"/>
      <c r="E251" s="7"/>
      <c r="F251" s="7"/>
      <c r="G251" s="7"/>
      <c r="H251" s="7"/>
      <c r="I251" s="7"/>
      <c r="J251" s="7"/>
      <c r="K251" s="7"/>
      <c r="L251" s="7"/>
      <c r="M251" s="7"/>
      <c r="N251" s="7"/>
      <c r="O251" s="7"/>
      <c r="P251" s="7"/>
      <c r="Q251" s="7"/>
      <c r="R251" s="7"/>
      <c r="S251" s="7"/>
      <c r="T251" s="7"/>
      <c r="U251" s="7"/>
    </row>
    <row r="252" spans="1:21" ht="12.75" customHeight="1" x14ac:dyDescent="0.25">
      <c r="A252" s="19"/>
      <c r="B252" s="19"/>
      <c r="C252" s="26"/>
      <c r="D252" s="7"/>
      <c r="E252" s="7"/>
      <c r="F252" s="7"/>
      <c r="G252" s="7"/>
      <c r="H252" s="7"/>
      <c r="I252" s="7"/>
      <c r="J252" s="7"/>
      <c r="K252" s="7"/>
      <c r="L252" s="7"/>
      <c r="M252" s="7"/>
      <c r="N252" s="7"/>
      <c r="O252" s="7"/>
      <c r="P252" s="7"/>
      <c r="Q252" s="7"/>
      <c r="R252" s="7"/>
      <c r="S252" s="7"/>
      <c r="T252" s="7"/>
      <c r="U252" s="7"/>
    </row>
    <row r="253" spans="1:21" ht="12.75" customHeight="1" x14ac:dyDescent="0.25">
      <c r="A253" s="19"/>
      <c r="B253" s="19"/>
      <c r="C253" s="26"/>
      <c r="D253" s="7"/>
      <c r="E253" s="7"/>
      <c r="F253" s="7"/>
      <c r="G253" s="7"/>
      <c r="H253" s="7"/>
      <c r="I253" s="7"/>
      <c r="J253" s="7"/>
      <c r="K253" s="7"/>
      <c r="L253" s="7"/>
      <c r="M253" s="7"/>
      <c r="N253" s="7"/>
      <c r="O253" s="7"/>
      <c r="P253" s="7"/>
      <c r="Q253" s="7"/>
      <c r="R253" s="7"/>
      <c r="S253" s="7"/>
      <c r="T253" s="7"/>
      <c r="U253" s="7"/>
    </row>
    <row r="254" spans="1:21" ht="12.75" customHeight="1" x14ac:dyDescent="0.25">
      <c r="A254" s="19"/>
      <c r="B254" s="19"/>
      <c r="C254" s="26"/>
      <c r="D254" s="7"/>
      <c r="E254" s="7"/>
      <c r="F254" s="7"/>
      <c r="G254" s="7"/>
      <c r="H254" s="7"/>
      <c r="I254" s="7"/>
      <c r="J254" s="7"/>
      <c r="K254" s="7"/>
      <c r="L254" s="7"/>
      <c r="M254" s="7"/>
      <c r="N254" s="7"/>
      <c r="O254" s="7"/>
      <c r="P254" s="7"/>
      <c r="Q254" s="7"/>
      <c r="R254" s="7"/>
      <c r="S254" s="7"/>
      <c r="T254" s="7"/>
      <c r="U254" s="7"/>
    </row>
    <row r="255" spans="1:21" ht="12.75" customHeight="1" x14ac:dyDescent="0.25">
      <c r="A255" s="19"/>
      <c r="B255" s="19"/>
      <c r="C255" s="26"/>
      <c r="D255" s="7"/>
      <c r="E255" s="7"/>
      <c r="F255" s="7"/>
      <c r="G255" s="7"/>
      <c r="H255" s="7"/>
      <c r="I255" s="7"/>
      <c r="J255" s="7"/>
      <c r="K255" s="7"/>
      <c r="L255" s="7"/>
      <c r="M255" s="7"/>
      <c r="N255" s="7"/>
      <c r="O255" s="7"/>
      <c r="P255" s="7"/>
      <c r="Q255" s="7"/>
      <c r="R255" s="7"/>
      <c r="S255" s="7"/>
      <c r="T255" s="7"/>
      <c r="U255" s="7"/>
    </row>
    <row r="256" spans="1:21" ht="12.75" customHeight="1" x14ac:dyDescent="0.25">
      <c r="A256" s="19"/>
      <c r="B256" s="19"/>
      <c r="C256" s="26"/>
      <c r="D256" s="7"/>
      <c r="E256" s="7"/>
      <c r="F256" s="7"/>
      <c r="G256" s="7"/>
      <c r="H256" s="7"/>
      <c r="I256" s="7"/>
      <c r="J256" s="7"/>
      <c r="K256" s="7"/>
      <c r="L256" s="7"/>
      <c r="M256" s="7"/>
      <c r="N256" s="7"/>
      <c r="O256" s="7"/>
      <c r="P256" s="7"/>
      <c r="Q256" s="7"/>
      <c r="R256" s="7"/>
      <c r="S256" s="7"/>
      <c r="T256" s="7"/>
      <c r="U256" s="7"/>
    </row>
    <row r="257" spans="1:21" ht="12.75" customHeight="1" x14ac:dyDescent="0.25">
      <c r="A257" s="19"/>
      <c r="B257" s="19"/>
      <c r="C257" s="26"/>
      <c r="D257" s="7"/>
      <c r="E257" s="7"/>
      <c r="F257" s="7"/>
      <c r="G257" s="7"/>
      <c r="H257" s="7"/>
      <c r="I257" s="7"/>
      <c r="J257" s="7"/>
      <c r="K257" s="7"/>
      <c r="L257" s="7"/>
      <c r="M257" s="7"/>
      <c r="N257" s="7"/>
      <c r="O257" s="7"/>
      <c r="P257" s="7"/>
      <c r="Q257" s="7"/>
      <c r="R257" s="7"/>
      <c r="S257" s="7"/>
      <c r="T257" s="7"/>
      <c r="U257" s="7"/>
    </row>
    <row r="258" spans="1:21" ht="12.75" customHeight="1" x14ac:dyDescent="0.25">
      <c r="A258" s="19"/>
      <c r="B258" s="19"/>
      <c r="C258" s="26"/>
      <c r="D258" s="7"/>
      <c r="E258" s="7"/>
      <c r="F258" s="7"/>
      <c r="G258" s="7"/>
      <c r="H258" s="7"/>
      <c r="I258" s="7"/>
      <c r="J258" s="7"/>
      <c r="K258" s="7"/>
      <c r="L258" s="7"/>
      <c r="M258" s="7"/>
      <c r="N258" s="7"/>
      <c r="O258" s="7"/>
      <c r="P258" s="7"/>
      <c r="Q258" s="7"/>
      <c r="R258" s="7"/>
      <c r="S258" s="7"/>
      <c r="T258" s="7"/>
      <c r="U258" s="7"/>
    </row>
    <row r="259" spans="1:21" ht="12.75" customHeight="1" x14ac:dyDescent="0.25">
      <c r="A259" s="19"/>
      <c r="B259" s="19"/>
      <c r="C259" s="26"/>
      <c r="D259" s="7"/>
      <c r="E259" s="7"/>
      <c r="F259" s="7"/>
      <c r="G259" s="7"/>
      <c r="H259" s="7"/>
      <c r="I259" s="7"/>
      <c r="J259" s="7"/>
      <c r="K259" s="7"/>
      <c r="L259" s="7"/>
      <c r="M259" s="7"/>
      <c r="N259" s="7"/>
      <c r="O259" s="7"/>
      <c r="P259" s="7"/>
      <c r="Q259" s="7"/>
      <c r="R259" s="7"/>
      <c r="S259" s="7"/>
      <c r="T259" s="7"/>
      <c r="U259" s="7"/>
    </row>
    <row r="260" spans="1:21" ht="12.75" customHeight="1" x14ac:dyDescent="0.25">
      <c r="A260" s="19"/>
      <c r="B260" s="19"/>
      <c r="C260" s="26"/>
      <c r="D260" s="7"/>
      <c r="E260" s="7"/>
      <c r="F260" s="7"/>
      <c r="G260" s="7"/>
      <c r="H260" s="7"/>
      <c r="I260" s="7"/>
      <c r="J260" s="7"/>
      <c r="K260" s="7"/>
      <c r="L260" s="7"/>
      <c r="M260" s="7"/>
      <c r="N260" s="7"/>
      <c r="O260" s="7"/>
      <c r="P260" s="7"/>
      <c r="Q260" s="7"/>
      <c r="R260" s="7"/>
      <c r="S260" s="7"/>
      <c r="T260" s="7"/>
      <c r="U260" s="7"/>
    </row>
    <row r="261" spans="1:21" ht="12.75" customHeight="1" x14ac:dyDescent="0.25">
      <c r="A261" s="19"/>
      <c r="B261" s="19"/>
      <c r="C261" s="26"/>
      <c r="D261" s="7"/>
      <c r="E261" s="7"/>
      <c r="F261" s="7"/>
      <c r="G261" s="7"/>
      <c r="H261" s="7"/>
      <c r="I261" s="7"/>
      <c r="J261" s="7"/>
      <c r="K261" s="7"/>
      <c r="L261" s="7"/>
      <c r="M261" s="7"/>
      <c r="N261" s="7"/>
      <c r="O261" s="7"/>
      <c r="P261" s="7"/>
      <c r="Q261" s="7"/>
      <c r="R261" s="7"/>
      <c r="S261" s="7"/>
      <c r="T261" s="7"/>
      <c r="U261" s="7"/>
    </row>
    <row r="262" spans="1:21" ht="12.75" customHeight="1" x14ac:dyDescent="0.25">
      <c r="A262" s="19"/>
      <c r="B262" s="19"/>
      <c r="C262" s="26"/>
      <c r="D262" s="7"/>
      <c r="E262" s="7"/>
      <c r="F262" s="7"/>
      <c r="G262" s="7"/>
      <c r="H262" s="7"/>
      <c r="I262" s="7"/>
      <c r="J262" s="7"/>
      <c r="K262" s="7"/>
      <c r="L262" s="7"/>
      <c r="M262" s="7"/>
      <c r="N262" s="7"/>
      <c r="O262" s="7"/>
      <c r="P262" s="7"/>
      <c r="Q262" s="7"/>
      <c r="R262" s="7"/>
      <c r="S262" s="7"/>
      <c r="T262" s="7"/>
      <c r="U262" s="7"/>
    </row>
    <row r="263" spans="1:21" ht="12.75" customHeight="1" x14ac:dyDescent="0.25">
      <c r="A263" s="19"/>
      <c r="B263" s="19"/>
      <c r="C263" s="26"/>
      <c r="D263" s="7"/>
      <c r="E263" s="7"/>
      <c r="F263" s="7"/>
      <c r="G263" s="7"/>
      <c r="H263" s="7"/>
      <c r="I263" s="7"/>
      <c r="J263" s="7"/>
      <c r="K263" s="7"/>
      <c r="L263" s="7"/>
      <c r="M263" s="7"/>
      <c r="N263" s="7"/>
      <c r="O263" s="7"/>
      <c r="P263" s="7"/>
      <c r="Q263" s="7"/>
      <c r="R263" s="7"/>
      <c r="S263" s="7"/>
      <c r="T263" s="7"/>
      <c r="U263" s="7"/>
    </row>
    <row r="264" spans="1:21" ht="12.75" customHeight="1" x14ac:dyDescent="0.25">
      <c r="A264" s="19"/>
      <c r="B264" s="19"/>
      <c r="C264" s="26"/>
      <c r="D264" s="7"/>
      <c r="E264" s="7"/>
      <c r="F264" s="7"/>
      <c r="G264" s="7"/>
      <c r="H264" s="7"/>
      <c r="I264" s="7"/>
      <c r="J264" s="7"/>
      <c r="K264" s="7"/>
      <c r="L264" s="7"/>
      <c r="M264" s="7"/>
      <c r="N264" s="7"/>
      <c r="O264" s="7"/>
      <c r="P264" s="7"/>
      <c r="Q264" s="7"/>
      <c r="R264" s="7"/>
      <c r="S264" s="7"/>
      <c r="T264" s="7"/>
      <c r="U264" s="7"/>
    </row>
    <row r="265" spans="1:21" ht="12.75" customHeight="1" x14ac:dyDescent="0.25">
      <c r="A265" s="19"/>
      <c r="B265" s="19"/>
      <c r="C265" s="26"/>
      <c r="D265" s="7"/>
      <c r="E265" s="7"/>
      <c r="F265" s="7"/>
      <c r="G265" s="7"/>
      <c r="H265" s="7"/>
      <c r="I265" s="7"/>
      <c r="J265" s="7"/>
      <c r="K265" s="7"/>
      <c r="L265" s="7"/>
      <c r="M265" s="7"/>
      <c r="N265" s="7"/>
      <c r="O265" s="7"/>
      <c r="P265" s="7"/>
      <c r="Q265" s="7"/>
      <c r="R265" s="7"/>
      <c r="S265" s="7"/>
      <c r="T265" s="7"/>
      <c r="U265" s="7"/>
    </row>
    <row r="266" spans="1:21" ht="12.75" customHeight="1" x14ac:dyDescent="0.25">
      <c r="A266" s="19"/>
      <c r="B266" s="19"/>
      <c r="C266" s="26"/>
      <c r="D266" s="7"/>
      <c r="E266" s="7"/>
      <c r="F266" s="7"/>
      <c r="G266" s="7"/>
      <c r="H266" s="7"/>
      <c r="I266" s="7"/>
      <c r="J266" s="7"/>
      <c r="K266" s="7"/>
      <c r="L266" s="7"/>
      <c r="M266" s="7"/>
      <c r="N266" s="7"/>
      <c r="O266" s="7"/>
      <c r="P266" s="7"/>
      <c r="Q266" s="7"/>
      <c r="R266" s="7"/>
      <c r="S266" s="7"/>
      <c r="T266" s="7"/>
      <c r="U266" s="7"/>
    </row>
    <row r="267" spans="1:21" ht="12.75" customHeight="1" x14ac:dyDescent="0.25">
      <c r="A267" s="19"/>
      <c r="B267" s="19"/>
      <c r="C267" s="26"/>
      <c r="D267" s="7"/>
      <c r="E267" s="7"/>
      <c r="F267" s="7"/>
      <c r="G267" s="7"/>
      <c r="H267" s="7"/>
      <c r="I267" s="7"/>
      <c r="J267" s="7"/>
      <c r="K267" s="7"/>
      <c r="L267" s="7"/>
      <c r="M267" s="7"/>
      <c r="N267" s="7"/>
      <c r="O267" s="7"/>
      <c r="P267" s="7"/>
      <c r="Q267" s="7"/>
      <c r="R267" s="7"/>
      <c r="S267" s="7"/>
      <c r="T267" s="7"/>
      <c r="U267" s="7"/>
    </row>
    <row r="268" spans="1:21" ht="12.75" customHeight="1" x14ac:dyDescent="0.25">
      <c r="A268" s="19"/>
      <c r="B268" s="19"/>
      <c r="C268" s="26"/>
      <c r="D268" s="7"/>
      <c r="E268" s="7"/>
      <c r="F268" s="7"/>
      <c r="G268" s="7"/>
      <c r="H268" s="7"/>
      <c r="I268" s="7"/>
      <c r="J268" s="7"/>
      <c r="K268" s="7"/>
      <c r="L268" s="7"/>
      <c r="M268" s="7"/>
      <c r="N268" s="7"/>
      <c r="O268" s="7"/>
      <c r="P268" s="7"/>
      <c r="Q268" s="7"/>
      <c r="R268" s="7"/>
      <c r="S268" s="7"/>
      <c r="T268" s="7"/>
      <c r="U268" s="7"/>
    </row>
    <row r="269" spans="1:21" ht="12.75" customHeight="1" x14ac:dyDescent="0.25">
      <c r="A269" s="19"/>
      <c r="B269" s="19"/>
      <c r="C269" s="26"/>
      <c r="D269" s="7"/>
      <c r="E269" s="7"/>
      <c r="F269" s="7"/>
      <c r="G269" s="7"/>
      <c r="H269" s="7"/>
      <c r="I269" s="7"/>
      <c r="J269" s="7"/>
      <c r="K269" s="7"/>
      <c r="L269" s="7"/>
      <c r="M269" s="7"/>
      <c r="N269" s="7"/>
      <c r="O269" s="7"/>
      <c r="P269" s="7"/>
      <c r="Q269" s="7"/>
      <c r="R269" s="7"/>
      <c r="S269" s="7"/>
      <c r="T269" s="7"/>
      <c r="U269" s="7"/>
    </row>
    <row r="270" spans="1:21" ht="12.75" customHeight="1" x14ac:dyDescent="0.25">
      <c r="A270" s="19"/>
      <c r="B270" s="19"/>
      <c r="C270" s="26"/>
      <c r="D270" s="7"/>
      <c r="E270" s="7"/>
      <c r="F270" s="7"/>
      <c r="G270" s="7"/>
      <c r="H270" s="7"/>
      <c r="I270" s="7"/>
      <c r="J270" s="7"/>
      <c r="K270" s="7"/>
      <c r="L270" s="7"/>
      <c r="M270" s="7"/>
      <c r="N270" s="7"/>
      <c r="O270" s="7"/>
      <c r="P270" s="7"/>
      <c r="Q270" s="7"/>
      <c r="R270" s="7"/>
      <c r="S270" s="7"/>
      <c r="T270" s="7"/>
      <c r="U270" s="7"/>
    </row>
    <row r="271" spans="1:21" ht="12.75" customHeight="1" x14ac:dyDescent="0.25">
      <c r="A271" s="19"/>
      <c r="B271" s="19"/>
      <c r="C271" s="26"/>
      <c r="D271" s="7"/>
      <c r="E271" s="7"/>
      <c r="F271" s="7"/>
      <c r="G271" s="7"/>
      <c r="H271" s="7"/>
      <c r="I271" s="7"/>
      <c r="J271" s="7"/>
      <c r="K271" s="7"/>
      <c r="L271" s="7"/>
      <c r="M271" s="7"/>
      <c r="N271" s="7"/>
      <c r="O271" s="7"/>
      <c r="P271" s="7"/>
      <c r="Q271" s="7"/>
      <c r="R271" s="7"/>
      <c r="S271" s="7"/>
      <c r="T271" s="7"/>
      <c r="U271" s="7"/>
    </row>
    <row r="272" spans="1:21" ht="12.75" customHeight="1" x14ac:dyDescent="0.25">
      <c r="A272" s="19"/>
      <c r="B272" s="19"/>
      <c r="C272" s="26"/>
      <c r="D272" s="7"/>
      <c r="E272" s="7"/>
      <c r="F272" s="7"/>
      <c r="G272" s="7"/>
      <c r="H272" s="7"/>
      <c r="I272" s="7"/>
      <c r="J272" s="7"/>
      <c r="K272" s="7"/>
      <c r="L272" s="7"/>
      <c r="M272" s="7"/>
      <c r="N272" s="7"/>
      <c r="O272" s="7"/>
      <c r="P272" s="7"/>
      <c r="Q272" s="7"/>
      <c r="R272" s="7"/>
      <c r="S272" s="7"/>
      <c r="T272" s="7"/>
      <c r="U272" s="7"/>
    </row>
    <row r="273" spans="1:21" ht="12.75" customHeight="1" x14ac:dyDescent="0.25">
      <c r="A273" s="19"/>
      <c r="B273" s="19"/>
      <c r="C273" s="26"/>
      <c r="D273" s="7"/>
      <c r="E273" s="7"/>
      <c r="F273" s="7"/>
      <c r="G273" s="7"/>
      <c r="H273" s="7"/>
      <c r="I273" s="7"/>
      <c r="J273" s="7"/>
      <c r="K273" s="7"/>
      <c r="L273" s="7"/>
      <c r="M273" s="7"/>
      <c r="N273" s="7"/>
      <c r="O273" s="7"/>
      <c r="P273" s="7"/>
      <c r="Q273" s="7"/>
      <c r="R273" s="7"/>
      <c r="S273" s="7"/>
      <c r="T273" s="7"/>
      <c r="U273" s="7"/>
    </row>
    <row r="274" spans="1:21" ht="12.75" customHeight="1" x14ac:dyDescent="0.25">
      <c r="A274" s="19"/>
      <c r="B274" s="19"/>
      <c r="C274" s="26"/>
      <c r="D274" s="7"/>
      <c r="E274" s="7"/>
      <c r="F274" s="7"/>
      <c r="G274" s="7"/>
      <c r="H274" s="7"/>
      <c r="I274" s="7"/>
      <c r="J274" s="7"/>
      <c r="K274" s="7"/>
      <c r="L274" s="7"/>
      <c r="M274" s="7"/>
      <c r="N274" s="7"/>
      <c r="O274" s="7"/>
      <c r="P274" s="7"/>
      <c r="Q274" s="7"/>
      <c r="R274" s="7"/>
      <c r="S274" s="7"/>
      <c r="T274" s="7"/>
      <c r="U274" s="7"/>
    </row>
    <row r="275" spans="1:21" ht="12.75" customHeight="1" x14ac:dyDescent="0.25">
      <c r="A275" s="19"/>
      <c r="B275" s="19"/>
      <c r="C275" s="26"/>
      <c r="D275" s="7"/>
      <c r="E275" s="7"/>
      <c r="F275" s="7"/>
      <c r="G275" s="7"/>
      <c r="H275" s="7"/>
      <c r="I275" s="7"/>
      <c r="J275" s="7"/>
      <c r="K275" s="7"/>
      <c r="L275" s="7"/>
      <c r="M275" s="7"/>
      <c r="N275" s="7"/>
      <c r="O275" s="7"/>
      <c r="P275" s="7"/>
      <c r="Q275" s="7"/>
      <c r="R275" s="7"/>
      <c r="S275" s="7"/>
      <c r="T275" s="7"/>
      <c r="U275" s="7"/>
    </row>
    <row r="276" spans="1:21" ht="12.75" customHeight="1" x14ac:dyDescent="0.25">
      <c r="A276" s="19"/>
      <c r="B276" s="19"/>
      <c r="C276" s="26"/>
      <c r="D276" s="7"/>
      <c r="E276" s="7"/>
      <c r="F276" s="7"/>
      <c r="G276" s="7"/>
      <c r="H276" s="7"/>
      <c r="I276" s="7"/>
      <c r="J276" s="7"/>
      <c r="K276" s="7"/>
      <c r="L276" s="7"/>
      <c r="M276" s="7"/>
      <c r="N276" s="7"/>
      <c r="O276" s="7"/>
      <c r="P276" s="7"/>
      <c r="Q276" s="7"/>
      <c r="R276" s="7"/>
      <c r="S276" s="7"/>
      <c r="T276" s="7"/>
      <c r="U276" s="7"/>
    </row>
    <row r="277" spans="1:21" ht="12.75" customHeight="1" x14ac:dyDescent="0.25">
      <c r="A277" s="19"/>
      <c r="B277" s="19"/>
      <c r="C277" s="26"/>
      <c r="D277" s="7"/>
      <c r="E277" s="7"/>
      <c r="F277" s="7"/>
      <c r="G277" s="7"/>
      <c r="H277" s="7"/>
      <c r="I277" s="7"/>
      <c r="J277" s="7"/>
      <c r="K277" s="7"/>
      <c r="L277" s="7"/>
      <c r="M277" s="7"/>
      <c r="N277" s="7"/>
      <c r="O277" s="7"/>
      <c r="P277" s="7"/>
      <c r="Q277" s="7"/>
      <c r="R277" s="7"/>
      <c r="S277" s="7"/>
      <c r="T277" s="7"/>
      <c r="U277" s="7"/>
    </row>
    <row r="278" spans="1:21" ht="12.75" customHeight="1" x14ac:dyDescent="0.25">
      <c r="A278" s="19"/>
      <c r="B278" s="19"/>
      <c r="C278" s="26"/>
      <c r="D278" s="7"/>
      <c r="E278" s="7"/>
      <c r="F278" s="7"/>
      <c r="G278" s="7"/>
      <c r="H278" s="7"/>
      <c r="I278" s="7"/>
      <c r="J278" s="7"/>
      <c r="K278" s="7"/>
      <c r="L278" s="7"/>
      <c r="M278" s="7"/>
      <c r="N278" s="7"/>
      <c r="O278" s="7"/>
      <c r="P278" s="7"/>
      <c r="Q278" s="7"/>
      <c r="R278" s="7"/>
      <c r="S278" s="7"/>
      <c r="T278" s="7"/>
      <c r="U278" s="7"/>
    </row>
    <row r="279" spans="1:21" ht="12.75" customHeight="1" x14ac:dyDescent="0.25">
      <c r="A279" s="19"/>
      <c r="B279" s="19"/>
      <c r="C279" s="26"/>
      <c r="D279" s="7"/>
      <c r="E279" s="7"/>
      <c r="F279" s="7"/>
      <c r="G279" s="7"/>
      <c r="H279" s="7"/>
      <c r="I279" s="7"/>
      <c r="J279" s="7"/>
      <c r="K279" s="7"/>
      <c r="L279" s="7"/>
      <c r="M279" s="7"/>
      <c r="N279" s="7"/>
      <c r="O279" s="7"/>
      <c r="P279" s="7"/>
      <c r="Q279" s="7"/>
      <c r="R279" s="7"/>
      <c r="S279" s="7"/>
      <c r="T279" s="7"/>
      <c r="U279" s="7"/>
    </row>
    <row r="280" spans="1:21" ht="12.75" customHeight="1" x14ac:dyDescent="0.25">
      <c r="A280" s="19"/>
      <c r="B280" s="19"/>
      <c r="C280" s="26"/>
      <c r="D280" s="7"/>
      <c r="E280" s="7"/>
      <c r="F280" s="7"/>
      <c r="G280" s="7"/>
      <c r="H280" s="7"/>
      <c r="I280" s="7"/>
      <c r="J280" s="7"/>
      <c r="K280" s="7"/>
      <c r="L280" s="7"/>
      <c r="M280" s="7"/>
      <c r="N280" s="7"/>
      <c r="O280" s="7"/>
      <c r="P280" s="7"/>
      <c r="Q280" s="7"/>
      <c r="R280" s="7"/>
      <c r="S280" s="7"/>
      <c r="T280" s="7"/>
      <c r="U280" s="7"/>
    </row>
    <row r="281" spans="1:21" ht="12.75" customHeight="1" x14ac:dyDescent="0.25">
      <c r="A281" s="19"/>
      <c r="B281" s="19"/>
      <c r="C281" s="26"/>
      <c r="D281" s="7"/>
      <c r="E281" s="7"/>
      <c r="F281" s="7"/>
      <c r="G281" s="7"/>
      <c r="H281" s="7"/>
      <c r="I281" s="7"/>
      <c r="J281" s="7"/>
      <c r="K281" s="7"/>
      <c r="L281" s="7"/>
      <c r="M281" s="7"/>
      <c r="N281" s="7"/>
      <c r="O281" s="7"/>
      <c r="P281" s="7"/>
      <c r="Q281" s="7"/>
      <c r="R281" s="7"/>
      <c r="S281" s="7"/>
      <c r="T281" s="7"/>
      <c r="U281" s="7"/>
    </row>
    <row r="282" spans="1:21" ht="12.75" customHeight="1" x14ac:dyDescent="0.25">
      <c r="A282" s="19"/>
      <c r="B282" s="19"/>
      <c r="C282" s="26"/>
      <c r="D282" s="7"/>
      <c r="E282" s="7"/>
      <c r="F282" s="7"/>
      <c r="G282" s="7"/>
      <c r="H282" s="7"/>
      <c r="I282" s="7"/>
      <c r="J282" s="7"/>
      <c r="K282" s="7"/>
      <c r="L282" s="7"/>
      <c r="M282" s="7"/>
      <c r="N282" s="7"/>
      <c r="O282" s="7"/>
      <c r="P282" s="7"/>
      <c r="Q282" s="7"/>
      <c r="R282" s="7"/>
      <c r="S282" s="7"/>
      <c r="T282" s="7"/>
      <c r="U282" s="7"/>
    </row>
    <row r="283" spans="1:21" ht="12.75" customHeight="1" x14ac:dyDescent="0.25">
      <c r="A283" s="19"/>
      <c r="B283" s="19"/>
      <c r="C283" s="26"/>
      <c r="D283" s="7"/>
      <c r="E283" s="7"/>
      <c r="F283" s="7"/>
      <c r="G283" s="7"/>
      <c r="H283" s="7"/>
      <c r="I283" s="7"/>
      <c r="J283" s="7"/>
      <c r="K283" s="7"/>
      <c r="L283" s="7"/>
      <c r="M283" s="7"/>
      <c r="N283" s="7"/>
      <c r="O283" s="7"/>
      <c r="P283" s="7"/>
      <c r="Q283" s="7"/>
      <c r="R283" s="7"/>
      <c r="S283" s="7"/>
      <c r="T283" s="7"/>
      <c r="U283" s="7"/>
    </row>
    <row r="284" spans="1:21" ht="12.75" customHeight="1" x14ac:dyDescent="0.25">
      <c r="A284" s="19"/>
      <c r="B284" s="19"/>
      <c r="C284" s="26"/>
      <c r="D284" s="7"/>
      <c r="E284" s="7"/>
      <c r="F284" s="7"/>
      <c r="G284" s="7"/>
      <c r="H284" s="7"/>
      <c r="I284" s="7"/>
      <c r="J284" s="7"/>
      <c r="K284" s="7"/>
      <c r="L284" s="7"/>
      <c r="M284" s="7"/>
      <c r="N284" s="7"/>
      <c r="O284" s="7"/>
      <c r="P284" s="7"/>
      <c r="Q284" s="7"/>
      <c r="R284" s="7"/>
      <c r="S284" s="7"/>
      <c r="T284" s="7"/>
      <c r="U284" s="7"/>
    </row>
    <row r="285" spans="1:21" ht="12.75" customHeight="1" x14ac:dyDescent="0.25">
      <c r="A285" s="19"/>
      <c r="B285" s="19"/>
      <c r="C285" s="26"/>
      <c r="D285" s="7"/>
      <c r="E285" s="7"/>
      <c r="F285" s="7"/>
      <c r="G285" s="7"/>
      <c r="H285" s="7"/>
      <c r="I285" s="7"/>
      <c r="J285" s="7"/>
      <c r="K285" s="7"/>
      <c r="L285" s="7"/>
      <c r="M285" s="7"/>
      <c r="N285" s="7"/>
      <c r="O285" s="7"/>
      <c r="P285" s="7"/>
      <c r="Q285" s="7"/>
      <c r="R285" s="7"/>
      <c r="S285" s="7"/>
      <c r="T285" s="7"/>
      <c r="U285" s="7"/>
    </row>
    <row r="286" spans="1:21" ht="12.75" customHeight="1" x14ac:dyDescent="0.25">
      <c r="A286" s="19"/>
      <c r="B286" s="19"/>
      <c r="C286" s="26"/>
      <c r="D286" s="7"/>
      <c r="E286" s="7"/>
      <c r="F286" s="7"/>
      <c r="G286" s="7"/>
      <c r="H286" s="7"/>
      <c r="I286" s="7"/>
      <c r="J286" s="7"/>
      <c r="K286" s="7"/>
      <c r="L286" s="7"/>
      <c r="M286" s="7"/>
      <c r="N286" s="7"/>
      <c r="O286" s="7"/>
      <c r="P286" s="7"/>
      <c r="Q286" s="7"/>
      <c r="R286" s="7"/>
      <c r="S286" s="7"/>
      <c r="T286" s="7"/>
      <c r="U286" s="7"/>
    </row>
    <row r="287" spans="1:21" ht="12.75" customHeight="1" x14ac:dyDescent="0.25">
      <c r="A287" s="19"/>
      <c r="B287" s="19"/>
      <c r="C287" s="26"/>
      <c r="D287" s="7"/>
      <c r="E287" s="7"/>
      <c r="F287" s="7"/>
      <c r="G287" s="7"/>
      <c r="H287" s="7"/>
      <c r="I287" s="7"/>
      <c r="J287" s="7"/>
      <c r="K287" s="7"/>
      <c r="L287" s="7"/>
      <c r="M287" s="7"/>
      <c r="N287" s="7"/>
      <c r="O287" s="7"/>
      <c r="P287" s="7"/>
      <c r="Q287" s="7"/>
      <c r="R287" s="7"/>
      <c r="S287" s="7"/>
      <c r="T287" s="7"/>
      <c r="U287" s="7"/>
    </row>
    <row r="288" spans="1:21" ht="12.75" customHeight="1" x14ac:dyDescent="0.25">
      <c r="A288" s="19"/>
      <c r="B288" s="19"/>
      <c r="C288" s="26"/>
      <c r="D288" s="7"/>
      <c r="E288" s="7"/>
      <c r="F288" s="7"/>
      <c r="G288" s="7"/>
      <c r="H288" s="7"/>
      <c r="I288" s="7"/>
      <c r="J288" s="7"/>
      <c r="K288" s="7"/>
      <c r="L288" s="7"/>
      <c r="M288" s="7"/>
      <c r="N288" s="7"/>
      <c r="O288" s="7"/>
      <c r="P288" s="7"/>
      <c r="Q288" s="7"/>
      <c r="R288" s="7"/>
      <c r="S288" s="7"/>
      <c r="T288" s="7"/>
      <c r="U288" s="7"/>
    </row>
    <row r="289" spans="1:21" ht="12.75" customHeight="1" x14ac:dyDescent="0.25">
      <c r="A289" s="19"/>
      <c r="B289" s="19"/>
      <c r="C289" s="26"/>
      <c r="D289" s="7"/>
      <c r="E289" s="7"/>
      <c r="F289" s="7"/>
      <c r="G289" s="7"/>
      <c r="H289" s="7"/>
      <c r="I289" s="7"/>
      <c r="J289" s="7"/>
      <c r="K289" s="7"/>
      <c r="L289" s="7"/>
      <c r="M289" s="7"/>
      <c r="N289" s="7"/>
      <c r="O289" s="7"/>
      <c r="P289" s="7"/>
      <c r="Q289" s="7"/>
      <c r="R289" s="7"/>
      <c r="S289" s="7"/>
      <c r="T289" s="7"/>
      <c r="U289" s="7"/>
    </row>
    <row r="290" spans="1:21" ht="12.75" customHeight="1" x14ac:dyDescent="0.25">
      <c r="A290" s="19"/>
      <c r="B290" s="19"/>
      <c r="C290" s="26"/>
      <c r="D290" s="7"/>
      <c r="E290" s="7"/>
      <c r="F290" s="7"/>
      <c r="G290" s="7"/>
      <c r="H290" s="7"/>
      <c r="I290" s="7"/>
      <c r="J290" s="7"/>
      <c r="K290" s="7"/>
      <c r="L290" s="7"/>
      <c r="M290" s="7"/>
      <c r="N290" s="7"/>
      <c r="O290" s="7"/>
      <c r="P290" s="7"/>
      <c r="Q290" s="7"/>
      <c r="R290" s="7"/>
      <c r="S290" s="7"/>
      <c r="T290" s="7"/>
      <c r="U290" s="7"/>
    </row>
    <row r="291" spans="1:21" ht="12.75" customHeight="1" x14ac:dyDescent="0.25">
      <c r="A291" s="19"/>
      <c r="B291" s="19"/>
      <c r="C291" s="26"/>
      <c r="D291" s="7"/>
      <c r="E291" s="7"/>
      <c r="F291" s="7"/>
      <c r="G291" s="7"/>
      <c r="H291" s="7"/>
      <c r="I291" s="7"/>
      <c r="J291" s="7"/>
      <c r="K291" s="7"/>
      <c r="L291" s="7"/>
      <c r="M291" s="7"/>
      <c r="N291" s="7"/>
      <c r="O291" s="7"/>
      <c r="P291" s="7"/>
      <c r="Q291" s="7"/>
      <c r="R291" s="7"/>
      <c r="S291" s="7"/>
      <c r="T291" s="7"/>
      <c r="U291" s="7"/>
    </row>
    <row r="292" spans="1:21" ht="12.75" customHeight="1" x14ac:dyDescent="0.25">
      <c r="A292" s="19"/>
      <c r="B292" s="19"/>
      <c r="C292" s="26"/>
      <c r="D292" s="7"/>
      <c r="E292" s="7"/>
      <c r="F292" s="7"/>
      <c r="G292" s="7"/>
      <c r="H292" s="7"/>
      <c r="I292" s="7"/>
      <c r="J292" s="7"/>
      <c r="K292" s="7"/>
      <c r="L292" s="7"/>
      <c r="M292" s="7"/>
      <c r="N292" s="7"/>
      <c r="O292" s="7"/>
      <c r="P292" s="7"/>
      <c r="Q292" s="7"/>
      <c r="R292" s="7"/>
      <c r="S292" s="7"/>
      <c r="T292" s="7"/>
      <c r="U292" s="7"/>
    </row>
    <row r="293" spans="1:21" ht="12.75" customHeight="1" x14ac:dyDescent="0.25">
      <c r="A293" s="19"/>
      <c r="B293" s="19"/>
      <c r="C293" s="26"/>
      <c r="D293" s="7"/>
      <c r="E293" s="7"/>
      <c r="F293" s="7"/>
      <c r="G293" s="7"/>
      <c r="H293" s="7"/>
      <c r="I293" s="7"/>
      <c r="J293" s="7"/>
      <c r="K293" s="7"/>
      <c r="L293" s="7"/>
      <c r="M293" s="7"/>
      <c r="N293" s="7"/>
      <c r="O293" s="7"/>
      <c r="P293" s="7"/>
      <c r="Q293" s="7"/>
      <c r="R293" s="7"/>
      <c r="S293" s="7"/>
      <c r="T293" s="7"/>
      <c r="U293" s="7"/>
    </row>
    <row r="294" spans="1:21" ht="12.75" customHeight="1" x14ac:dyDescent="0.25">
      <c r="A294" s="19"/>
      <c r="B294" s="19"/>
      <c r="C294" s="26"/>
      <c r="D294" s="7"/>
      <c r="E294" s="7"/>
      <c r="F294" s="7"/>
      <c r="G294" s="7"/>
      <c r="H294" s="7"/>
      <c r="I294" s="7"/>
      <c r="J294" s="7"/>
      <c r="K294" s="7"/>
      <c r="L294" s="7"/>
      <c r="M294" s="7"/>
      <c r="N294" s="7"/>
      <c r="O294" s="7"/>
      <c r="P294" s="7"/>
      <c r="Q294" s="7"/>
      <c r="R294" s="7"/>
      <c r="S294" s="7"/>
      <c r="T294" s="7"/>
      <c r="U294" s="7"/>
    </row>
    <row r="295" spans="1:21" ht="12.75" customHeight="1" x14ac:dyDescent="0.25">
      <c r="A295" s="19"/>
      <c r="B295" s="19"/>
      <c r="C295" s="26"/>
      <c r="D295" s="7"/>
      <c r="E295" s="7"/>
      <c r="F295" s="7"/>
      <c r="G295" s="7"/>
      <c r="H295" s="7"/>
      <c r="I295" s="7"/>
      <c r="J295" s="7"/>
      <c r="K295" s="7"/>
      <c r="L295" s="7"/>
      <c r="M295" s="7"/>
      <c r="N295" s="7"/>
      <c r="O295" s="7"/>
      <c r="P295" s="7"/>
      <c r="Q295" s="7"/>
      <c r="R295" s="7"/>
      <c r="S295" s="7"/>
      <c r="T295" s="7"/>
      <c r="U295" s="7"/>
    </row>
    <row r="296" spans="1:21" ht="12.75" customHeight="1" x14ac:dyDescent="0.25">
      <c r="A296" s="19"/>
      <c r="B296" s="19"/>
      <c r="C296" s="26"/>
      <c r="D296" s="7"/>
      <c r="E296" s="7"/>
      <c r="F296" s="7"/>
      <c r="G296" s="7"/>
      <c r="H296" s="7"/>
      <c r="I296" s="7"/>
      <c r="J296" s="7"/>
      <c r="K296" s="7"/>
      <c r="L296" s="7"/>
      <c r="M296" s="7"/>
      <c r="N296" s="7"/>
      <c r="O296" s="7"/>
      <c r="P296" s="7"/>
      <c r="Q296" s="7"/>
      <c r="R296" s="7"/>
      <c r="S296" s="7"/>
      <c r="T296" s="7"/>
      <c r="U296" s="7"/>
    </row>
    <row r="297" spans="1:21" ht="12.75" customHeight="1" x14ac:dyDescent="0.25">
      <c r="A297" s="19"/>
      <c r="B297" s="19"/>
      <c r="C297" s="26"/>
      <c r="D297" s="7"/>
      <c r="E297" s="7"/>
      <c r="F297" s="7"/>
      <c r="G297" s="7"/>
      <c r="H297" s="7"/>
      <c r="I297" s="7"/>
      <c r="J297" s="7"/>
      <c r="K297" s="7"/>
      <c r="L297" s="7"/>
      <c r="M297" s="7"/>
      <c r="N297" s="7"/>
      <c r="O297" s="7"/>
      <c r="P297" s="7"/>
      <c r="Q297" s="7"/>
      <c r="R297" s="7"/>
      <c r="S297" s="7"/>
      <c r="T297" s="7"/>
      <c r="U297" s="7"/>
    </row>
    <row r="298" spans="1:21" ht="12.75" customHeight="1" x14ac:dyDescent="0.25">
      <c r="A298" s="19"/>
      <c r="B298" s="19"/>
      <c r="C298" s="26"/>
      <c r="D298" s="7"/>
      <c r="E298" s="7"/>
      <c r="F298" s="7"/>
      <c r="G298" s="7"/>
      <c r="H298" s="7"/>
      <c r="I298" s="7"/>
      <c r="J298" s="7"/>
      <c r="K298" s="7"/>
      <c r="L298" s="7"/>
      <c r="M298" s="7"/>
      <c r="N298" s="7"/>
      <c r="O298" s="7"/>
      <c r="P298" s="7"/>
      <c r="Q298" s="7"/>
      <c r="R298" s="7"/>
      <c r="S298" s="7"/>
      <c r="T298" s="7"/>
      <c r="U298" s="7"/>
    </row>
    <row r="299" spans="1:21" ht="12.75" customHeight="1" x14ac:dyDescent="0.25">
      <c r="A299" s="19"/>
      <c r="B299" s="19"/>
      <c r="C299" s="26"/>
      <c r="D299" s="7"/>
      <c r="E299" s="7"/>
      <c r="F299" s="7"/>
      <c r="G299" s="7"/>
      <c r="H299" s="7"/>
      <c r="I299" s="7"/>
      <c r="J299" s="7"/>
      <c r="K299" s="7"/>
      <c r="L299" s="7"/>
      <c r="M299" s="7"/>
      <c r="N299" s="7"/>
      <c r="O299" s="7"/>
      <c r="P299" s="7"/>
      <c r="Q299" s="7"/>
      <c r="R299" s="7"/>
      <c r="S299" s="7"/>
      <c r="T299" s="7"/>
      <c r="U299" s="7"/>
    </row>
    <row r="300" spans="1:21" ht="12.75" customHeight="1" x14ac:dyDescent="0.25">
      <c r="A300" s="19"/>
      <c r="B300" s="19"/>
      <c r="C300" s="26"/>
      <c r="D300" s="7"/>
      <c r="E300" s="7"/>
      <c r="F300" s="7"/>
      <c r="G300" s="7"/>
      <c r="H300" s="7"/>
      <c r="I300" s="7"/>
      <c r="J300" s="7"/>
      <c r="K300" s="7"/>
      <c r="L300" s="7"/>
      <c r="M300" s="7"/>
      <c r="N300" s="7"/>
      <c r="O300" s="7"/>
      <c r="P300" s="7"/>
      <c r="Q300" s="7"/>
      <c r="R300" s="7"/>
      <c r="S300" s="7"/>
      <c r="T300" s="7"/>
      <c r="U300" s="7"/>
    </row>
    <row r="301" spans="1:21" ht="12.75" customHeight="1" x14ac:dyDescent="0.25">
      <c r="A301" s="19"/>
      <c r="B301" s="19"/>
      <c r="C301" s="26"/>
      <c r="D301" s="7"/>
      <c r="E301" s="7"/>
      <c r="F301" s="7"/>
      <c r="G301" s="7"/>
      <c r="H301" s="7"/>
      <c r="I301" s="7"/>
      <c r="J301" s="7"/>
      <c r="K301" s="7"/>
      <c r="L301" s="7"/>
      <c r="M301" s="7"/>
      <c r="N301" s="7"/>
      <c r="O301" s="7"/>
      <c r="P301" s="7"/>
      <c r="Q301" s="7"/>
      <c r="R301" s="7"/>
      <c r="S301" s="7"/>
      <c r="T301" s="7"/>
      <c r="U301" s="7"/>
    </row>
    <row r="302" spans="1:21" ht="12.75" customHeight="1" x14ac:dyDescent="0.25">
      <c r="A302" s="19"/>
      <c r="B302" s="19"/>
      <c r="C302" s="26"/>
      <c r="D302" s="7"/>
      <c r="E302" s="7"/>
      <c r="F302" s="7"/>
      <c r="G302" s="7"/>
      <c r="H302" s="7"/>
      <c r="I302" s="7"/>
      <c r="J302" s="7"/>
      <c r="K302" s="7"/>
      <c r="L302" s="7"/>
      <c r="M302" s="7"/>
      <c r="N302" s="7"/>
      <c r="O302" s="7"/>
      <c r="P302" s="7"/>
      <c r="Q302" s="7"/>
      <c r="R302" s="7"/>
      <c r="S302" s="7"/>
      <c r="T302" s="7"/>
      <c r="U302" s="7"/>
    </row>
    <row r="303" spans="1:21" ht="12.75" customHeight="1" x14ac:dyDescent="0.25">
      <c r="A303" s="19"/>
      <c r="B303" s="19"/>
      <c r="C303" s="26"/>
      <c r="D303" s="7"/>
      <c r="E303" s="7"/>
      <c r="F303" s="7"/>
      <c r="G303" s="7"/>
      <c r="H303" s="7"/>
      <c r="I303" s="7"/>
      <c r="J303" s="7"/>
      <c r="K303" s="7"/>
      <c r="L303" s="7"/>
      <c r="M303" s="7"/>
      <c r="N303" s="7"/>
      <c r="O303" s="7"/>
      <c r="P303" s="7"/>
      <c r="Q303" s="7"/>
      <c r="R303" s="7"/>
      <c r="S303" s="7"/>
      <c r="T303" s="7"/>
      <c r="U303" s="7"/>
    </row>
    <row r="304" spans="1:21" ht="15.75" customHeight="1" x14ac:dyDescent="0.25">
      <c r="A304"/>
      <c r="B304"/>
      <c r="C304" s="26"/>
    </row>
    <row r="305" spans="1:3" ht="15.75" customHeight="1" x14ac:dyDescent="0.25">
      <c r="A305"/>
      <c r="B305"/>
      <c r="C305" s="26"/>
    </row>
    <row r="306" spans="1:3" ht="15.75" customHeight="1" x14ac:dyDescent="0.25">
      <c r="A306"/>
      <c r="B306"/>
      <c r="C306" s="26"/>
    </row>
    <row r="307" spans="1:3" ht="15.75" customHeight="1" x14ac:dyDescent="0.25">
      <c r="A307"/>
      <c r="B307"/>
      <c r="C307" s="26"/>
    </row>
    <row r="308" spans="1:3" ht="15.75" customHeight="1" x14ac:dyDescent="0.25">
      <c r="A308"/>
      <c r="B308"/>
      <c r="C308" s="26"/>
    </row>
    <row r="309" spans="1:3" ht="15.75" customHeight="1" x14ac:dyDescent="0.25">
      <c r="A309"/>
      <c r="B309"/>
      <c r="C309" s="26"/>
    </row>
    <row r="310" spans="1:3" ht="15.75" customHeight="1" x14ac:dyDescent="0.25">
      <c r="A310"/>
      <c r="B310"/>
      <c r="C310" s="26"/>
    </row>
    <row r="311" spans="1:3" ht="15.75" customHeight="1" x14ac:dyDescent="0.25">
      <c r="A311"/>
      <c r="B311"/>
      <c r="C311" s="26"/>
    </row>
    <row r="312" spans="1:3" ht="15.75" customHeight="1" x14ac:dyDescent="0.25">
      <c r="A312"/>
      <c r="B312"/>
      <c r="C312" s="26"/>
    </row>
    <row r="313" spans="1:3" ht="15.75" customHeight="1" x14ac:dyDescent="0.25">
      <c r="A313"/>
      <c r="B313"/>
      <c r="C313" s="26"/>
    </row>
    <row r="314" spans="1:3" ht="15.75" customHeight="1" x14ac:dyDescent="0.25">
      <c r="A314"/>
      <c r="B314"/>
      <c r="C314" s="26"/>
    </row>
    <row r="315" spans="1:3" ht="15.75" customHeight="1" x14ac:dyDescent="0.25">
      <c r="A315"/>
      <c r="B315"/>
      <c r="C315" s="26"/>
    </row>
    <row r="316" spans="1:3" ht="15.75" customHeight="1" x14ac:dyDescent="0.25">
      <c r="A316"/>
      <c r="B316"/>
      <c r="C316" s="26"/>
    </row>
    <row r="317" spans="1:3" ht="15.75" customHeight="1" x14ac:dyDescent="0.25">
      <c r="A317"/>
      <c r="B317"/>
      <c r="C317" s="26"/>
    </row>
    <row r="318" spans="1:3" ht="15.75" customHeight="1" x14ac:dyDescent="0.25">
      <c r="A318"/>
      <c r="B318"/>
      <c r="C318" s="26"/>
    </row>
    <row r="319" spans="1:3" ht="15.75" customHeight="1" x14ac:dyDescent="0.25">
      <c r="A319"/>
      <c r="B319"/>
      <c r="C319" s="26"/>
    </row>
    <row r="320" spans="1:3" ht="15.75" customHeight="1" x14ac:dyDescent="0.25">
      <c r="A320"/>
      <c r="B320"/>
      <c r="C320" s="26"/>
    </row>
    <row r="321" spans="1:3" ht="15.75" customHeight="1" x14ac:dyDescent="0.25">
      <c r="A321"/>
      <c r="B321"/>
      <c r="C321" s="26"/>
    </row>
    <row r="322" spans="1:3" ht="15.75" customHeight="1" x14ac:dyDescent="0.25">
      <c r="A322"/>
      <c r="B322"/>
      <c r="C322" s="26"/>
    </row>
    <row r="323" spans="1:3" ht="15.75" customHeight="1" x14ac:dyDescent="0.25">
      <c r="A323"/>
      <c r="B323"/>
      <c r="C323" s="26"/>
    </row>
    <row r="324" spans="1:3" ht="15.75" customHeight="1" x14ac:dyDescent="0.25">
      <c r="A324"/>
      <c r="B324"/>
      <c r="C324" s="26"/>
    </row>
    <row r="325" spans="1:3" ht="15.75" customHeight="1" x14ac:dyDescent="0.25">
      <c r="A325"/>
      <c r="B325"/>
      <c r="C325" s="26"/>
    </row>
    <row r="326" spans="1:3" ht="15.75" customHeight="1" x14ac:dyDescent="0.25">
      <c r="A326"/>
      <c r="B326"/>
      <c r="C326" s="26"/>
    </row>
    <row r="327" spans="1:3" ht="15.75" customHeight="1" x14ac:dyDescent="0.25">
      <c r="A327"/>
      <c r="B327"/>
      <c r="C327" s="26"/>
    </row>
    <row r="328" spans="1:3" ht="15.75" customHeight="1" x14ac:dyDescent="0.25">
      <c r="A328"/>
      <c r="B328"/>
      <c r="C328" s="26"/>
    </row>
    <row r="329" spans="1:3" ht="15.75" customHeight="1" x14ac:dyDescent="0.25">
      <c r="A329"/>
      <c r="B329"/>
      <c r="C329" s="26"/>
    </row>
    <row r="330" spans="1:3" ht="15.75" customHeight="1" x14ac:dyDescent="0.25">
      <c r="A330"/>
      <c r="B330"/>
      <c r="C330" s="26"/>
    </row>
    <row r="331" spans="1:3" ht="15.75" customHeight="1" x14ac:dyDescent="0.25">
      <c r="A331"/>
      <c r="B331"/>
      <c r="C331" s="26"/>
    </row>
    <row r="332" spans="1:3" ht="15.75" customHeight="1" x14ac:dyDescent="0.25">
      <c r="A332"/>
      <c r="B332"/>
      <c r="C332" s="26"/>
    </row>
    <row r="333" spans="1:3" ht="15.75" customHeight="1" x14ac:dyDescent="0.25">
      <c r="A333"/>
      <c r="B333"/>
      <c r="C333" s="26"/>
    </row>
    <row r="334" spans="1:3" ht="15.75" customHeight="1" x14ac:dyDescent="0.25">
      <c r="A334"/>
      <c r="B334"/>
      <c r="C334" s="26"/>
    </row>
    <row r="335" spans="1:3" ht="15.75" customHeight="1" x14ac:dyDescent="0.25">
      <c r="A335"/>
      <c r="B335"/>
      <c r="C335" s="26"/>
    </row>
    <row r="336" spans="1:3" ht="15.75" customHeight="1" x14ac:dyDescent="0.25">
      <c r="A336"/>
      <c r="B336"/>
      <c r="C336" s="26"/>
    </row>
    <row r="337" spans="1:3" ht="15.75" customHeight="1" x14ac:dyDescent="0.25">
      <c r="A337"/>
      <c r="B337"/>
      <c r="C337" s="26"/>
    </row>
    <row r="338" spans="1:3" ht="15.75" customHeight="1" x14ac:dyDescent="0.25">
      <c r="A338"/>
      <c r="B338"/>
      <c r="C338" s="26"/>
    </row>
    <row r="339" spans="1:3" ht="15.75" customHeight="1" x14ac:dyDescent="0.25">
      <c r="A339"/>
      <c r="B339"/>
      <c r="C339" s="26"/>
    </row>
    <row r="340" spans="1:3" ht="15.75" customHeight="1" x14ac:dyDescent="0.25">
      <c r="A340"/>
      <c r="B340"/>
      <c r="C340" s="26"/>
    </row>
    <row r="341" spans="1:3" ht="15.75" customHeight="1" x14ac:dyDescent="0.25">
      <c r="A341"/>
      <c r="B341"/>
      <c r="C341" s="26"/>
    </row>
    <row r="342" spans="1:3" ht="15.75" customHeight="1" x14ac:dyDescent="0.25">
      <c r="A342"/>
      <c r="B342"/>
      <c r="C342" s="26"/>
    </row>
    <row r="343" spans="1:3" ht="15.75" customHeight="1" x14ac:dyDescent="0.25">
      <c r="A343"/>
      <c r="B343"/>
      <c r="C343" s="26"/>
    </row>
    <row r="344" spans="1:3" ht="15.75" customHeight="1" x14ac:dyDescent="0.25">
      <c r="A344"/>
      <c r="B344"/>
      <c r="C344" s="26"/>
    </row>
    <row r="345" spans="1:3" ht="15.75" customHeight="1" x14ac:dyDescent="0.25">
      <c r="A345"/>
      <c r="B345"/>
      <c r="C345" s="26"/>
    </row>
    <row r="346" spans="1:3" ht="15.75" customHeight="1" x14ac:dyDescent="0.25">
      <c r="A346"/>
      <c r="B346"/>
      <c r="C346" s="26"/>
    </row>
    <row r="347" spans="1:3" ht="15.75" customHeight="1" x14ac:dyDescent="0.25">
      <c r="A347"/>
      <c r="B347"/>
      <c r="C347" s="26"/>
    </row>
    <row r="348" spans="1:3" ht="15.75" customHeight="1" x14ac:dyDescent="0.25">
      <c r="A348"/>
      <c r="B348"/>
      <c r="C348" s="26"/>
    </row>
    <row r="349" spans="1:3" ht="15.75" customHeight="1" x14ac:dyDescent="0.25">
      <c r="A349"/>
      <c r="B349"/>
      <c r="C349" s="26"/>
    </row>
    <row r="350" spans="1:3" ht="15.75" customHeight="1" x14ac:dyDescent="0.25">
      <c r="A350"/>
      <c r="B350"/>
      <c r="C350" s="26"/>
    </row>
    <row r="351" spans="1:3" ht="15.75" customHeight="1" x14ac:dyDescent="0.25">
      <c r="A351"/>
      <c r="B351"/>
      <c r="C351" s="26"/>
    </row>
    <row r="352" spans="1:3" ht="15.75" customHeight="1" x14ac:dyDescent="0.25">
      <c r="A352"/>
      <c r="B352"/>
      <c r="C352" s="26"/>
    </row>
    <row r="353" spans="1:3" ht="15.75" customHeight="1" x14ac:dyDescent="0.25">
      <c r="A353"/>
      <c r="B353"/>
      <c r="C353" s="26"/>
    </row>
    <row r="354" spans="1:3" ht="15.75" customHeight="1" x14ac:dyDescent="0.25">
      <c r="A354"/>
      <c r="B354"/>
      <c r="C354" s="26"/>
    </row>
    <row r="355" spans="1:3" ht="15.75" customHeight="1" x14ac:dyDescent="0.25">
      <c r="A355"/>
      <c r="B355"/>
      <c r="C355" s="26"/>
    </row>
    <row r="356" spans="1:3" ht="15.75" customHeight="1" x14ac:dyDescent="0.25">
      <c r="A356"/>
      <c r="B356"/>
      <c r="C356" s="26"/>
    </row>
    <row r="357" spans="1:3" ht="15.75" customHeight="1" x14ac:dyDescent="0.25">
      <c r="A357"/>
      <c r="B357"/>
      <c r="C357" s="26"/>
    </row>
    <row r="358" spans="1:3" ht="15.75" customHeight="1" x14ac:dyDescent="0.25">
      <c r="A358"/>
      <c r="B358"/>
      <c r="C358" s="26"/>
    </row>
    <row r="359" spans="1:3" ht="15.75" customHeight="1" x14ac:dyDescent="0.25">
      <c r="A359"/>
      <c r="B359"/>
      <c r="C359" s="26"/>
    </row>
    <row r="360" spans="1:3" ht="15.75" customHeight="1" x14ac:dyDescent="0.25">
      <c r="A360"/>
      <c r="B360"/>
      <c r="C360" s="26"/>
    </row>
    <row r="361" spans="1:3" ht="15.75" customHeight="1" x14ac:dyDescent="0.25">
      <c r="A361"/>
      <c r="B361"/>
      <c r="C361" s="26"/>
    </row>
    <row r="362" spans="1:3" ht="15.75" customHeight="1" x14ac:dyDescent="0.25">
      <c r="A362"/>
      <c r="B362"/>
      <c r="C362" s="26"/>
    </row>
    <row r="363" spans="1:3" ht="15.75" customHeight="1" x14ac:dyDescent="0.25">
      <c r="A363"/>
      <c r="B363"/>
      <c r="C363" s="26"/>
    </row>
    <row r="364" spans="1:3" ht="15.75" customHeight="1" x14ac:dyDescent="0.25">
      <c r="A364"/>
      <c r="B364"/>
      <c r="C364" s="26"/>
    </row>
    <row r="365" spans="1:3" ht="15.75" customHeight="1" x14ac:dyDescent="0.25">
      <c r="A365"/>
      <c r="B365"/>
      <c r="C365" s="26"/>
    </row>
    <row r="366" spans="1:3" ht="15.75" customHeight="1" x14ac:dyDescent="0.25">
      <c r="A366"/>
      <c r="B366"/>
      <c r="C366" s="26"/>
    </row>
    <row r="367" spans="1:3" ht="15.75" customHeight="1" x14ac:dyDescent="0.25">
      <c r="A367"/>
      <c r="B367"/>
      <c r="C367" s="26"/>
    </row>
    <row r="368" spans="1:3" ht="15.75" customHeight="1" x14ac:dyDescent="0.25">
      <c r="A368"/>
      <c r="B368"/>
      <c r="C368" s="26"/>
    </row>
    <row r="369" spans="1:3" ht="15.75" customHeight="1" x14ac:dyDescent="0.25">
      <c r="A369"/>
      <c r="B369"/>
      <c r="C369" s="26"/>
    </row>
    <row r="370" spans="1:3" ht="15.75" customHeight="1" x14ac:dyDescent="0.25">
      <c r="A370"/>
      <c r="B370"/>
      <c r="C370" s="26"/>
    </row>
    <row r="371" spans="1:3" ht="15.75" customHeight="1" x14ac:dyDescent="0.25">
      <c r="A371"/>
      <c r="B371"/>
      <c r="C371" s="26"/>
    </row>
    <row r="372" spans="1:3" ht="15.75" customHeight="1" x14ac:dyDescent="0.25">
      <c r="A372"/>
      <c r="B372"/>
      <c r="C372" s="26"/>
    </row>
    <row r="373" spans="1:3" ht="15.75" customHeight="1" x14ac:dyDescent="0.25">
      <c r="A373"/>
      <c r="B373"/>
      <c r="C373" s="26"/>
    </row>
    <row r="374" spans="1:3" ht="15.75" customHeight="1" x14ac:dyDescent="0.25">
      <c r="A374"/>
      <c r="B374"/>
      <c r="C374" s="26"/>
    </row>
    <row r="375" spans="1:3" ht="15.75" customHeight="1" x14ac:dyDescent="0.25">
      <c r="A375"/>
      <c r="B375"/>
      <c r="C375" s="26"/>
    </row>
    <row r="376" spans="1:3" ht="15.75" customHeight="1" x14ac:dyDescent="0.25">
      <c r="A376"/>
      <c r="B376"/>
      <c r="C376" s="26"/>
    </row>
    <row r="377" spans="1:3" ht="15.75" customHeight="1" x14ac:dyDescent="0.25">
      <c r="A377"/>
      <c r="B377"/>
      <c r="C377" s="26"/>
    </row>
    <row r="378" spans="1:3" ht="15.75" customHeight="1" x14ac:dyDescent="0.25">
      <c r="A378"/>
      <c r="B378"/>
      <c r="C378" s="26"/>
    </row>
    <row r="379" spans="1:3" ht="15.75" customHeight="1" x14ac:dyDescent="0.25">
      <c r="A379"/>
      <c r="B379"/>
      <c r="C379" s="26"/>
    </row>
    <row r="380" spans="1:3" ht="15.75" customHeight="1" x14ac:dyDescent="0.25">
      <c r="A380"/>
      <c r="B380"/>
      <c r="C380" s="26"/>
    </row>
    <row r="381" spans="1:3" ht="15.75" customHeight="1" x14ac:dyDescent="0.25">
      <c r="A381"/>
      <c r="B381"/>
      <c r="C381" s="26"/>
    </row>
    <row r="382" spans="1:3" ht="15.75" customHeight="1" x14ac:dyDescent="0.25">
      <c r="A382"/>
      <c r="B382"/>
      <c r="C382" s="26"/>
    </row>
    <row r="383" spans="1:3" ht="15.75" customHeight="1" x14ac:dyDescent="0.25">
      <c r="A383"/>
      <c r="B383"/>
      <c r="C383" s="26"/>
    </row>
    <row r="384" spans="1:3" ht="15.75" customHeight="1" x14ac:dyDescent="0.25">
      <c r="A384"/>
      <c r="B384"/>
      <c r="C384" s="26"/>
    </row>
    <row r="385" spans="1:3" ht="15.75" customHeight="1" x14ac:dyDescent="0.25">
      <c r="A385"/>
      <c r="B385"/>
      <c r="C385" s="26"/>
    </row>
    <row r="386" spans="1:3" ht="15.75" customHeight="1" x14ac:dyDescent="0.25">
      <c r="A386"/>
      <c r="B386"/>
      <c r="C386" s="26"/>
    </row>
    <row r="387" spans="1:3" ht="15.75" customHeight="1" x14ac:dyDescent="0.25">
      <c r="A387"/>
      <c r="B387"/>
      <c r="C387" s="26"/>
    </row>
    <row r="388" spans="1:3" ht="15.75" customHeight="1" x14ac:dyDescent="0.25">
      <c r="A388"/>
      <c r="B388"/>
      <c r="C388" s="26"/>
    </row>
    <row r="389" spans="1:3" ht="15.75" customHeight="1" x14ac:dyDescent="0.25">
      <c r="A389"/>
      <c r="B389"/>
      <c r="C389" s="26"/>
    </row>
    <row r="390" spans="1:3" ht="15.75" customHeight="1" x14ac:dyDescent="0.25">
      <c r="A390"/>
      <c r="B390"/>
      <c r="C390" s="26"/>
    </row>
    <row r="391" spans="1:3" ht="15.75" customHeight="1" x14ac:dyDescent="0.25">
      <c r="A391"/>
      <c r="B391"/>
      <c r="C391" s="26"/>
    </row>
    <row r="392" spans="1:3" ht="15.75" customHeight="1" x14ac:dyDescent="0.25">
      <c r="A392"/>
      <c r="B392"/>
      <c r="C392" s="26"/>
    </row>
    <row r="393" spans="1:3" ht="15.75" customHeight="1" x14ac:dyDescent="0.25">
      <c r="A393"/>
      <c r="B393"/>
      <c r="C393" s="26"/>
    </row>
    <row r="394" spans="1:3" ht="15.75" customHeight="1" x14ac:dyDescent="0.25">
      <c r="A394"/>
      <c r="B394"/>
      <c r="C394" s="26"/>
    </row>
    <row r="395" spans="1:3" ht="15.75" customHeight="1" x14ac:dyDescent="0.25">
      <c r="A395"/>
      <c r="B395"/>
      <c r="C395" s="26"/>
    </row>
    <row r="396" spans="1:3" ht="15.75" customHeight="1" x14ac:dyDescent="0.25">
      <c r="A396"/>
      <c r="B396"/>
      <c r="C396" s="26"/>
    </row>
    <row r="397" spans="1:3" ht="15.75" customHeight="1" x14ac:dyDescent="0.25">
      <c r="A397"/>
      <c r="B397"/>
      <c r="C397" s="26"/>
    </row>
    <row r="398" spans="1:3" ht="15.75" customHeight="1" x14ac:dyDescent="0.25">
      <c r="A398"/>
      <c r="B398"/>
      <c r="C398" s="26"/>
    </row>
    <row r="399" spans="1:3" ht="15.75" customHeight="1" x14ac:dyDescent="0.25">
      <c r="A399"/>
      <c r="B399"/>
      <c r="C399" s="26"/>
    </row>
    <row r="400" spans="1:3" ht="15.75" customHeight="1" x14ac:dyDescent="0.25">
      <c r="A400"/>
      <c r="B400"/>
      <c r="C400" s="26"/>
    </row>
    <row r="401" spans="1:3" ht="15.75" customHeight="1" x14ac:dyDescent="0.25">
      <c r="A401"/>
      <c r="B401"/>
      <c r="C401" s="26"/>
    </row>
    <row r="402" spans="1:3" ht="15.75" customHeight="1" x14ac:dyDescent="0.25">
      <c r="A402"/>
      <c r="B402"/>
      <c r="C402" s="26"/>
    </row>
    <row r="403" spans="1:3" ht="15.75" customHeight="1" x14ac:dyDescent="0.25">
      <c r="A403"/>
      <c r="B403"/>
      <c r="C403" s="26"/>
    </row>
    <row r="404" spans="1:3" ht="15.75" customHeight="1" x14ac:dyDescent="0.25">
      <c r="A404"/>
      <c r="B404"/>
      <c r="C404" s="26"/>
    </row>
    <row r="405" spans="1:3" ht="15.75" customHeight="1" x14ac:dyDescent="0.25">
      <c r="A405"/>
      <c r="B405"/>
      <c r="C405" s="26"/>
    </row>
    <row r="406" spans="1:3" ht="15.75" customHeight="1" x14ac:dyDescent="0.25">
      <c r="A406"/>
      <c r="B406"/>
      <c r="C406" s="26"/>
    </row>
    <row r="407" spans="1:3" ht="15.75" customHeight="1" x14ac:dyDescent="0.25">
      <c r="A407"/>
      <c r="B407"/>
      <c r="C407" s="26"/>
    </row>
    <row r="408" spans="1:3" ht="15.75" customHeight="1" x14ac:dyDescent="0.25">
      <c r="A408"/>
      <c r="B408"/>
      <c r="C408" s="26"/>
    </row>
    <row r="409" spans="1:3" ht="15.75" customHeight="1" x14ac:dyDescent="0.25">
      <c r="A409"/>
      <c r="B409"/>
      <c r="C409" s="26"/>
    </row>
    <row r="410" spans="1:3" ht="15.75" customHeight="1" x14ac:dyDescent="0.25">
      <c r="A410"/>
      <c r="B410"/>
      <c r="C410" s="26"/>
    </row>
    <row r="411" spans="1:3" ht="15.75" customHeight="1" x14ac:dyDescent="0.25">
      <c r="A411"/>
      <c r="B411"/>
      <c r="C411" s="26"/>
    </row>
    <row r="412" spans="1:3" ht="15.75" customHeight="1" x14ac:dyDescent="0.25">
      <c r="A412"/>
      <c r="B412"/>
      <c r="C412" s="26"/>
    </row>
    <row r="413" spans="1:3" ht="15.75" customHeight="1" x14ac:dyDescent="0.25">
      <c r="A413"/>
      <c r="B413"/>
      <c r="C413" s="26"/>
    </row>
    <row r="414" spans="1:3" ht="15.75" customHeight="1" x14ac:dyDescent="0.25">
      <c r="A414"/>
      <c r="B414"/>
      <c r="C414" s="26"/>
    </row>
    <row r="415" spans="1:3" ht="15.75" customHeight="1" x14ac:dyDescent="0.25">
      <c r="A415"/>
      <c r="B415"/>
      <c r="C415" s="26"/>
    </row>
    <row r="416" spans="1:3" ht="15.75" customHeight="1" x14ac:dyDescent="0.25">
      <c r="A416"/>
      <c r="B416"/>
      <c r="C416" s="26"/>
    </row>
    <row r="417" spans="1:3" ht="15.75" customHeight="1" x14ac:dyDescent="0.25">
      <c r="A417"/>
      <c r="B417"/>
      <c r="C417" s="26"/>
    </row>
    <row r="418" spans="1:3" ht="15.75" customHeight="1" x14ac:dyDescent="0.25">
      <c r="A418"/>
      <c r="B418"/>
      <c r="C418" s="26"/>
    </row>
    <row r="419" spans="1:3" ht="15.75" customHeight="1" x14ac:dyDescent="0.25">
      <c r="A419"/>
      <c r="B419"/>
      <c r="C419" s="26"/>
    </row>
    <row r="420" spans="1:3" ht="15.75" customHeight="1" x14ac:dyDescent="0.25">
      <c r="A420"/>
      <c r="B420"/>
      <c r="C420" s="26"/>
    </row>
    <row r="421" spans="1:3" ht="15.75" customHeight="1" x14ac:dyDescent="0.25">
      <c r="A421"/>
      <c r="B421"/>
      <c r="C421" s="26"/>
    </row>
    <row r="422" spans="1:3" ht="15.75" customHeight="1" x14ac:dyDescent="0.25">
      <c r="A422"/>
      <c r="B422"/>
      <c r="C422" s="26"/>
    </row>
    <row r="423" spans="1:3" ht="15.75" customHeight="1" x14ac:dyDescent="0.25">
      <c r="A423"/>
      <c r="B423"/>
      <c r="C423" s="26"/>
    </row>
    <row r="424" spans="1:3" ht="15.75" customHeight="1" x14ac:dyDescent="0.25">
      <c r="A424"/>
      <c r="B424"/>
      <c r="C424" s="26"/>
    </row>
    <row r="425" spans="1:3" ht="15.75" customHeight="1" x14ac:dyDescent="0.25">
      <c r="A425"/>
      <c r="B425"/>
      <c r="C425" s="26"/>
    </row>
    <row r="426" spans="1:3" ht="15.75" customHeight="1" x14ac:dyDescent="0.25">
      <c r="A426"/>
      <c r="B426"/>
      <c r="C426" s="26"/>
    </row>
    <row r="427" spans="1:3" ht="15.75" customHeight="1" x14ac:dyDescent="0.25">
      <c r="A427"/>
      <c r="B427"/>
      <c r="C427" s="26"/>
    </row>
    <row r="428" spans="1:3" ht="15.75" customHeight="1" x14ac:dyDescent="0.25">
      <c r="A428"/>
      <c r="B428"/>
      <c r="C428" s="26"/>
    </row>
    <row r="429" spans="1:3" ht="15.75" customHeight="1" x14ac:dyDescent="0.25">
      <c r="A429"/>
      <c r="B429"/>
      <c r="C429" s="26"/>
    </row>
    <row r="430" spans="1:3" ht="15.75" customHeight="1" x14ac:dyDescent="0.25">
      <c r="A430"/>
      <c r="B430"/>
      <c r="C430" s="26"/>
    </row>
    <row r="431" spans="1:3" ht="15.75" customHeight="1" x14ac:dyDescent="0.25">
      <c r="A431"/>
      <c r="B431"/>
      <c r="C431" s="26"/>
    </row>
    <row r="432" spans="1:3" ht="15.75" customHeight="1" x14ac:dyDescent="0.25">
      <c r="A432"/>
      <c r="B432"/>
      <c r="C432" s="26"/>
    </row>
    <row r="433" spans="1:3" ht="15.75" customHeight="1" x14ac:dyDescent="0.25">
      <c r="A433"/>
      <c r="B433"/>
      <c r="C433" s="26"/>
    </row>
    <row r="434" spans="1:3" ht="15.75" customHeight="1" x14ac:dyDescent="0.25">
      <c r="A434"/>
      <c r="B434"/>
      <c r="C434" s="26"/>
    </row>
    <row r="435" spans="1:3" ht="15.75" customHeight="1" x14ac:dyDescent="0.25">
      <c r="A435"/>
      <c r="B435"/>
      <c r="C435" s="26"/>
    </row>
    <row r="436" spans="1:3" ht="15.75" customHeight="1" x14ac:dyDescent="0.25">
      <c r="A436"/>
      <c r="B436"/>
      <c r="C436" s="26"/>
    </row>
    <row r="437" spans="1:3" ht="15.75" customHeight="1" x14ac:dyDescent="0.25">
      <c r="A437"/>
      <c r="B437"/>
      <c r="C437" s="26"/>
    </row>
    <row r="438" spans="1:3" ht="15.75" customHeight="1" x14ac:dyDescent="0.25">
      <c r="A438"/>
      <c r="B438"/>
      <c r="C438" s="26"/>
    </row>
    <row r="439" spans="1:3" ht="15.75" customHeight="1" x14ac:dyDescent="0.25">
      <c r="A439"/>
      <c r="B439"/>
      <c r="C439" s="26"/>
    </row>
    <row r="440" spans="1:3" ht="15.75" customHeight="1" x14ac:dyDescent="0.25">
      <c r="A440"/>
      <c r="B440"/>
      <c r="C440" s="26"/>
    </row>
    <row r="441" spans="1:3" ht="15.75" customHeight="1" x14ac:dyDescent="0.25">
      <c r="A441"/>
      <c r="B441"/>
      <c r="C441" s="26"/>
    </row>
    <row r="442" spans="1:3" ht="15.75" customHeight="1" x14ac:dyDescent="0.25">
      <c r="A442"/>
      <c r="B442"/>
      <c r="C442" s="26"/>
    </row>
    <row r="443" spans="1:3" ht="15.75" customHeight="1" x14ac:dyDescent="0.25">
      <c r="A443"/>
      <c r="B443"/>
      <c r="C443" s="26"/>
    </row>
    <row r="444" spans="1:3" ht="15.75" customHeight="1" x14ac:dyDescent="0.25">
      <c r="A444"/>
      <c r="B444"/>
      <c r="C444" s="26"/>
    </row>
    <row r="445" spans="1:3" ht="15.75" customHeight="1" x14ac:dyDescent="0.25">
      <c r="A445"/>
      <c r="B445"/>
      <c r="C445" s="26"/>
    </row>
    <row r="446" spans="1:3" ht="15.75" customHeight="1" x14ac:dyDescent="0.25">
      <c r="A446"/>
      <c r="B446"/>
      <c r="C446" s="26"/>
    </row>
    <row r="447" spans="1:3" ht="15.75" customHeight="1" x14ac:dyDescent="0.25">
      <c r="A447"/>
      <c r="B447"/>
      <c r="C447" s="26"/>
    </row>
    <row r="448" spans="1:3" ht="15.75" customHeight="1" x14ac:dyDescent="0.25">
      <c r="A448"/>
      <c r="B448"/>
      <c r="C448" s="26"/>
    </row>
    <row r="449" spans="1:3" ht="15.75" customHeight="1" x14ac:dyDescent="0.25">
      <c r="A449"/>
      <c r="B449"/>
      <c r="C449" s="26"/>
    </row>
    <row r="450" spans="1:3" ht="15.75" customHeight="1" x14ac:dyDescent="0.25">
      <c r="A450"/>
      <c r="B450"/>
      <c r="C450" s="26"/>
    </row>
    <row r="451" spans="1:3" ht="15.75" customHeight="1" x14ac:dyDescent="0.25">
      <c r="A451"/>
      <c r="B451"/>
      <c r="C451" s="26"/>
    </row>
    <row r="452" spans="1:3" ht="15.75" customHeight="1" x14ac:dyDescent="0.25">
      <c r="A452"/>
      <c r="B452"/>
      <c r="C452" s="26"/>
    </row>
    <row r="453" spans="1:3" ht="15.75" customHeight="1" x14ac:dyDescent="0.25">
      <c r="A453"/>
      <c r="B453"/>
      <c r="C453" s="26"/>
    </row>
    <row r="454" spans="1:3" ht="15.75" customHeight="1" x14ac:dyDescent="0.25">
      <c r="A454"/>
      <c r="B454"/>
      <c r="C454" s="26"/>
    </row>
    <row r="455" spans="1:3" ht="15.75" customHeight="1" x14ac:dyDescent="0.25">
      <c r="A455"/>
      <c r="B455"/>
      <c r="C455" s="26"/>
    </row>
    <row r="456" spans="1:3" ht="15.75" customHeight="1" x14ac:dyDescent="0.25">
      <c r="A456"/>
      <c r="B456"/>
      <c r="C456" s="26"/>
    </row>
    <row r="457" spans="1:3" ht="15.75" customHeight="1" x14ac:dyDescent="0.25">
      <c r="A457"/>
      <c r="B457"/>
      <c r="C457" s="26"/>
    </row>
    <row r="458" spans="1:3" ht="15.75" customHeight="1" x14ac:dyDescent="0.25">
      <c r="A458"/>
      <c r="B458"/>
      <c r="C458" s="26"/>
    </row>
    <row r="459" spans="1:3" ht="15.75" customHeight="1" x14ac:dyDescent="0.25">
      <c r="A459"/>
      <c r="B459"/>
      <c r="C459" s="26"/>
    </row>
    <row r="460" spans="1:3" ht="15.75" customHeight="1" x14ac:dyDescent="0.25">
      <c r="A460"/>
      <c r="B460"/>
      <c r="C460" s="26"/>
    </row>
    <row r="461" spans="1:3" ht="15.75" customHeight="1" x14ac:dyDescent="0.25">
      <c r="A461"/>
      <c r="B461"/>
      <c r="C461" s="26"/>
    </row>
    <row r="462" spans="1:3" ht="15.75" customHeight="1" x14ac:dyDescent="0.25">
      <c r="A462"/>
      <c r="B462"/>
      <c r="C462" s="26"/>
    </row>
    <row r="463" spans="1:3" ht="15.75" customHeight="1" x14ac:dyDescent="0.25">
      <c r="A463"/>
      <c r="B463"/>
      <c r="C463" s="26"/>
    </row>
    <row r="464" spans="1:3" ht="15.75" customHeight="1" x14ac:dyDescent="0.25">
      <c r="A464"/>
      <c r="B464"/>
      <c r="C464" s="26"/>
    </row>
    <row r="465" spans="1:3" ht="15.75" customHeight="1" x14ac:dyDescent="0.25">
      <c r="A465"/>
      <c r="B465"/>
      <c r="C465" s="26"/>
    </row>
    <row r="466" spans="1:3" ht="15.75" customHeight="1" x14ac:dyDescent="0.25">
      <c r="A466"/>
      <c r="B466"/>
      <c r="C466" s="26"/>
    </row>
    <row r="467" spans="1:3" ht="15.75" customHeight="1" x14ac:dyDescent="0.25">
      <c r="A467"/>
      <c r="B467"/>
      <c r="C467" s="26"/>
    </row>
    <row r="468" spans="1:3" ht="15.75" customHeight="1" x14ac:dyDescent="0.25">
      <c r="A468"/>
      <c r="B468"/>
      <c r="C468" s="26"/>
    </row>
    <row r="469" spans="1:3" ht="15.75" customHeight="1" x14ac:dyDescent="0.25">
      <c r="A469"/>
      <c r="B469"/>
      <c r="C469" s="26"/>
    </row>
    <row r="470" spans="1:3" ht="15.75" customHeight="1" x14ac:dyDescent="0.25">
      <c r="A470"/>
      <c r="B470"/>
      <c r="C470" s="26"/>
    </row>
    <row r="471" spans="1:3" ht="15.75" customHeight="1" x14ac:dyDescent="0.25">
      <c r="A471"/>
      <c r="B471"/>
      <c r="C471" s="26"/>
    </row>
    <row r="472" spans="1:3" ht="15.75" customHeight="1" x14ac:dyDescent="0.25">
      <c r="A472"/>
      <c r="B472"/>
      <c r="C472" s="26"/>
    </row>
    <row r="473" spans="1:3" ht="15.75" customHeight="1" x14ac:dyDescent="0.25">
      <c r="A473"/>
      <c r="B473"/>
      <c r="C473" s="26"/>
    </row>
    <row r="474" spans="1:3" ht="15.75" customHeight="1" x14ac:dyDescent="0.25">
      <c r="A474"/>
      <c r="B474"/>
      <c r="C474" s="26"/>
    </row>
    <row r="475" spans="1:3" ht="15.75" customHeight="1" x14ac:dyDescent="0.25">
      <c r="A475"/>
      <c r="B475"/>
      <c r="C475" s="26"/>
    </row>
    <row r="476" spans="1:3" ht="15.75" customHeight="1" x14ac:dyDescent="0.25">
      <c r="A476"/>
      <c r="B476"/>
      <c r="C476" s="26"/>
    </row>
    <row r="477" spans="1:3" ht="15.75" customHeight="1" x14ac:dyDescent="0.25">
      <c r="A477"/>
      <c r="B477"/>
      <c r="C477" s="26"/>
    </row>
    <row r="478" spans="1:3" ht="15.75" customHeight="1" x14ac:dyDescent="0.25">
      <c r="A478"/>
      <c r="B478"/>
      <c r="C478" s="26"/>
    </row>
    <row r="479" spans="1:3" ht="15.75" customHeight="1" x14ac:dyDescent="0.25">
      <c r="A479"/>
      <c r="B479"/>
      <c r="C479" s="26"/>
    </row>
    <row r="480" spans="1:3" ht="15.75" customHeight="1" x14ac:dyDescent="0.25">
      <c r="A480"/>
      <c r="B480"/>
      <c r="C480" s="26"/>
    </row>
    <row r="481" spans="1:3" ht="15.75" customHeight="1" x14ac:dyDescent="0.25">
      <c r="A481"/>
      <c r="B481"/>
      <c r="C481" s="26"/>
    </row>
    <row r="482" spans="1:3" ht="15.75" customHeight="1" x14ac:dyDescent="0.25">
      <c r="A482"/>
      <c r="B482"/>
      <c r="C482" s="26"/>
    </row>
    <row r="483" spans="1:3" ht="15.75" customHeight="1" x14ac:dyDescent="0.25">
      <c r="A483"/>
      <c r="B483"/>
      <c r="C483" s="26"/>
    </row>
    <row r="484" spans="1:3" ht="15.75" customHeight="1" x14ac:dyDescent="0.25">
      <c r="A484"/>
      <c r="B484"/>
      <c r="C484" s="26"/>
    </row>
    <row r="485" spans="1:3" ht="15.75" customHeight="1" x14ac:dyDescent="0.25">
      <c r="A485"/>
      <c r="B485"/>
      <c r="C485" s="26"/>
    </row>
    <row r="486" spans="1:3" ht="15.75" customHeight="1" x14ac:dyDescent="0.25">
      <c r="A486"/>
      <c r="B486"/>
      <c r="C486" s="26"/>
    </row>
    <row r="487" spans="1:3" ht="15.75" customHeight="1" x14ac:dyDescent="0.25">
      <c r="A487"/>
      <c r="B487"/>
      <c r="C487" s="26"/>
    </row>
    <row r="488" spans="1:3" ht="15.75" customHeight="1" x14ac:dyDescent="0.25">
      <c r="A488"/>
      <c r="B488"/>
      <c r="C488" s="26"/>
    </row>
    <row r="489" spans="1:3" ht="15.75" customHeight="1" x14ac:dyDescent="0.25">
      <c r="A489"/>
      <c r="B489"/>
      <c r="C489" s="26"/>
    </row>
    <row r="490" spans="1:3" ht="15.75" customHeight="1" x14ac:dyDescent="0.25">
      <c r="A490"/>
      <c r="B490"/>
      <c r="C490" s="26"/>
    </row>
    <row r="491" spans="1:3" ht="15.75" customHeight="1" x14ac:dyDescent="0.25">
      <c r="A491"/>
      <c r="B491"/>
      <c r="C491" s="26"/>
    </row>
    <row r="492" spans="1:3" ht="15.75" customHeight="1" x14ac:dyDescent="0.25">
      <c r="A492"/>
      <c r="B492"/>
      <c r="C492" s="26"/>
    </row>
    <row r="493" spans="1:3" ht="15.75" customHeight="1" x14ac:dyDescent="0.25">
      <c r="A493"/>
      <c r="B493"/>
      <c r="C493" s="26"/>
    </row>
    <row r="494" spans="1:3" ht="15.75" customHeight="1" x14ac:dyDescent="0.25">
      <c r="A494"/>
      <c r="B494"/>
      <c r="C494" s="26"/>
    </row>
    <row r="495" spans="1:3" ht="15.75" customHeight="1" x14ac:dyDescent="0.25">
      <c r="A495"/>
      <c r="B495"/>
      <c r="C495" s="26"/>
    </row>
    <row r="496" spans="1:3" ht="15.75" customHeight="1" x14ac:dyDescent="0.25">
      <c r="A496"/>
      <c r="B496"/>
      <c r="C496" s="26"/>
    </row>
    <row r="497" spans="1:3" ht="15.75" customHeight="1" x14ac:dyDescent="0.25">
      <c r="A497"/>
      <c r="B497"/>
      <c r="C497" s="26"/>
    </row>
    <row r="498" spans="1:3" ht="15.75" customHeight="1" x14ac:dyDescent="0.25">
      <c r="A498"/>
      <c r="B498"/>
      <c r="C498" s="26"/>
    </row>
    <row r="499" spans="1:3" ht="15.75" customHeight="1" x14ac:dyDescent="0.25">
      <c r="A499"/>
      <c r="B499"/>
      <c r="C499" s="26"/>
    </row>
    <row r="500" spans="1:3" ht="15.75" customHeight="1" x14ac:dyDescent="0.25">
      <c r="A500"/>
      <c r="B500"/>
      <c r="C500" s="26"/>
    </row>
    <row r="501" spans="1:3" ht="15.75" customHeight="1" x14ac:dyDescent="0.25">
      <c r="A501"/>
      <c r="B501"/>
      <c r="C501" s="26"/>
    </row>
    <row r="502" spans="1:3" ht="15.75" customHeight="1" x14ac:dyDescent="0.25">
      <c r="A502"/>
      <c r="B502"/>
      <c r="C502" s="26"/>
    </row>
    <row r="503" spans="1:3" ht="15.75" customHeight="1" x14ac:dyDescent="0.25">
      <c r="A503"/>
      <c r="B503"/>
      <c r="C503" s="26"/>
    </row>
    <row r="504" spans="1:3" ht="15.75" customHeight="1" x14ac:dyDescent="0.25">
      <c r="A504"/>
      <c r="B504"/>
      <c r="C504" s="26"/>
    </row>
    <row r="505" spans="1:3" ht="15.75" customHeight="1" x14ac:dyDescent="0.25">
      <c r="A505"/>
      <c r="B505"/>
      <c r="C505" s="26"/>
    </row>
    <row r="506" spans="1:3" ht="15.75" customHeight="1" x14ac:dyDescent="0.25">
      <c r="A506"/>
      <c r="B506"/>
      <c r="C506" s="26"/>
    </row>
    <row r="507" spans="1:3" ht="15.75" customHeight="1" x14ac:dyDescent="0.25">
      <c r="A507"/>
      <c r="B507"/>
      <c r="C507" s="26"/>
    </row>
    <row r="508" spans="1:3" ht="15.75" customHeight="1" x14ac:dyDescent="0.25">
      <c r="A508"/>
      <c r="B508"/>
      <c r="C508" s="26"/>
    </row>
    <row r="509" spans="1:3" ht="15.75" customHeight="1" x14ac:dyDescent="0.25">
      <c r="A509"/>
      <c r="B509"/>
      <c r="C509" s="26"/>
    </row>
    <row r="510" spans="1:3" ht="15.75" customHeight="1" x14ac:dyDescent="0.25">
      <c r="A510"/>
      <c r="B510"/>
      <c r="C510" s="26"/>
    </row>
    <row r="511" spans="1:3" ht="15.75" customHeight="1" x14ac:dyDescent="0.25">
      <c r="A511"/>
      <c r="B511"/>
      <c r="C511" s="26"/>
    </row>
    <row r="512" spans="1:3" ht="15.75" customHeight="1" x14ac:dyDescent="0.25">
      <c r="A512"/>
      <c r="B512"/>
      <c r="C512" s="26"/>
    </row>
    <row r="513" spans="1:3" ht="15.75" customHeight="1" x14ac:dyDescent="0.25">
      <c r="A513"/>
      <c r="B513"/>
      <c r="C513" s="26"/>
    </row>
    <row r="514" spans="1:3" ht="15.75" customHeight="1" x14ac:dyDescent="0.25">
      <c r="A514"/>
      <c r="B514"/>
      <c r="C514" s="26"/>
    </row>
    <row r="515" spans="1:3" ht="15.75" customHeight="1" x14ac:dyDescent="0.25">
      <c r="A515"/>
      <c r="B515"/>
      <c r="C515" s="26"/>
    </row>
    <row r="516" spans="1:3" ht="15.75" customHeight="1" x14ac:dyDescent="0.25">
      <c r="A516"/>
      <c r="B516"/>
      <c r="C516" s="26"/>
    </row>
    <row r="517" spans="1:3" ht="15.75" customHeight="1" x14ac:dyDescent="0.25">
      <c r="A517"/>
      <c r="B517"/>
      <c r="C517" s="26"/>
    </row>
    <row r="518" spans="1:3" ht="15.75" customHeight="1" x14ac:dyDescent="0.25">
      <c r="A518"/>
      <c r="B518"/>
      <c r="C518" s="26"/>
    </row>
    <row r="519" spans="1:3" ht="15.75" customHeight="1" x14ac:dyDescent="0.25">
      <c r="A519"/>
      <c r="B519"/>
      <c r="C519" s="26"/>
    </row>
    <row r="520" spans="1:3" ht="15.75" customHeight="1" x14ac:dyDescent="0.25">
      <c r="A520"/>
      <c r="B520"/>
      <c r="C520" s="26"/>
    </row>
    <row r="521" spans="1:3" ht="15.75" customHeight="1" x14ac:dyDescent="0.25">
      <c r="A521"/>
      <c r="B521"/>
      <c r="C521" s="26"/>
    </row>
    <row r="522" spans="1:3" ht="15.75" customHeight="1" x14ac:dyDescent="0.25">
      <c r="A522"/>
      <c r="B522"/>
      <c r="C522" s="26"/>
    </row>
    <row r="523" spans="1:3" ht="15.75" customHeight="1" x14ac:dyDescent="0.25">
      <c r="A523"/>
      <c r="B523"/>
      <c r="C523" s="26"/>
    </row>
    <row r="524" spans="1:3" ht="15.75" customHeight="1" x14ac:dyDescent="0.25">
      <c r="A524"/>
      <c r="B524"/>
      <c r="C524" s="26"/>
    </row>
    <row r="525" spans="1:3" ht="15.75" customHeight="1" x14ac:dyDescent="0.25">
      <c r="A525"/>
      <c r="B525"/>
      <c r="C525" s="26"/>
    </row>
    <row r="526" spans="1:3" ht="15.75" customHeight="1" x14ac:dyDescent="0.25">
      <c r="A526"/>
      <c r="B526"/>
      <c r="C526" s="26"/>
    </row>
    <row r="527" spans="1:3" ht="15.75" customHeight="1" x14ac:dyDescent="0.25">
      <c r="A527"/>
      <c r="B527"/>
      <c r="C527" s="26"/>
    </row>
    <row r="528" spans="1:3" ht="15.75" customHeight="1" x14ac:dyDescent="0.25">
      <c r="A528"/>
      <c r="B528"/>
      <c r="C528" s="26"/>
    </row>
    <row r="529" spans="1:3" ht="15.75" customHeight="1" x14ac:dyDescent="0.25">
      <c r="A529"/>
      <c r="B529"/>
      <c r="C529" s="26"/>
    </row>
    <row r="530" spans="1:3" ht="15.75" customHeight="1" x14ac:dyDescent="0.25">
      <c r="A530"/>
      <c r="B530"/>
      <c r="C530" s="26"/>
    </row>
    <row r="531" spans="1:3" ht="15.75" customHeight="1" x14ac:dyDescent="0.25">
      <c r="A531"/>
      <c r="B531"/>
      <c r="C531" s="26"/>
    </row>
    <row r="532" spans="1:3" ht="15.75" customHeight="1" x14ac:dyDescent="0.25">
      <c r="A532"/>
      <c r="B532"/>
      <c r="C532" s="26"/>
    </row>
    <row r="533" spans="1:3" ht="15.75" customHeight="1" x14ac:dyDescent="0.25">
      <c r="A533"/>
      <c r="B533"/>
      <c r="C533" s="26"/>
    </row>
    <row r="534" spans="1:3" ht="15.75" customHeight="1" x14ac:dyDescent="0.25">
      <c r="A534"/>
      <c r="B534"/>
      <c r="C534" s="26"/>
    </row>
    <row r="535" spans="1:3" ht="15.75" customHeight="1" x14ac:dyDescent="0.25">
      <c r="A535"/>
      <c r="B535"/>
      <c r="C535" s="26"/>
    </row>
    <row r="536" spans="1:3" ht="15.75" customHeight="1" x14ac:dyDescent="0.25">
      <c r="A536"/>
      <c r="B536"/>
      <c r="C536" s="26"/>
    </row>
    <row r="537" spans="1:3" ht="15.75" customHeight="1" x14ac:dyDescent="0.25">
      <c r="A537"/>
      <c r="B537"/>
      <c r="C537" s="26"/>
    </row>
    <row r="538" spans="1:3" ht="15.75" customHeight="1" x14ac:dyDescent="0.25">
      <c r="A538"/>
      <c r="B538"/>
      <c r="C538" s="26"/>
    </row>
    <row r="539" spans="1:3" ht="15.75" customHeight="1" x14ac:dyDescent="0.25">
      <c r="A539"/>
      <c r="B539"/>
      <c r="C539" s="26"/>
    </row>
    <row r="540" spans="1:3" ht="15.75" customHeight="1" x14ac:dyDescent="0.25">
      <c r="A540"/>
      <c r="B540"/>
      <c r="C540" s="26"/>
    </row>
    <row r="541" spans="1:3" ht="15.75" customHeight="1" x14ac:dyDescent="0.25">
      <c r="A541"/>
      <c r="B541"/>
      <c r="C541" s="26"/>
    </row>
    <row r="542" spans="1:3" ht="15.75" customHeight="1" x14ac:dyDescent="0.25">
      <c r="A542"/>
      <c r="B542"/>
      <c r="C542" s="26"/>
    </row>
    <row r="543" spans="1:3" ht="15.75" customHeight="1" x14ac:dyDescent="0.25">
      <c r="A543"/>
      <c r="B543"/>
      <c r="C543" s="26"/>
    </row>
    <row r="544" spans="1:3" ht="15.75" customHeight="1" x14ac:dyDescent="0.25">
      <c r="A544"/>
      <c r="B544"/>
      <c r="C544" s="26"/>
    </row>
    <row r="545" spans="1:3" ht="15.75" customHeight="1" x14ac:dyDescent="0.25">
      <c r="A545"/>
      <c r="B545"/>
      <c r="C545" s="26"/>
    </row>
    <row r="546" spans="1:3" ht="15.75" customHeight="1" x14ac:dyDescent="0.25">
      <c r="A546"/>
      <c r="B546"/>
      <c r="C546" s="26"/>
    </row>
    <row r="547" spans="1:3" ht="15.75" customHeight="1" x14ac:dyDescent="0.25">
      <c r="A547"/>
      <c r="B547"/>
      <c r="C547" s="26"/>
    </row>
    <row r="548" spans="1:3" ht="15.75" customHeight="1" x14ac:dyDescent="0.25">
      <c r="A548"/>
      <c r="B548"/>
      <c r="C548" s="26"/>
    </row>
    <row r="549" spans="1:3" ht="15.75" customHeight="1" x14ac:dyDescent="0.25">
      <c r="A549"/>
      <c r="B549"/>
      <c r="C549" s="26"/>
    </row>
    <row r="550" spans="1:3" ht="15.75" customHeight="1" x14ac:dyDescent="0.25">
      <c r="A550"/>
      <c r="B550"/>
      <c r="C550" s="26"/>
    </row>
    <row r="551" spans="1:3" ht="15.75" customHeight="1" x14ac:dyDescent="0.25">
      <c r="A551"/>
      <c r="B551"/>
      <c r="C551" s="26"/>
    </row>
    <row r="552" spans="1:3" ht="15.75" customHeight="1" x14ac:dyDescent="0.25">
      <c r="A552"/>
      <c r="B552"/>
      <c r="C552" s="26"/>
    </row>
    <row r="553" spans="1:3" ht="15.75" customHeight="1" x14ac:dyDescent="0.25">
      <c r="A553"/>
      <c r="B553"/>
      <c r="C553" s="26"/>
    </row>
    <row r="554" spans="1:3" ht="15.75" customHeight="1" x14ac:dyDescent="0.25">
      <c r="A554"/>
      <c r="B554"/>
      <c r="C554" s="26"/>
    </row>
    <row r="555" spans="1:3" ht="15.75" customHeight="1" x14ac:dyDescent="0.25">
      <c r="A555"/>
      <c r="B555"/>
      <c r="C555" s="26"/>
    </row>
    <row r="556" spans="1:3" ht="15.75" customHeight="1" x14ac:dyDescent="0.25">
      <c r="A556"/>
      <c r="B556"/>
      <c r="C556" s="26"/>
    </row>
    <row r="557" spans="1:3" ht="15.75" customHeight="1" x14ac:dyDescent="0.25">
      <c r="A557"/>
      <c r="B557"/>
      <c r="C557" s="26"/>
    </row>
    <row r="558" spans="1:3" ht="15.75" customHeight="1" x14ac:dyDescent="0.25">
      <c r="A558"/>
      <c r="B558"/>
      <c r="C558" s="26"/>
    </row>
    <row r="559" spans="1:3" ht="15.75" customHeight="1" x14ac:dyDescent="0.25">
      <c r="A559"/>
      <c r="B559"/>
      <c r="C559" s="26"/>
    </row>
    <row r="560" spans="1:3" ht="15.75" customHeight="1" x14ac:dyDescent="0.25">
      <c r="A560"/>
      <c r="B560"/>
      <c r="C560" s="26"/>
    </row>
    <row r="561" spans="1:3" ht="15.75" customHeight="1" x14ac:dyDescent="0.25">
      <c r="A561"/>
      <c r="B561"/>
      <c r="C561" s="26"/>
    </row>
    <row r="562" spans="1:3" ht="15.75" customHeight="1" x14ac:dyDescent="0.25">
      <c r="A562"/>
      <c r="B562"/>
      <c r="C562" s="26"/>
    </row>
    <row r="563" spans="1:3" ht="15.75" customHeight="1" x14ac:dyDescent="0.25">
      <c r="A563"/>
      <c r="B563"/>
      <c r="C563" s="26"/>
    </row>
    <row r="564" spans="1:3" ht="15.75" customHeight="1" x14ac:dyDescent="0.25">
      <c r="A564"/>
      <c r="B564"/>
      <c r="C564" s="26"/>
    </row>
    <row r="565" spans="1:3" ht="15.75" customHeight="1" x14ac:dyDescent="0.25">
      <c r="A565"/>
      <c r="B565"/>
      <c r="C565" s="26"/>
    </row>
    <row r="566" spans="1:3" ht="15.75" customHeight="1" x14ac:dyDescent="0.25">
      <c r="A566"/>
      <c r="B566"/>
      <c r="C566" s="26"/>
    </row>
    <row r="567" spans="1:3" ht="15.75" customHeight="1" x14ac:dyDescent="0.25">
      <c r="A567"/>
      <c r="B567"/>
      <c r="C567" s="26"/>
    </row>
    <row r="568" spans="1:3" ht="15.75" customHeight="1" x14ac:dyDescent="0.25">
      <c r="A568"/>
      <c r="B568"/>
      <c r="C568" s="26"/>
    </row>
    <row r="569" spans="1:3" ht="15.75" customHeight="1" x14ac:dyDescent="0.25">
      <c r="A569"/>
      <c r="B569"/>
      <c r="C569" s="26"/>
    </row>
    <row r="570" spans="1:3" ht="15.75" customHeight="1" x14ac:dyDescent="0.25">
      <c r="A570"/>
      <c r="B570"/>
      <c r="C570" s="26"/>
    </row>
    <row r="571" spans="1:3" ht="15.75" customHeight="1" x14ac:dyDescent="0.25">
      <c r="A571"/>
      <c r="B571"/>
      <c r="C571" s="26"/>
    </row>
    <row r="572" spans="1:3" ht="15.75" customHeight="1" x14ac:dyDescent="0.25">
      <c r="A572"/>
      <c r="B572"/>
      <c r="C572" s="26"/>
    </row>
    <row r="573" spans="1:3" ht="15.75" customHeight="1" x14ac:dyDescent="0.25">
      <c r="A573"/>
      <c r="B573"/>
      <c r="C573" s="26"/>
    </row>
    <row r="574" spans="1:3" ht="15.75" customHeight="1" x14ac:dyDescent="0.25">
      <c r="A574"/>
      <c r="B574"/>
      <c r="C574" s="26"/>
    </row>
    <row r="575" spans="1:3" ht="15.75" customHeight="1" x14ac:dyDescent="0.25">
      <c r="A575"/>
      <c r="B575"/>
      <c r="C575" s="26"/>
    </row>
    <row r="576" spans="1:3" ht="15.75" customHeight="1" x14ac:dyDescent="0.25">
      <c r="A576"/>
      <c r="B576"/>
      <c r="C576" s="26"/>
    </row>
    <row r="577" spans="1:3" ht="15.75" customHeight="1" x14ac:dyDescent="0.25">
      <c r="A577"/>
      <c r="B577"/>
      <c r="C577" s="26"/>
    </row>
    <row r="578" spans="1:3" ht="15.75" customHeight="1" x14ac:dyDescent="0.25">
      <c r="A578"/>
      <c r="B578"/>
      <c r="C578" s="26"/>
    </row>
    <row r="579" spans="1:3" ht="15.75" customHeight="1" x14ac:dyDescent="0.25">
      <c r="A579"/>
      <c r="B579"/>
      <c r="C579" s="26"/>
    </row>
    <row r="580" spans="1:3" ht="15.75" customHeight="1" x14ac:dyDescent="0.25">
      <c r="A580"/>
      <c r="B580"/>
      <c r="C580" s="26"/>
    </row>
    <row r="581" spans="1:3" ht="15.75" customHeight="1" x14ac:dyDescent="0.25">
      <c r="A581"/>
      <c r="B581"/>
      <c r="C581" s="26"/>
    </row>
    <row r="582" spans="1:3" ht="15.75" customHeight="1" x14ac:dyDescent="0.25">
      <c r="A582"/>
      <c r="B582"/>
      <c r="C582" s="26"/>
    </row>
    <row r="583" spans="1:3" ht="15.75" customHeight="1" x14ac:dyDescent="0.25">
      <c r="A583"/>
      <c r="B583"/>
      <c r="C583" s="26"/>
    </row>
    <row r="584" spans="1:3" ht="15.75" customHeight="1" x14ac:dyDescent="0.25">
      <c r="A584"/>
      <c r="B584"/>
      <c r="C584" s="26"/>
    </row>
    <row r="585" spans="1:3" ht="15.75" customHeight="1" x14ac:dyDescent="0.25">
      <c r="A585"/>
      <c r="B585"/>
      <c r="C585" s="26"/>
    </row>
    <row r="586" spans="1:3" ht="15.75" customHeight="1" x14ac:dyDescent="0.25">
      <c r="A586"/>
      <c r="B586"/>
      <c r="C586" s="26"/>
    </row>
    <row r="587" spans="1:3" ht="15.75" customHeight="1" x14ac:dyDescent="0.25">
      <c r="A587"/>
      <c r="B587"/>
      <c r="C587" s="26"/>
    </row>
    <row r="588" spans="1:3" ht="15.75" customHeight="1" x14ac:dyDescent="0.25">
      <c r="A588"/>
      <c r="B588"/>
      <c r="C588" s="26"/>
    </row>
    <row r="589" spans="1:3" ht="15.75" customHeight="1" x14ac:dyDescent="0.25">
      <c r="A589"/>
      <c r="B589"/>
      <c r="C589" s="26"/>
    </row>
    <row r="590" spans="1:3" ht="15.75" customHeight="1" x14ac:dyDescent="0.25">
      <c r="A590"/>
      <c r="B590"/>
      <c r="C590" s="26"/>
    </row>
    <row r="591" spans="1:3" ht="15.75" customHeight="1" x14ac:dyDescent="0.25">
      <c r="A591"/>
      <c r="B591"/>
      <c r="C591" s="26"/>
    </row>
    <row r="592" spans="1:3" ht="15.75" customHeight="1" x14ac:dyDescent="0.25">
      <c r="A592"/>
      <c r="B592"/>
      <c r="C592" s="26"/>
    </row>
    <row r="593" spans="1:3" ht="15.75" customHeight="1" x14ac:dyDescent="0.25">
      <c r="A593"/>
      <c r="B593"/>
      <c r="C593" s="26"/>
    </row>
    <row r="594" spans="1:3" ht="15.75" customHeight="1" x14ac:dyDescent="0.25">
      <c r="A594"/>
      <c r="B594"/>
      <c r="C594" s="26"/>
    </row>
    <row r="595" spans="1:3" ht="15.75" customHeight="1" x14ac:dyDescent="0.25">
      <c r="A595"/>
      <c r="B595"/>
      <c r="C595" s="26"/>
    </row>
    <row r="596" spans="1:3" ht="15.75" customHeight="1" x14ac:dyDescent="0.25">
      <c r="A596"/>
      <c r="B596"/>
      <c r="C596" s="26"/>
    </row>
    <row r="597" spans="1:3" ht="15.75" customHeight="1" x14ac:dyDescent="0.25">
      <c r="A597"/>
      <c r="B597"/>
      <c r="C597" s="26"/>
    </row>
    <row r="598" spans="1:3" ht="15.75" customHeight="1" x14ac:dyDescent="0.25">
      <c r="A598"/>
      <c r="B598"/>
      <c r="C598" s="26"/>
    </row>
    <row r="599" spans="1:3" ht="15.75" customHeight="1" x14ac:dyDescent="0.25">
      <c r="A599"/>
      <c r="B599"/>
      <c r="C599" s="26"/>
    </row>
    <row r="600" spans="1:3" ht="15.75" customHeight="1" x14ac:dyDescent="0.25">
      <c r="A600"/>
      <c r="B600"/>
      <c r="C600" s="26"/>
    </row>
    <row r="601" spans="1:3" ht="15.75" customHeight="1" x14ac:dyDescent="0.25">
      <c r="A601"/>
      <c r="B601"/>
      <c r="C601" s="26"/>
    </row>
    <row r="602" spans="1:3" ht="15.75" customHeight="1" x14ac:dyDescent="0.25">
      <c r="A602"/>
      <c r="B602"/>
      <c r="C602" s="26"/>
    </row>
    <row r="603" spans="1:3" ht="15.75" customHeight="1" x14ac:dyDescent="0.25">
      <c r="A603"/>
      <c r="B603"/>
      <c r="C603" s="26"/>
    </row>
    <row r="604" spans="1:3" ht="15.75" customHeight="1" x14ac:dyDescent="0.25">
      <c r="A604"/>
      <c r="B604"/>
      <c r="C604" s="26"/>
    </row>
    <row r="605" spans="1:3" ht="15.75" customHeight="1" x14ac:dyDescent="0.25">
      <c r="A605"/>
      <c r="B605"/>
      <c r="C605" s="26"/>
    </row>
    <row r="606" spans="1:3" ht="15.75" customHeight="1" x14ac:dyDescent="0.25">
      <c r="A606"/>
      <c r="B606"/>
      <c r="C606" s="26"/>
    </row>
    <row r="607" spans="1:3" ht="15.75" customHeight="1" x14ac:dyDescent="0.25">
      <c r="A607"/>
      <c r="B607"/>
      <c r="C607" s="26"/>
    </row>
    <row r="608" spans="1:3" ht="15.75" customHeight="1" x14ac:dyDescent="0.25">
      <c r="A608"/>
      <c r="B608"/>
      <c r="C608" s="26"/>
    </row>
    <row r="609" spans="1:3" ht="15.75" customHeight="1" x14ac:dyDescent="0.25">
      <c r="A609"/>
      <c r="B609"/>
      <c r="C609" s="26"/>
    </row>
    <row r="610" spans="1:3" ht="15.75" customHeight="1" x14ac:dyDescent="0.25">
      <c r="A610"/>
      <c r="B610"/>
      <c r="C610" s="26"/>
    </row>
    <row r="611" spans="1:3" ht="15.75" customHeight="1" x14ac:dyDescent="0.25">
      <c r="A611"/>
      <c r="B611"/>
      <c r="C611" s="26"/>
    </row>
    <row r="612" spans="1:3" ht="15.75" customHeight="1" x14ac:dyDescent="0.25">
      <c r="A612"/>
      <c r="B612"/>
      <c r="C612" s="26"/>
    </row>
    <row r="613" spans="1:3" ht="15.75" customHeight="1" x14ac:dyDescent="0.25">
      <c r="A613"/>
      <c r="B613"/>
      <c r="C613" s="26"/>
    </row>
    <row r="614" spans="1:3" ht="15.75" customHeight="1" x14ac:dyDescent="0.25">
      <c r="A614"/>
      <c r="B614"/>
      <c r="C614" s="26"/>
    </row>
    <row r="615" spans="1:3" ht="15.75" customHeight="1" x14ac:dyDescent="0.25">
      <c r="A615"/>
      <c r="B615"/>
      <c r="C615" s="26"/>
    </row>
    <row r="616" spans="1:3" ht="15.75" customHeight="1" x14ac:dyDescent="0.25">
      <c r="A616"/>
      <c r="B616"/>
      <c r="C616" s="26"/>
    </row>
    <row r="617" spans="1:3" ht="15.75" customHeight="1" x14ac:dyDescent="0.25">
      <c r="A617"/>
      <c r="B617"/>
      <c r="C617" s="26"/>
    </row>
    <row r="618" spans="1:3" ht="15.75" customHeight="1" x14ac:dyDescent="0.25">
      <c r="A618"/>
      <c r="B618"/>
      <c r="C618" s="26"/>
    </row>
    <row r="619" spans="1:3" ht="15.75" customHeight="1" x14ac:dyDescent="0.25">
      <c r="A619"/>
      <c r="B619"/>
      <c r="C619" s="26"/>
    </row>
    <row r="620" spans="1:3" ht="15.75" customHeight="1" x14ac:dyDescent="0.25">
      <c r="A620"/>
      <c r="B620"/>
      <c r="C620" s="26"/>
    </row>
    <row r="621" spans="1:3" ht="15.75" customHeight="1" x14ac:dyDescent="0.25">
      <c r="A621"/>
      <c r="B621"/>
      <c r="C621" s="26"/>
    </row>
    <row r="622" spans="1:3" ht="15.75" customHeight="1" x14ac:dyDescent="0.25">
      <c r="A622"/>
      <c r="B622"/>
      <c r="C622" s="26"/>
    </row>
    <row r="623" spans="1:3" ht="15.75" customHeight="1" x14ac:dyDescent="0.25">
      <c r="A623"/>
      <c r="B623"/>
      <c r="C623" s="26"/>
    </row>
    <row r="624" spans="1:3" ht="15.75" customHeight="1" x14ac:dyDescent="0.25">
      <c r="A624"/>
      <c r="B624"/>
      <c r="C624" s="26"/>
    </row>
    <row r="625" spans="1:3" ht="15.75" customHeight="1" x14ac:dyDescent="0.25">
      <c r="A625"/>
      <c r="B625"/>
      <c r="C625" s="26"/>
    </row>
    <row r="626" spans="1:3" ht="15.75" customHeight="1" x14ac:dyDescent="0.25">
      <c r="A626"/>
      <c r="B626"/>
      <c r="C626" s="26"/>
    </row>
    <row r="627" spans="1:3" ht="15.75" customHeight="1" x14ac:dyDescent="0.25">
      <c r="A627"/>
      <c r="B627"/>
      <c r="C627" s="26"/>
    </row>
    <row r="628" spans="1:3" ht="15.75" customHeight="1" x14ac:dyDescent="0.25">
      <c r="A628"/>
      <c r="B628"/>
      <c r="C628" s="26"/>
    </row>
    <row r="629" spans="1:3" ht="15.75" customHeight="1" x14ac:dyDescent="0.25">
      <c r="A629"/>
      <c r="B629"/>
      <c r="C629" s="26"/>
    </row>
    <row r="630" spans="1:3" ht="15.75" customHeight="1" x14ac:dyDescent="0.25">
      <c r="A630"/>
      <c r="B630"/>
      <c r="C630" s="26"/>
    </row>
    <row r="631" spans="1:3" ht="15.75" customHeight="1" x14ac:dyDescent="0.25">
      <c r="A631"/>
      <c r="B631"/>
      <c r="C631" s="26"/>
    </row>
    <row r="632" spans="1:3" ht="15.75" customHeight="1" x14ac:dyDescent="0.25">
      <c r="A632"/>
      <c r="B632"/>
      <c r="C632" s="26"/>
    </row>
    <row r="633" spans="1:3" ht="15.75" customHeight="1" x14ac:dyDescent="0.25">
      <c r="A633"/>
      <c r="B633"/>
      <c r="C633" s="26"/>
    </row>
    <row r="634" spans="1:3" ht="15.75" customHeight="1" x14ac:dyDescent="0.25">
      <c r="A634"/>
      <c r="B634"/>
      <c r="C634" s="26"/>
    </row>
    <row r="635" spans="1:3" ht="15.75" customHeight="1" x14ac:dyDescent="0.25">
      <c r="A635"/>
      <c r="B635"/>
      <c r="C635" s="26"/>
    </row>
    <row r="636" spans="1:3" ht="15.75" customHeight="1" x14ac:dyDescent="0.25">
      <c r="A636"/>
      <c r="B636"/>
      <c r="C636" s="26"/>
    </row>
    <row r="637" spans="1:3" ht="15.75" customHeight="1" x14ac:dyDescent="0.25">
      <c r="A637"/>
      <c r="B637"/>
      <c r="C637" s="26"/>
    </row>
    <row r="638" spans="1:3" ht="15.75" customHeight="1" x14ac:dyDescent="0.25">
      <c r="A638"/>
      <c r="B638"/>
      <c r="C638" s="26"/>
    </row>
    <row r="639" spans="1:3" ht="15.75" customHeight="1" x14ac:dyDescent="0.25">
      <c r="A639"/>
      <c r="B639"/>
      <c r="C639" s="26"/>
    </row>
    <row r="640" spans="1:3" ht="15.75" customHeight="1" x14ac:dyDescent="0.25">
      <c r="A640"/>
      <c r="B640"/>
      <c r="C640" s="26"/>
    </row>
    <row r="641" spans="1:3" ht="15.75" customHeight="1" x14ac:dyDescent="0.25">
      <c r="A641"/>
      <c r="B641"/>
      <c r="C641" s="26"/>
    </row>
    <row r="642" spans="1:3" ht="15.75" customHeight="1" x14ac:dyDescent="0.25">
      <c r="A642"/>
      <c r="B642"/>
      <c r="C642" s="26"/>
    </row>
    <row r="643" spans="1:3" ht="15.75" customHeight="1" x14ac:dyDescent="0.25">
      <c r="A643"/>
      <c r="B643"/>
      <c r="C643" s="26"/>
    </row>
    <row r="644" spans="1:3" ht="15.75" customHeight="1" x14ac:dyDescent="0.25">
      <c r="A644"/>
      <c r="B644"/>
      <c r="C644" s="26"/>
    </row>
    <row r="645" spans="1:3" ht="15.75" customHeight="1" x14ac:dyDescent="0.25">
      <c r="A645"/>
      <c r="B645"/>
      <c r="C645" s="26"/>
    </row>
    <row r="646" spans="1:3" ht="15.75" customHeight="1" x14ac:dyDescent="0.25">
      <c r="A646"/>
      <c r="B646"/>
      <c r="C646" s="26"/>
    </row>
    <row r="647" spans="1:3" ht="15.75" customHeight="1" x14ac:dyDescent="0.25">
      <c r="A647"/>
      <c r="B647"/>
      <c r="C647" s="26"/>
    </row>
    <row r="648" spans="1:3" ht="15.75" customHeight="1" x14ac:dyDescent="0.25">
      <c r="A648"/>
      <c r="B648"/>
      <c r="C648" s="26"/>
    </row>
    <row r="649" spans="1:3" ht="15.75" customHeight="1" x14ac:dyDescent="0.25">
      <c r="A649"/>
      <c r="B649"/>
      <c r="C649" s="26"/>
    </row>
    <row r="650" spans="1:3" ht="15.75" customHeight="1" x14ac:dyDescent="0.25">
      <c r="A650"/>
      <c r="B650"/>
      <c r="C650" s="26"/>
    </row>
    <row r="651" spans="1:3" ht="15.75" customHeight="1" x14ac:dyDescent="0.25">
      <c r="A651"/>
      <c r="B651"/>
      <c r="C651" s="26"/>
    </row>
    <row r="652" spans="1:3" ht="15.75" customHeight="1" x14ac:dyDescent="0.25">
      <c r="A652"/>
      <c r="B652"/>
      <c r="C652" s="26"/>
    </row>
    <row r="653" spans="1:3" ht="15.75" customHeight="1" x14ac:dyDescent="0.25">
      <c r="A653"/>
      <c r="B653"/>
      <c r="C653" s="26"/>
    </row>
    <row r="654" spans="1:3" ht="15.75" customHeight="1" x14ac:dyDescent="0.25">
      <c r="A654"/>
      <c r="B654"/>
      <c r="C654" s="26"/>
    </row>
    <row r="655" spans="1:3" ht="15.75" customHeight="1" x14ac:dyDescent="0.25">
      <c r="A655"/>
      <c r="B655"/>
      <c r="C655" s="26"/>
    </row>
    <row r="656" spans="1:3" ht="15.75" customHeight="1" x14ac:dyDescent="0.25">
      <c r="A656"/>
      <c r="B656"/>
      <c r="C656" s="26"/>
    </row>
    <row r="657" spans="1:3" ht="15.75" customHeight="1" x14ac:dyDescent="0.25">
      <c r="A657"/>
      <c r="B657"/>
      <c r="C657" s="26"/>
    </row>
    <row r="658" spans="1:3" ht="15.75" customHeight="1" x14ac:dyDescent="0.25">
      <c r="A658"/>
      <c r="B658"/>
      <c r="C658" s="26"/>
    </row>
    <row r="659" spans="1:3" ht="15.75" customHeight="1" x14ac:dyDescent="0.25">
      <c r="A659"/>
      <c r="B659"/>
      <c r="C659" s="26"/>
    </row>
    <row r="660" spans="1:3" ht="15.75" customHeight="1" x14ac:dyDescent="0.25">
      <c r="A660"/>
      <c r="B660"/>
      <c r="C660" s="26"/>
    </row>
    <row r="661" spans="1:3" ht="15.75" customHeight="1" x14ac:dyDescent="0.25">
      <c r="A661"/>
      <c r="B661"/>
      <c r="C661" s="26"/>
    </row>
    <row r="662" spans="1:3" ht="15.75" customHeight="1" x14ac:dyDescent="0.25">
      <c r="A662"/>
      <c r="B662"/>
      <c r="C662" s="26"/>
    </row>
    <row r="663" spans="1:3" ht="15.75" customHeight="1" x14ac:dyDescent="0.25">
      <c r="A663"/>
      <c r="B663"/>
      <c r="C663" s="26"/>
    </row>
    <row r="664" spans="1:3" ht="15.75" customHeight="1" x14ac:dyDescent="0.25">
      <c r="A664"/>
      <c r="B664"/>
      <c r="C664" s="26"/>
    </row>
    <row r="665" spans="1:3" ht="15.75" customHeight="1" x14ac:dyDescent="0.25">
      <c r="A665"/>
      <c r="B665"/>
      <c r="C665" s="26"/>
    </row>
    <row r="666" spans="1:3" ht="15.75" customHeight="1" x14ac:dyDescent="0.25">
      <c r="A666"/>
      <c r="B666"/>
      <c r="C666" s="26"/>
    </row>
    <row r="667" spans="1:3" ht="15.75" customHeight="1" x14ac:dyDescent="0.25">
      <c r="A667"/>
      <c r="B667"/>
      <c r="C667" s="26"/>
    </row>
    <row r="668" spans="1:3" ht="15.75" customHeight="1" x14ac:dyDescent="0.25">
      <c r="A668"/>
      <c r="B668"/>
      <c r="C668" s="26"/>
    </row>
    <row r="669" spans="1:3" ht="15.75" customHeight="1" x14ac:dyDescent="0.25">
      <c r="A669"/>
      <c r="B669"/>
      <c r="C669" s="26"/>
    </row>
    <row r="670" spans="1:3" ht="15.75" customHeight="1" x14ac:dyDescent="0.25">
      <c r="A670"/>
      <c r="B670"/>
      <c r="C670" s="26"/>
    </row>
    <row r="671" spans="1:3" ht="15.75" customHeight="1" x14ac:dyDescent="0.25">
      <c r="A671"/>
      <c r="B671"/>
      <c r="C671" s="26"/>
    </row>
    <row r="672" spans="1:3" ht="15.75" customHeight="1" x14ac:dyDescent="0.25">
      <c r="A672"/>
      <c r="B672"/>
      <c r="C672" s="26"/>
    </row>
    <row r="673" spans="1:3" ht="15.75" customHeight="1" x14ac:dyDescent="0.25">
      <c r="A673"/>
      <c r="B673"/>
      <c r="C673" s="26"/>
    </row>
    <row r="674" spans="1:3" ht="15.75" customHeight="1" x14ac:dyDescent="0.25">
      <c r="A674"/>
      <c r="B674"/>
      <c r="C674" s="26"/>
    </row>
    <row r="675" spans="1:3" ht="15.75" customHeight="1" x14ac:dyDescent="0.25">
      <c r="A675"/>
      <c r="B675"/>
      <c r="C675" s="26"/>
    </row>
    <row r="676" spans="1:3" ht="15.75" customHeight="1" x14ac:dyDescent="0.25">
      <c r="A676"/>
      <c r="B676"/>
      <c r="C676" s="26"/>
    </row>
    <row r="677" spans="1:3" ht="15.75" customHeight="1" x14ac:dyDescent="0.25">
      <c r="A677"/>
      <c r="B677"/>
      <c r="C677" s="26"/>
    </row>
    <row r="678" spans="1:3" ht="15.75" customHeight="1" x14ac:dyDescent="0.25">
      <c r="A678"/>
      <c r="B678"/>
      <c r="C678" s="26"/>
    </row>
    <row r="679" spans="1:3" ht="15.75" customHeight="1" x14ac:dyDescent="0.25">
      <c r="A679"/>
      <c r="B679"/>
      <c r="C679" s="26"/>
    </row>
    <row r="680" spans="1:3" ht="15.75" customHeight="1" x14ac:dyDescent="0.25">
      <c r="A680"/>
      <c r="B680"/>
      <c r="C680" s="26"/>
    </row>
    <row r="681" spans="1:3" ht="15.75" customHeight="1" x14ac:dyDescent="0.25">
      <c r="A681"/>
      <c r="B681"/>
      <c r="C681" s="26"/>
    </row>
    <row r="682" spans="1:3" ht="15.75" customHeight="1" x14ac:dyDescent="0.25">
      <c r="A682"/>
      <c r="B682"/>
      <c r="C682" s="26"/>
    </row>
    <row r="683" spans="1:3" ht="15.75" customHeight="1" x14ac:dyDescent="0.25">
      <c r="A683"/>
      <c r="B683"/>
      <c r="C683" s="26"/>
    </row>
    <row r="684" spans="1:3" ht="15.75" customHeight="1" x14ac:dyDescent="0.25">
      <c r="A684"/>
      <c r="B684"/>
      <c r="C684" s="26"/>
    </row>
    <row r="685" spans="1:3" ht="15.75" customHeight="1" x14ac:dyDescent="0.25">
      <c r="A685"/>
      <c r="B685"/>
      <c r="C685" s="26"/>
    </row>
    <row r="686" spans="1:3" ht="15.75" customHeight="1" x14ac:dyDescent="0.25">
      <c r="A686"/>
      <c r="B686"/>
      <c r="C686" s="26"/>
    </row>
    <row r="687" spans="1:3" ht="15.75" customHeight="1" x14ac:dyDescent="0.25">
      <c r="A687"/>
      <c r="B687"/>
      <c r="C687" s="26"/>
    </row>
    <row r="688" spans="1:3" ht="15.75" customHeight="1" x14ac:dyDescent="0.25">
      <c r="A688"/>
      <c r="B688"/>
      <c r="C688" s="26"/>
    </row>
    <row r="689" spans="1:3" ht="15.75" customHeight="1" x14ac:dyDescent="0.25">
      <c r="A689"/>
      <c r="B689"/>
      <c r="C689" s="26"/>
    </row>
    <row r="690" spans="1:3" ht="15.75" customHeight="1" x14ac:dyDescent="0.25">
      <c r="A690"/>
      <c r="B690"/>
      <c r="C690" s="26"/>
    </row>
    <row r="691" spans="1:3" ht="15.75" customHeight="1" x14ac:dyDescent="0.25">
      <c r="A691"/>
      <c r="B691"/>
      <c r="C691" s="26"/>
    </row>
    <row r="692" spans="1:3" ht="15.75" customHeight="1" x14ac:dyDescent="0.25">
      <c r="A692"/>
      <c r="B692"/>
      <c r="C692" s="26"/>
    </row>
    <row r="693" spans="1:3" ht="15.75" customHeight="1" x14ac:dyDescent="0.25">
      <c r="A693"/>
      <c r="B693"/>
      <c r="C693" s="26"/>
    </row>
    <row r="694" spans="1:3" ht="15.75" customHeight="1" x14ac:dyDescent="0.25">
      <c r="A694"/>
      <c r="B694"/>
      <c r="C694" s="26"/>
    </row>
    <row r="695" spans="1:3" ht="15.75" customHeight="1" x14ac:dyDescent="0.25">
      <c r="A695"/>
      <c r="B695"/>
      <c r="C695" s="26"/>
    </row>
    <row r="696" spans="1:3" ht="15.75" customHeight="1" x14ac:dyDescent="0.25">
      <c r="A696"/>
      <c r="B696"/>
      <c r="C696" s="26"/>
    </row>
    <row r="697" spans="1:3" ht="15.75" customHeight="1" x14ac:dyDescent="0.25">
      <c r="A697"/>
      <c r="B697"/>
      <c r="C697" s="26"/>
    </row>
    <row r="698" spans="1:3" ht="15.75" customHeight="1" x14ac:dyDescent="0.25">
      <c r="A698"/>
      <c r="B698"/>
      <c r="C698" s="26"/>
    </row>
    <row r="699" spans="1:3" ht="15.75" customHeight="1" x14ac:dyDescent="0.25">
      <c r="A699"/>
      <c r="B699"/>
      <c r="C699" s="26"/>
    </row>
    <row r="700" spans="1:3" ht="15.75" customHeight="1" x14ac:dyDescent="0.25">
      <c r="A700"/>
      <c r="B700"/>
      <c r="C700" s="26"/>
    </row>
    <row r="701" spans="1:3" ht="15.75" customHeight="1" x14ac:dyDescent="0.25">
      <c r="A701"/>
      <c r="B701"/>
      <c r="C701" s="26"/>
    </row>
    <row r="702" spans="1:3" ht="15.75" customHeight="1" x14ac:dyDescent="0.25">
      <c r="A702"/>
      <c r="B702"/>
      <c r="C702" s="26"/>
    </row>
    <row r="703" spans="1:3" ht="15.75" customHeight="1" x14ac:dyDescent="0.25">
      <c r="A703"/>
      <c r="B703"/>
      <c r="C703" s="26"/>
    </row>
    <row r="704" spans="1:3" ht="15.75" customHeight="1" x14ac:dyDescent="0.25">
      <c r="A704"/>
      <c r="B704"/>
      <c r="C704" s="26"/>
    </row>
    <row r="705" spans="1:3" ht="15.75" customHeight="1" x14ac:dyDescent="0.25">
      <c r="A705"/>
      <c r="B705"/>
      <c r="C705" s="26"/>
    </row>
    <row r="706" spans="1:3" ht="15.75" customHeight="1" x14ac:dyDescent="0.25">
      <c r="A706"/>
      <c r="B706"/>
      <c r="C706" s="26"/>
    </row>
    <row r="707" spans="1:3" ht="15.75" customHeight="1" x14ac:dyDescent="0.25">
      <c r="A707"/>
      <c r="B707"/>
      <c r="C707" s="26"/>
    </row>
    <row r="708" spans="1:3" ht="15.75" customHeight="1" x14ac:dyDescent="0.25">
      <c r="A708"/>
      <c r="B708"/>
      <c r="C708" s="26"/>
    </row>
    <row r="709" spans="1:3" ht="15.75" customHeight="1" x14ac:dyDescent="0.25">
      <c r="A709"/>
      <c r="B709"/>
      <c r="C709" s="26"/>
    </row>
    <row r="710" spans="1:3" ht="15.75" customHeight="1" x14ac:dyDescent="0.25">
      <c r="A710"/>
      <c r="B710"/>
      <c r="C710" s="26"/>
    </row>
    <row r="711" spans="1:3" ht="15.75" customHeight="1" x14ac:dyDescent="0.25">
      <c r="A711"/>
      <c r="B711"/>
      <c r="C711" s="26"/>
    </row>
    <row r="712" spans="1:3" ht="15.75" customHeight="1" x14ac:dyDescent="0.25">
      <c r="A712"/>
      <c r="B712"/>
      <c r="C712" s="26"/>
    </row>
    <row r="713" spans="1:3" ht="15.75" customHeight="1" x14ac:dyDescent="0.25">
      <c r="A713"/>
      <c r="B713"/>
      <c r="C713" s="26"/>
    </row>
    <row r="714" spans="1:3" ht="15.75" customHeight="1" x14ac:dyDescent="0.25">
      <c r="A714"/>
      <c r="B714"/>
      <c r="C714" s="26"/>
    </row>
    <row r="715" spans="1:3" ht="15.75" customHeight="1" x14ac:dyDescent="0.25">
      <c r="A715"/>
      <c r="B715"/>
      <c r="C715" s="26"/>
    </row>
    <row r="716" spans="1:3" ht="15.75" customHeight="1" x14ac:dyDescent="0.25">
      <c r="A716"/>
      <c r="B716"/>
      <c r="C716" s="26"/>
    </row>
    <row r="717" spans="1:3" ht="15.75" customHeight="1" x14ac:dyDescent="0.25">
      <c r="A717"/>
      <c r="B717"/>
      <c r="C717" s="26"/>
    </row>
    <row r="718" spans="1:3" ht="15.75" customHeight="1" x14ac:dyDescent="0.25">
      <c r="A718"/>
      <c r="B718"/>
      <c r="C718" s="26"/>
    </row>
    <row r="719" spans="1:3" ht="15.75" customHeight="1" x14ac:dyDescent="0.25">
      <c r="A719"/>
      <c r="B719"/>
      <c r="C719" s="26"/>
    </row>
    <row r="720" spans="1:3" ht="15.75" customHeight="1" x14ac:dyDescent="0.25">
      <c r="A720"/>
      <c r="B720"/>
      <c r="C720" s="26"/>
    </row>
    <row r="721" spans="1:3" ht="15.75" customHeight="1" x14ac:dyDescent="0.25">
      <c r="A721"/>
      <c r="B721"/>
      <c r="C721" s="26"/>
    </row>
    <row r="722" spans="1:3" ht="15.75" customHeight="1" x14ac:dyDescent="0.25">
      <c r="A722"/>
      <c r="B722"/>
      <c r="C722" s="26"/>
    </row>
    <row r="723" spans="1:3" ht="15.75" customHeight="1" x14ac:dyDescent="0.25">
      <c r="A723"/>
      <c r="B723"/>
      <c r="C723" s="26"/>
    </row>
    <row r="724" spans="1:3" ht="15.75" customHeight="1" x14ac:dyDescent="0.25">
      <c r="A724"/>
      <c r="B724"/>
      <c r="C724" s="26"/>
    </row>
    <row r="725" spans="1:3" ht="15.75" customHeight="1" x14ac:dyDescent="0.25">
      <c r="A725"/>
      <c r="B725"/>
      <c r="C725" s="26"/>
    </row>
    <row r="726" spans="1:3" ht="15.75" customHeight="1" x14ac:dyDescent="0.25">
      <c r="A726"/>
      <c r="B726"/>
      <c r="C726" s="26"/>
    </row>
    <row r="727" spans="1:3" ht="15.75" customHeight="1" x14ac:dyDescent="0.25">
      <c r="A727"/>
      <c r="B727"/>
      <c r="C727" s="26"/>
    </row>
    <row r="728" spans="1:3" ht="15.75" customHeight="1" x14ac:dyDescent="0.25">
      <c r="A728"/>
      <c r="B728"/>
      <c r="C728" s="26"/>
    </row>
    <row r="729" spans="1:3" ht="15.75" customHeight="1" x14ac:dyDescent="0.25">
      <c r="A729"/>
      <c r="B729"/>
      <c r="C729" s="26"/>
    </row>
    <row r="730" spans="1:3" ht="15.75" customHeight="1" x14ac:dyDescent="0.25">
      <c r="A730"/>
      <c r="B730"/>
      <c r="C730" s="26"/>
    </row>
    <row r="731" spans="1:3" ht="15.75" customHeight="1" x14ac:dyDescent="0.25">
      <c r="A731"/>
      <c r="B731"/>
      <c r="C731" s="26"/>
    </row>
    <row r="732" spans="1:3" ht="15.75" customHeight="1" x14ac:dyDescent="0.25">
      <c r="A732"/>
      <c r="B732"/>
      <c r="C732" s="26"/>
    </row>
    <row r="733" spans="1:3" ht="15.75" customHeight="1" x14ac:dyDescent="0.25">
      <c r="A733"/>
      <c r="B733"/>
      <c r="C733" s="26"/>
    </row>
    <row r="734" spans="1:3" ht="15.75" customHeight="1" x14ac:dyDescent="0.25">
      <c r="A734"/>
      <c r="B734"/>
      <c r="C734" s="26"/>
    </row>
    <row r="735" spans="1:3" ht="15.75" customHeight="1" x14ac:dyDescent="0.25">
      <c r="A735"/>
      <c r="B735"/>
      <c r="C735" s="26"/>
    </row>
    <row r="736" spans="1:3" ht="15.75" customHeight="1" x14ac:dyDescent="0.25">
      <c r="A736"/>
      <c r="B736"/>
      <c r="C736" s="26"/>
    </row>
    <row r="737" spans="1:3" ht="15.75" customHeight="1" x14ac:dyDescent="0.25">
      <c r="A737"/>
      <c r="B737"/>
      <c r="C737" s="26"/>
    </row>
    <row r="738" spans="1:3" ht="15.75" customHeight="1" x14ac:dyDescent="0.25">
      <c r="A738"/>
      <c r="B738"/>
      <c r="C738" s="26"/>
    </row>
    <row r="739" spans="1:3" ht="15.75" customHeight="1" x14ac:dyDescent="0.25">
      <c r="A739"/>
      <c r="B739"/>
      <c r="C739" s="26"/>
    </row>
    <row r="740" spans="1:3" ht="15.75" customHeight="1" x14ac:dyDescent="0.25">
      <c r="A740"/>
      <c r="B740"/>
      <c r="C740" s="26"/>
    </row>
    <row r="741" spans="1:3" ht="15.75" customHeight="1" x14ac:dyDescent="0.25">
      <c r="A741"/>
      <c r="B741"/>
      <c r="C741" s="26"/>
    </row>
    <row r="742" spans="1:3" ht="15.75" customHeight="1" x14ac:dyDescent="0.25">
      <c r="A742"/>
      <c r="B742"/>
      <c r="C742" s="26"/>
    </row>
    <row r="743" spans="1:3" ht="15.75" customHeight="1" x14ac:dyDescent="0.25">
      <c r="A743"/>
      <c r="B743"/>
      <c r="C743" s="26"/>
    </row>
    <row r="744" spans="1:3" ht="15.75" customHeight="1" x14ac:dyDescent="0.25">
      <c r="A744"/>
      <c r="B744"/>
      <c r="C744" s="26"/>
    </row>
    <row r="745" spans="1:3" ht="15.75" customHeight="1" x14ac:dyDescent="0.25">
      <c r="A745"/>
      <c r="B745"/>
      <c r="C745" s="26"/>
    </row>
    <row r="746" spans="1:3" ht="15.75" customHeight="1" x14ac:dyDescent="0.25">
      <c r="A746"/>
      <c r="B746"/>
      <c r="C746" s="26"/>
    </row>
    <row r="747" spans="1:3" ht="15.75" customHeight="1" x14ac:dyDescent="0.25">
      <c r="A747"/>
      <c r="B747"/>
      <c r="C747" s="26"/>
    </row>
    <row r="748" spans="1:3" ht="15.75" customHeight="1" x14ac:dyDescent="0.25">
      <c r="A748"/>
      <c r="B748"/>
      <c r="C748" s="26"/>
    </row>
    <row r="749" spans="1:3" ht="15.75" customHeight="1" x14ac:dyDescent="0.25">
      <c r="A749"/>
      <c r="B749"/>
      <c r="C749" s="26"/>
    </row>
    <row r="750" spans="1:3" ht="15.75" customHeight="1" x14ac:dyDescent="0.25">
      <c r="A750"/>
      <c r="B750"/>
      <c r="C750" s="26"/>
    </row>
    <row r="751" spans="1:3" ht="15.75" customHeight="1" x14ac:dyDescent="0.25">
      <c r="A751"/>
      <c r="B751"/>
      <c r="C751" s="26"/>
    </row>
    <row r="752" spans="1:3" ht="15.75" customHeight="1" x14ac:dyDescent="0.25">
      <c r="A752"/>
      <c r="B752"/>
      <c r="C752" s="26"/>
    </row>
    <row r="753" spans="1:3" ht="15.75" customHeight="1" x14ac:dyDescent="0.25">
      <c r="A753"/>
      <c r="B753"/>
      <c r="C753" s="26"/>
    </row>
    <row r="754" spans="1:3" ht="15.75" customHeight="1" x14ac:dyDescent="0.25">
      <c r="A754"/>
      <c r="B754"/>
      <c r="C754" s="26"/>
    </row>
    <row r="755" spans="1:3" ht="15.75" customHeight="1" x14ac:dyDescent="0.25">
      <c r="A755"/>
      <c r="B755"/>
      <c r="C755" s="26"/>
    </row>
    <row r="756" spans="1:3" ht="15.75" customHeight="1" x14ac:dyDescent="0.25">
      <c r="A756"/>
      <c r="B756"/>
      <c r="C756" s="26"/>
    </row>
    <row r="757" spans="1:3" ht="15.75" customHeight="1" x14ac:dyDescent="0.25">
      <c r="A757"/>
      <c r="B757"/>
      <c r="C757" s="26"/>
    </row>
    <row r="758" spans="1:3" ht="15.75" customHeight="1" x14ac:dyDescent="0.25">
      <c r="A758"/>
      <c r="B758"/>
      <c r="C758" s="26"/>
    </row>
    <row r="759" spans="1:3" ht="15.75" customHeight="1" x14ac:dyDescent="0.25">
      <c r="A759"/>
      <c r="B759"/>
      <c r="C759" s="26"/>
    </row>
    <row r="760" spans="1:3" ht="15.75" customHeight="1" x14ac:dyDescent="0.25">
      <c r="A760"/>
      <c r="B760"/>
      <c r="C760" s="26"/>
    </row>
    <row r="761" spans="1:3" ht="15.75" customHeight="1" x14ac:dyDescent="0.25">
      <c r="A761"/>
      <c r="B761"/>
      <c r="C761" s="26"/>
    </row>
    <row r="762" spans="1:3" ht="15.75" customHeight="1" x14ac:dyDescent="0.25">
      <c r="A762"/>
      <c r="B762"/>
      <c r="C762" s="26"/>
    </row>
    <row r="763" spans="1:3" ht="15.75" customHeight="1" x14ac:dyDescent="0.25">
      <c r="A763"/>
      <c r="B763"/>
      <c r="C763" s="26"/>
    </row>
    <row r="764" spans="1:3" ht="15.75" customHeight="1" x14ac:dyDescent="0.25">
      <c r="A764"/>
      <c r="B764"/>
      <c r="C764" s="26"/>
    </row>
    <row r="765" spans="1:3" ht="15.75" customHeight="1" x14ac:dyDescent="0.25">
      <c r="A765"/>
      <c r="B765"/>
      <c r="C765" s="26"/>
    </row>
    <row r="766" spans="1:3" ht="15.75" customHeight="1" x14ac:dyDescent="0.25">
      <c r="A766"/>
      <c r="B766"/>
      <c r="C766" s="26"/>
    </row>
    <row r="767" spans="1:3" ht="15.75" customHeight="1" x14ac:dyDescent="0.25">
      <c r="A767"/>
      <c r="B767"/>
      <c r="C767" s="26"/>
    </row>
    <row r="768" spans="1:3" ht="15.75" customHeight="1" x14ac:dyDescent="0.25">
      <c r="A768"/>
      <c r="B768"/>
      <c r="C768" s="26"/>
    </row>
    <row r="769" spans="1:3" ht="15.75" customHeight="1" x14ac:dyDescent="0.25">
      <c r="A769"/>
      <c r="B769"/>
      <c r="C769" s="26"/>
    </row>
    <row r="770" spans="1:3" ht="15.75" customHeight="1" x14ac:dyDescent="0.25">
      <c r="A770"/>
      <c r="B770"/>
      <c r="C770" s="26"/>
    </row>
    <row r="771" spans="1:3" ht="15.75" customHeight="1" x14ac:dyDescent="0.25">
      <c r="A771"/>
      <c r="B771"/>
      <c r="C771" s="26"/>
    </row>
    <row r="772" spans="1:3" ht="15.75" customHeight="1" x14ac:dyDescent="0.25">
      <c r="A772"/>
      <c r="B772"/>
      <c r="C772" s="26"/>
    </row>
    <row r="773" spans="1:3" ht="15.75" customHeight="1" x14ac:dyDescent="0.25">
      <c r="A773"/>
      <c r="B773"/>
      <c r="C773" s="26"/>
    </row>
    <row r="774" spans="1:3" ht="15.75" customHeight="1" x14ac:dyDescent="0.25">
      <c r="A774"/>
      <c r="B774"/>
      <c r="C774" s="26"/>
    </row>
    <row r="775" spans="1:3" ht="15.75" customHeight="1" x14ac:dyDescent="0.25">
      <c r="A775"/>
      <c r="B775"/>
      <c r="C775" s="26"/>
    </row>
    <row r="776" spans="1:3" ht="15.75" customHeight="1" x14ac:dyDescent="0.25">
      <c r="A776"/>
      <c r="B776"/>
      <c r="C776" s="26"/>
    </row>
    <row r="777" spans="1:3" ht="15.75" customHeight="1" x14ac:dyDescent="0.25">
      <c r="A777"/>
      <c r="B777"/>
      <c r="C777" s="26"/>
    </row>
    <row r="778" spans="1:3" ht="15.75" customHeight="1" x14ac:dyDescent="0.25">
      <c r="A778"/>
      <c r="B778"/>
      <c r="C778" s="26"/>
    </row>
    <row r="779" spans="1:3" ht="15.75" customHeight="1" x14ac:dyDescent="0.25">
      <c r="A779"/>
      <c r="B779"/>
      <c r="C779" s="26"/>
    </row>
    <row r="780" spans="1:3" ht="15.75" customHeight="1" x14ac:dyDescent="0.25">
      <c r="A780"/>
      <c r="B780"/>
      <c r="C780" s="26"/>
    </row>
    <row r="781" spans="1:3" ht="15.75" customHeight="1" x14ac:dyDescent="0.25">
      <c r="A781"/>
      <c r="B781"/>
      <c r="C781" s="26"/>
    </row>
    <row r="782" spans="1:3" ht="15.75" customHeight="1" x14ac:dyDescent="0.25">
      <c r="A782"/>
      <c r="B782"/>
      <c r="C782" s="26"/>
    </row>
    <row r="783" spans="1:3" ht="15.75" customHeight="1" x14ac:dyDescent="0.25">
      <c r="A783"/>
      <c r="B783"/>
      <c r="C783" s="26"/>
    </row>
    <row r="784" spans="1:3" ht="15.75" customHeight="1" x14ac:dyDescent="0.25">
      <c r="A784"/>
      <c r="B784"/>
      <c r="C784" s="26"/>
    </row>
    <row r="785" spans="1:3" ht="15.75" customHeight="1" x14ac:dyDescent="0.25">
      <c r="A785"/>
      <c r="B785"/>
      <c r="C785" s="26"/>
    </row>
    <row r="786" spans="1:3" ht="15.75" customHeight="1" x14ac:dyDescent="0.25">
      <c r="A786"/>
      <c r="B786"/>
      <c r="C786" s="26"/>
    </row>
    <row r="787" spans="1:3" ht="15.75" customHeight="1" x14ac:dyDescent="0.25">
      <c r="A787"/>
      <c r="B787"/>
      <c r="C787" s="26"/>
    </row>
    <row r="788" spans="1:3" ht="15.75" customHeight="1" x14ac:dyDescent="0.25">
      <c r="A788"/>
      <c r="B788"/>
      <c r="C788" s="26"/>
    </row>
    <row r="789" spans="1:3" ht="15.75" customHeight="1" x14ac:dyDescent="0.25">
      <c r="A789"/>
      <c r="B789"/>
      <c r="C789" s="26"/>
    </row>
    <row r="790" spans="1:3" ht="15.75" customHeight="1" x14ac:dyDescent="0.25">
      <c r="A790"/>
      <c r="B790"/>
      <c r="C790" s="26"/>
    </row>
    <row r="791" spans="1:3" ht="15.75" customHeight="1" x14ac:dyDescent="0.25">
      <c r="A791"/>
      <c r="B791"/>
      <c r="C791" s="26"/>
    </row>
    <row r="792" spans="1:3" ht="15.75" customHeight="1" x14ac:dyDescent="0.25">
      <c r="A792"/>
      <c r="B792"/>
      <c r="C792" s="26"/>
    </row>
    <row r="793" spans="1:3" ht="15.75" customHeight="1" x14ac:dyDescent="0.25">
      <c r="A793"/>
      <c r="B793"/>
      <c r="C793" s="26"/>
    </row>
    <row r="794" spans="1:3" ht="15.75" customHeight="1" x14ac:dyDescent="0.25">
      <c r="A794"/>
      <c r="B794"/>
      <c r="C794" s="26"/>
    </row>
    <row r="795" spans="1:3" ht="15.75" customHeight="1" x14ac:dyDescent="0.25">
      <c r="A795"/>
      <c r="B795"/>
      <c r="C795" s="26"/>
    </row>
    <row r="796" spans="1:3" ht="15.75" customHeight="1" x14ac:dyDescent="0.25">
      <c r="A796"/>
      <c r="B796"/>
      <c r="C796" s="26"/>
    </row>
    <row r="797" spans="1:3" ht="15.75" customHeight="1" x14ac:dyDescent="0.25">
      <c r="A797"/>
      <c r="B797"/>
      <c r="C797" s="26"/>
    </row>
    <row r="798" spans="1:3" ht="15.75" customHeight="1" x14ac:dyDescent="0.25">
      <c r="A798"/>
      <c r="B798"/>
      <c r="C798" s="26"/>
    </row>
    <row r="799" spans="1:3" ht="15.75" customHeight="1" x14ac:dyDescent="0.25">
      <c r="A799"/>
      <c r="B799"/>
      <c r="C799" s="26"/>
    </row>
    <row r="800" spans="1:3" ht="15.75" customHeight="1" x14ac:dyDescent="0.25">
      <c r="A800"/>
      <c r="B800"/>
      <c r="C800" s="26"/>
    </row>
    <row r="801" spans="1:3" ht="15.75" customHeight="1" x14ac:dyDescent="0.25">
      <c r="A801"/>
      <c r="B801"/>
      <c r="C801" s="26"/>
    </row>
    <row r="802" spans="1:3" ht="15.75" customHeight="1" x14ac:dyDescent="0.25">
      <c r="A802"/>
      <c r="B802"/>
      <c r="C802" s="26"/>
    </row>
    <row r="803" spans="1:3" ht="15.75" customHeight="1" x14ac:dyDescent="0.25">
      <c r="A803"/>
      <c r="B803"/>
      <c r="C803" s="26"/>
    </row>
    <row r="804" spans="1:3" ht="15.75" customHeight="1" x14ac:dyDescent="0.25">
      <c r="A804"/>
      <c r="B804"/>
      <c r="C804" s="26"/>
    </row>
    <row r="805" spans="1:3" ht="15.75" customHeight="1" x14ac:dyDescent="0.25">
      <c r="A805"/>
      <c r="B805"/>
      <c r="C805" s="26"/>
    </row>
    <row r="806" spans="1:3" ht="15.75" customHeight="1" x14ac:dyDescent="0.25">
      <c r="A806"/>
      <c r="B806"/>
      <c r="C806" s="26"/>
    </row>
    <row r="807" spans="1:3" ht="15.75" customHeight="1" x14ac:dyDescent="0.25">
      <c r="A807"/>
      <c r="B807"/>
      <c r="C807" s="26"/>
    </row>
    <row r="808" spans="1:3" ht="15.75" customHeight="1" x14ac:dyDescent="0.25">
      <c r="A808"/>
      <c r="B808"/>
      <c r="C808" s="26"/>
    </row>
    <row r="809" spans="1:3" ht="15.75" customHeight="1" x14ac:dyDescent="0.25">
      <c r="A809"/>
      <c r="B809"/>
      <c r="C809" s="26"/>
    </row>
    <row r="810" spans="1:3" ht="15.75" customHeight="1" x14ac:dyDescent="0.25">
      <c r="A810"/>
      <c r="B810"/>
      <c r="C810" s="26"/>
    </row>
    <row r="811" spans="1:3" ht="15.75" customHeight="1" x14ac:dyDescent="0.25">
      <c r="A811"/>
      <c r="B811"/>
      <c r="C811" s="26"/>
    </row>
    <row r="812" spans="1:3" ht="15.75" customHeight="1" x14ac:dyDescent="0.25">
      <c r="A812"/>
      <c r="B812"/>
      <c r="C812" s="26"/>
    </row>
    <row r="813" spans="1:3" ht="15.75" customHeight="1" x14ac:dyDescent="0.25">
      <c r="A813"/>
      <c r="B813"/>
      <c r="C813" s="26"/>
    </row>
    <row r="814" spans="1:3" ht="15.75" customHeight="1" x14ac:dyDescent="0.25">
      <c r="A814"/>
      <c r="B814"/>
      <c r="C814" s="26"/>
    </row>
    <row r="815" spans="1:3" ht="15.75" customHeight="1" x14ac:dyDescent="0.25">
      <c r="A815"/>
      <c r="B815"/>
      <c r="C815" s="26"/>
    </row>
    <row r="816" spans="1:3" ht="15.75" customHeight="1" x14ac:dyDescent="0.25">
      <c r="A816"/>
      <c r="B816"/>
      <c r="C816" s="26"/>
    </row>
    <row r="817" spans="1:3" ht="15.75" customHeight="1" x14ac:dyDescent="0.25">
      <c r="A817"/>
      <c r="B817"/>
      <c r="C817" s="26"/>
    </row>
    <row r="818" spans="1:3" ht="15.75" customHeight="1" x14ac:dyDescent="0.25">
      <c r="A818"/>
      <c r="B818"/>
      <c r="C818" s="26"/>
    </row>
    <row r="819" spans="1:3" ht="15.75" customHeight="1" x14ac:dyDescent="0.25">
      <c r="A819"/>
      <c r="B819"/>
      <c r="C819" s="26"/>
    </row>
    <row r="820" spans="1:3" ht="15.75" customHeight="1" x14ac:dyDescent="0.25">
      <c r="A820"/>
      <c r="B820"/>
      <c r="C820" s="26"/>
    </row>
    <row r="821" spans="1:3" ht="15.75" customHeight="1" x14ac:dyDescent="0.25">
      <c r="A821"/>
      <c r="B821"/>
      <c r="C821" s="26"/>
    </row>
    <row r="822" spans="1:3" ht="15.75" customHeight="1" x14ac:dyDescent="0.25">
      <c r="A822"/>
      <c r="B822"/>
      <c r="C822" s="26"/>
    </row>
    <row r="823" spans="1:3" ht="15.75" customHeight="1" x14ac:dyDescent="0.25">
      <c r="A823"/>
      <c r="B823"/>
      <c r="C823" s="26"/>
    </row>
    <row r="824" spans="1:3" ht="15.75" customHeight="1" x14ac:dyDescent="0.25">
      <c r="A824"/>
      <c r="B824"/>
      <c r="C824" s="26"/>
    </row>
    <row r="825" spans="1:3" ht="15.75" customHeight="1" x14ac:dyDescent="0.25">
      <c r="A825"/>
      <c r="B825"/>
      <c r="C825" s="26"/>
    </row>
    <row r="826" spans="1:3" ht="15.75" customHeight="1" x14ac:dyDescent="0.25">
      <c r="A826"/>
      <c r="B826"/>
      <c r="C826" s="26"/>
    </row>
    <row r="827" spans="1:3" ht="15.75" customHeight="1" x14ac:dyDescent="0.25">
      <c r="A827"/>
      <c r="B827"/>
      <c r="C827" s="26"/>
    </row>
    <row r="828" spans="1:3" ht="15.75" customHeight="1" x14ac:dyDescent="0.25">
      <c r="A828"/>
      <c r="B828"/>
      <c r="C828" s="26"/>
    </row>
    <row r="829" spans="1:3" ht="15.75" customHeight="1" x14ac:dyDescent="0.25">
      <c r="A829"/>
      <c r="B829"/>
      <c r="C829" s="26"/>
    </row>
    <row r="830" spans="1:3" ht="15.75" customHeight="1" x14ac:dyDescent="0.25">
      <c r="A830"/>
      <c r="B830"/>
      <c r="C830" s="26"/>
    </row>
    <row r="831" spans="1:3" ht="15.75" customHeight="1" x14ac:dyDescent="0.25">
      <c r="A831"/>
      <c r="B831"/>
      <c r="C831" s="26"/>
    </row>
    <row r="832" spans="1:3" ht="15.75" customHeight="1" x14ac:dyDescent="0.25">
      <c r="A832"/>
      <c r="B832"/>
      <c r="C832" s="26"/>
    </row>
    <row r="833" spans="1:3" ht="15.75" customHeight="1" x14ac:dyDescent="0.25">
      <c r="A833"/>
      <c r="B833"/>
      <c r="C833" s="26"/>
    </row>
    <row r="834" spans="1:3" ht="15.75" customHeight="1" x14ac:dyDescent="0.25">
      <c r="A834"/>
      <c r="B834"/>
      <c r="C834" s="26"/>
    </row>
    <row r="835" spans="1:3" ht="15.75" customHeight="1" x14ac:dyDescent="0.25">
      <c r="A835"/>
      <c r="B835"/>
      <c r="C835" s="26"/>
    </row>
    <row r="836" spans="1:3" ht="15.75" customHeight="1" x14ac:dyDescent="0.25">
      <c r="A836"/>
      <c r="B836"/>
      <c r="C836" s="26"/>
    </row>
    <row r="837" spans="1:3" ht="15.75" customHeight="1" x14ac:dyDescent="0.25">
      <c r="A837"/>
      <c r="B837"/>
      <c r="C837" s="26"/>
    </row>
    <row r="838" spans="1:3" ht="15.75" customHeight="1" x14ac:dyDescent="0.25">
      <c r="A838"/>
      <c r="B838"/>
      <c r="C838" s="26"/>
    </row>
    <row r="839" spans="1:3" ht="15.75" customHeight="1" x14ac:dyDescent="0.25">
      <c r="A839"/>
      <c r="B839"/>
      <c r="C839" s="26"/>
    </row>
    <row r="840" spans="1:3" ht="15.75" customHeight="1" x14ac:dyDescent="0.25">
      <c r="A840"/>
      <c r="B840"/>
      <c r="C840" s="26"/>
    </row>
    <row r="841" spans="1:3" ht="15.75" customHeight="1" x14ac:dyDescent="0.25">
      <c r="A841"/>
      <c r="B841"/>
      <c r="C841" s="26"/>
    </row>
    <row r="842" spans="1:3" ht="15.75" customHeight="1" x14ac:dyDescent="0.25">
      <c r="A842"/>
      <c r="B842"/>
      <c r="C842" s="26"/>
    </row>
    <row r="843" spans="1:3" ht="15.75" customHeight="1" x14ac:dyDescent="0.25">
      <c r="A843"/>
      <c r="B843"/>
      <c r="C843" s="26"/>
    </row>
    <row r="844" spans="1:3" ht="15.75" customHeight="1" x14ac:dyDescent="0.25">
      <c r="A844"/>
      <c r="B844"/>
      <c r="C844" s="26"/>
    </row>
    <row r="845" spans="1:3" ht="15.75" customHeight="1" x14ac:dyDescent="0.25">
      <c r="A845"/>
      <c r="B845"/>
      <c r="C845" s="26"/>
    </row>
    <row r="846" spans="1:3" ht="15.75" customHeight="1" x14ac:dyDescent="0.25">
      <c r="A846"/>
      <c r="B846"/>
      <c r="C846" s="26"/>
    </row>
    <row r="847" spans="1:3" ht="15.75" customHeight="1" x14ac:dyDescent="0.25">
      <c r="A847"/>
      <c r="B847"/>
      <c r="C847" s="26"/>
    </row>
    <row r="848" spans="1:3" ht="15.75" customHeight="1" x14ac:dyDescent="0.25">
      <c r="A848"/>
      <c r="B848"/>
      <c r="C848" s="26"/>
    </row>
    <row r="849" spans="1:3" ht="15.75" customHeight="1" x14ac:dyDescent="0.25">
      <c r="A849"/>
      <c r="B849"/>
      <c r="C849" s="26"/>
    </row>
    <row r="850" spans="1:3" ht="15.75" customHeight="1" x14ac:dyDescent="0.25">
      <c r="A850"/>
      <c r="B850"/>
      <c r="C850" s="26"/>
    </row>
    <row r="851" spans="1:3" ht="15.75" customHeight="1" x14ac:dyDescent="0.25">
      <c r="A851"/>
      <c r="B851"/>
      <c r="C851" s="26"/>
    </row>
    <row r="852" spans="1:3" ht="15.75" customHeight="1" x14ac:dyDescent="0.25">
      <c r="A852"/>
      <c r="B852"/>
      <c r="C852" s="26"/>
    </row>
    <row r="853" spans="1:3" ht="15.75" customHeight="1" x14ac:dyDescent="0.25">
      <c r="A853"/>
      <c r="B853"/>
      <c r="C853" s="26"/>
    </row>
    <row r="854" spans="1:3" ht="15.75" customHeight="1" x14ac:dyDescent="0.25">
      <c r="A854"/>
      <c r="B854"/>
      <c r="C854" s="26"/>
    </row>
    <row r="855" spans="1:3" ht="15.75" customHeight="1" x14ac:dyDescent="0.25">
      <c r="A855"/>
      <c r="B855"/>
      <c r="C855" s="26"/>
    </row>
    <row r="856" spans="1:3" ht="15.75" customHeight="1" x14ac:dyDescent="0.25">
      <c r="A856"/>
      <c r="B856"/>
      <c r="C856" s="26"/>
    </row>
    <row r="857" spans="1:3" ht="15.75" customHeight="1" x14ac:dyDescent="0.25">
      <c r="A857"/>
      <c r="B857"/>
      <c r="C857" s="26"/>
    </row>
    <row r="858" spans="1:3" ht="15.75" customHeight="1" x14ac:dyDescent="0.25">
      <c r="A858"/>
      <c r="B858"/>
      <c r="C858" s="26"/>
    </row>
    <row r="859" spans="1:3" ht="15.75" customHeight="1" x14ac:dyDescent="0.25">
      <c r="A859"/>
      <c r="B859"/>
      <c r="C859" s="26"/>
    </row>
    <row r="860" spans="1:3" ht="15.75" customHeight="1" x14ac:dyDescent="0.25">
      <c r="A860"/>
      <c r="B860"/>
      <c r="C860" s="26"/>
    </row>
    <row r="861" spans="1:3" ht="15.75" customHeight="1" x14ac:dyDescent="0.25">
      <c r="A861"/>
      <c r="B861"/>
      <c r="C861" s="26"/>
    </row>
    <row r="862" spans="1:3" ht="15.75" customHeight="1" x14ac:dyDescent="0.25">
      <c r="A862"/>
      <c r="B862"/>
      <c r="C862" s="26"/>
    </row>
    <row r="863" spans="1:3" ht="15.75" customHeight="1" x14ac:dyDescent="0.25">
      <c r="A863"/>
      <c r="B863"/>
      <c r="C863" s="26"/>
    </row>
    <row r="864" spans="1:3" ht="15.75" customHeight="1" x14ac:dyDescent="0.25">
      <c r="A864"/>
      <c r="B864"/>
      <c r="C864" s="26"/>
    </row>
    <row r="865" spans="1:3" ht="15.75" customHeight="1" x14ac:dyDescent="0.25">
      <c r="A865"/>
      <c r="B865"/>
      <c r="C865" s="26"/>
    </row>
    <row r="866" spans="1:3" ht="15.75" customHeight="1" x14ac:dyDescent="0.25">
      <c r="A866"/>
      <c r="B866"/>
      <c r="C866" s="26"/>
    </row>
    <row r="867" spans="1:3" ht="15.75" customHeight="1" x14ac:dyDescent="0.25">
      <c r="A867"/>
      <c r="B867"/>
      <c r="C867" s="26"/>
    </row>
    <row r="868" spans="1:3" ht="15.75" customHeight="1" x14ac:dyDescent="0.25">
      <c r="A868"/>
      <c r="B868"/>
      <c r="C868" s="26"/>
    </row>
    <row r="869" spans="1:3" ht="15.75" customHeight="1" x14ac:dyDescent="0.25">
      <c r="A869"/>
      <c r="B869"/>
      <c r="C869" s="26"/>
    </row>
    <row r="870" spans="1:3" ht="15.75" customHeight="1" x14ac:dyDescent="0.25">
      <c r="A870"/>
      <c r="B870"/>
      <c r="C870" s="26"/>
    </row>
    <row r="871" spans="1:3" ht="15.75" customHeight="1" x14ac:dyDescent="0.25">
      <c r="A871"/>
      <c r="B871"/>
      <c r="C871" s="26"/>
    </row>
    <row r="872" spans="1:3" ht="15.75" customHeight="1" x14ac:dyDescent="0.25">
      <c r="A872"/>
      <c r="B872"/>
      <c r="C872" s="26"/>
    </row>
    <row r="873" spans="1:3" ht="15.75" customHeight="1" x14ac:dyDescent="0.25">
      <c r="A873"/>
      <c r="B873"/>
      <c r="C873" s="26"/>
    </row>
    <row r="874" spans="1:3" ht="15.75" customHeight="1" x14ac:dyDescent="0.25">
      <c r="A874"/>
      <c r="B874"/>
      <c r="C874" s="26"/>
    </row>
    <row r="875" spans="1:3" ht="15.75" customHeight="1" x14ac:dyDescent="0.25">
      <c r="A875"/>
      <c r="B875"/>
      <c r="C875" s="26"/>
    </row>
    <row r="876" spans="1:3" ht="15.75" customHeight="1" x14ac:dyDescent="0.25">
      <c r="A876"/>
      <c r="B876"/>
      <c r="C876" s="26"/>
    </row>
    <row r="877" spans="1:3" ht="15.75" customHeight="1" x14ac:dyDescent="0.25">
      <c r="A877"/>
      <c r="B877"/>
      <c r="C877" s="26"/>
    </row>
    <row r="878" spans="1:3" ht="15.75" customHeight="1" x14ac:dyDescent="0.25">
      <c r="A878"/>
      <c r="B878"/>
      <c r="C878" s="26"/>
    </row>
    <row r="879" spans="1:3" ht="15.75" customHeight="1" x14ac:dyDescent="0.25">
      <c r="A879"/>
      <c r="B879"/>
      <c r="C879" s="26"/>
    </row>
    <row r="880" spans="1:3" ht="15.75" customHeight="1" x14ac:dyDescent="0.25">
      <c r="A880"/>
      <c r="B880"/>
      <c r="C880" s="26"/>
    </row>
    <row r="881" spans="1:3" ht="15.75" customHeight="1" x14ac:dyDescent="0.25">
      <c r="A881"/>
      <c r="B881"/>
      <c r="C881" s="26"/>
    </row>
    <row r="882" spans="1:3" ht="15.75" customHeight="1" x14ac:dyDescent="0.25">
      <c r="A882"/>
      <c r="B882"/>
      <c r="C882" s="26"/>
    </row>
    <row r="883" spans="1:3" ht="15.75" customHeight="1" x14ac:dyDescent="0.25">
      <c r="A883"/>
      <c r="B883"/>
      <c r="C883" s="26"/>
    </row>
    <row r="884" spans="1:3" ht="15.75" customHeight="1" x14ac:dyDescent="0.25">
      <c r="A884"/>
      <c r="B884"/>
      <c r="C884" s="26"/>
    </row>
    <row r="885" spans="1:3" ht="15.75" customHeight="1" x14ac:dyDescent="0.25">
      <c r="A885"/>
      <c r="B885"/>
      <c r="C885" s="26"/>
    </row>
    <row r="886" spans="1:3" ht="15.75" customHeight="1" x14ac:dyDescent="0.25">
      <c r="A886"/>
      <c r="B886"/>
      <c r="C886" s="26"/>
    </row>
    <row r="887" spans="1:3" ht="15.75" customHeight="1" x14ac:dyDescent="0.25">
      <c r="A887"/>
      <c r="B887"/>
      <c r="C887" s="26"/>
    </row>
    <row r="888" spans="1:3" ht="15.75" customHeight="1" x14ac:dyDescent="0.25">
      <c r="A888"/>
      <c r="B888"/>
      <c r="C888" s="26"/>
    </row>
    <row r="889" spans="1:3" ht="15.75" customHeight="1" x14ac:dyDescent="0.25">
      <c r="A889"/>
      <c r="B889"/>
      <c r="C889" s="26"/>
    </row>
    <row r="890" spans="1:3" ht="15.75" customHeight="1" x14ac:dyDescent="0.25">
      <c r="A890"/>
      <c r="B890"/>
      <c r="C890" s="26"/>
    </row>
    <row r="891" spans="1:3" ht="15.75" customHeight="1" x14ac:dyDescent="0.25">
      <c r="A891"/>
      <c r="B891"/>
      <c r="C891" s="26"/>
    </row>
    <row r="892" spans="1:3" ht="15.75" customHeight="1" x14ac:dyDescent="0.25">
      <c r="A892"/>
      <c r="B892"/>
      <c r="C892" s="26"/>
    </row>
    <row r="893" spans="1:3" ht="15.75" customHeight="1" x14ac:dyDescent="0.25">
      <c r="A893"/>
      <c r="B893"/>
      <c r="C893" s="26"/>
    </row>
    <row r="894" spans="1:3" ht="15.75" customHeight="1" x14ac:dyDescent="0.25">
      <c r="A894"/>
      <c r="B894"/>
      <c r="C894" s="26"/>
    </row>
    <row r="895" spans="1:3" ht="15.75" customHeight="1" x14ac:dyDescent="0.25">
      <c r="A895"/>
      <c r="B895"/>
      <c r="C895" s="26"/>
    </row>
    <row r="896" spans="1:3" ht="15.75" customHeight="1" x14ac:dyDescent="0.25">
      <c r="A896"/>
      <c r="B896"/>
      <c r="C896" s="26"/>
    </row>
    <row r="897" spans="1:3" ht="15.75" customHeight="1" x14ac:dyDescent="0.25">
      <c r="A897"/>
      <c r="B897"/>
      <c r="C897" s="26"/>
    </row>
    <row r="898" spans="1:3" ht="15.75" customHeight="1" x14ac:dyDescent="0.25">
      <c r="A898"/>
      <c r="B898"/>
      <c r="C898" s="26"/>
    </row>
    <row r="899" spans="1:3" ht="15.75" customHeight="1" x14ac:dyDescent="0.25">
      <c r="A899"/>
      <c r="B899"/>
      <c r="C899" s="26"/>
    </row>
    <row r="900" spans="1:3" ht="15.75" customHeight="1" x14ac:dyDescent="0.25">
      <c r="A900"/>
      <c r="B900"/>
      <c r="C900" s="26"/>
    </row>
    <row r="901" spans="1:3" ht="15.75" customHeight="1" x14ac:dyDescent="0.25">
      <c r="A901"/>
      <c r="B901"/>
      <c r="C901" s="26"/>
    </row>
    <row r="902" spans="1:3" ht="15.75" customHeight="1" x14ac:dyDescent="0.25">
      <c r="A902"/>
      <c r="B902"/>
      <c r="C902" s="26"/>
    </row>
    <row r="903" spans="1:3" ht="15.75" customHeight="1" x14ac:dyDescent="0.25">
      <c r="A903"/>
      <c r="B903"/>
      <c r="C903" s="26"/>
    </row>
    <row r="904" spans="1:3" ht="15.75" customHeight="1" x14ac:dyDescent="0.25">
      <c r="A904"/>
      <c r="B904"/>
      <c r="C904" s="26"/>
    </row>
    <row r="905" spans="1:3" ht="15.75" customHeight="1" x14ac:dyDescent="0.25">
      <c r="A905"/>
      <c r="B905"/>
      <c r="C905" s="26"/>
    </row>
    <row r="906" spans="1:3" ht="15.75" customHeight="1" x14ac:dyDescent="0.25">
      <c r="A906"/>
      <c r="B906"/>
      <c r="C906" s="26"/>
    </row>
    <row r="907" spans="1:3" ht="15.75" customHeight="1" x14ac:dyDescent="0.25">
      <c r="A907"/>
      <c r="B907"/>
      <c r="C907" s="26"/>
    </row>
    <row r="908" spans="1:3" ht="15.75" customHeight="1" x14ac:dyDescent="0.25">
      <c r="A908"/>
      <c r="B908"/>
      <c r="C908" s="26"/>
    </row>
    <row r="909" spans="1:3" ht="15.75" customHeight="1" x14ac:dyDescent="0.25">
      <c r="A909"/>
      <c r="B909"/>
      <c r="C909" s="26"/>
    </row>
    <row r="910" spans="1:3" ht="15.75" customHeight="1" x14ac:dyDescent="0.25">
      <c r="A910"/>
      <c r="B910"/>
      <c r="C910" s="26"/>
    </row>
    <row r="911" spans="1:3" ht="15.75" customHeight="1" x14ac:dyDescent="0.25">
      <c r="A911"/>
      <c r="B911"/>
      <c r="C911" s="26"/>
    </row>
    <row r="912" spans="1:3" ht="15.75" customHeight="1" x14ac:dyDescent="0.25">
      <c r="A912"/>
      <c r="B912"/>
      <c r="C912" s="26"/>
    </row>
    <row r="913" spans="1:3" ht="15.75" customHeight="1" x14ac:dyDescent="0.25">
      <c r="A913"/>
      <c r="B913"/>
      <c r="C913" s="26"/>
    </row>
    <row r="914" spans="1:3" ht="15.75" customHeight="1" x14ac:dyDescent="0.25">
      <c r="A914"/>
      <c r="B914"/>
      <c r="C914" s="26"/>
    </row>
    <row r="915" spans="1:3" ht="15.75" customHeight="1" x14ac:dyDescent="0.25">
      <c r="A915"/>
      <c r="B915"/>
      <c r="C915" s="26"/>
    </row>
    <row r="916" spans="1:3" ht="15.75" customHeight="1" x14ac:dyDescent="0.25">
      <c r="A916"/>
      <c r="B916"/>
      <c r="C916" s="26"/>
    </row>
    <row r="917" spans="1:3" ht="15.75" customHeight="1" x14ac:dyDescent="0.25">
      <c r="A917"/>
      <c r="B917"/>
      <c r="C917" s="26"/>
    </row>
    <row r="918" spans="1:3" ht="15.75" customHeight="1" x14ac:dyDescent="0.25">
      <c r="A918"/>
      <c r="B918"/>
      <c r="C918" s="26"/>
    </row>
    <row r="919" spans="1:3" ht="15.75" customHeight="1" x14ac:dyDescent="0.25">
      <c r="A919"/>
      <c r="B919"/>
      <c r="C919" s="26"/>
    </row>
    <row r="920" spans="1:3" ht="15.75" customHeight="1" x14ac:dyDescent="0.25">
      <c r="A920"/>
      <c r="B920"/>
      <c r="C920" s="26"/>
    </row>
    <row r="921" spans="1:3" ht="15.75" customHeight="1" x14ac:dyDescent="0.25">
      <c r="A921"/>
      <c r="B921"/>
      <c r="C921" s="26"/>
    </row>
    <row r="922" spans="1:3" ht="15.75" customHeight="1" x14ac:dyDescent="0.25">
      <c r="A922"/>
      <c r="B922"/>
      <c r="C922" s="26"/>
    </row>
    <row r="923" spans="1:3" ht="15.75" customHeight="1" x14ac:dyDescent="0.25">
      <c r="A923"/>
      <c r="B923"/>
      <c r="C923" s="26"/>
    </row>
    <row r="924" spans="1:3" ht="15.75" customHeight="1" x14ac:dyDescent="0.25">
      <c r="A924"/>
      <c r="B924"/>
      <c r="C924" s="26"/>
    </row>
    <row r="925" spans="1:3" ht="15.75" customHeight="1" x14ac:dyDescent="0.25">
      <c r="A925"/>
      <c r="B925"/>
      <c r="C925" s="26"/>
    </row>
    <row r="926" spans="1:3" ht="15.75" customHeight="1" x14ac:dyDescent="0.25">
      <c r="A926"/>
      <c r="B926"/>
      <c r="C926" s="26"/>
    </row>
    <row r="927" spans="1:3" ht="15.75" customHeight="1" x14ac:dyDescent="0.25">
      <c r="A927"/>
      <c r="B927"/>
      <c r="C927" s="26"/>
    </row>
    <row r="928" spans="1:3" ht="15.75" customHeight="1" x14ac:dyDescent="0.25">
      <c r="A928"/>
      <c r="B928"/>
      <c r="C928" s="26"/>
    </row>
    <row r="929" spans="1:3" ht="15.75" customHeight="1" x14ac:dyDescent="0.25">
      <c r="A929"/>
      <c r="B929"/>
      <c r="C929" s="26"/>
    </row>
    <row r="930" spans="1:3" ht="15.75" customHeight="1" x14ac:dyDescent="0.25">
      <c r="A930"/>
      <c r="B930"/>
      <c r="C930" s="26"/>
    </row>
    <row r="931" spans="1:3" ht="15.75" customHeight="1" x14ac:dyDescent="0.25">
      <c r="A931"/>
      <c r="B931"/>
      <c r="C931" s="26"/>
    </row>
    <row r="932" spans="1:3" ht="15.75" customHeight="1" x14ac:dyDescent="0.25">
      <c r="A932"/>
      <c r="B932"/>
      <c r="C932" s="26"/>
    </row>
    <row r="933" spans="1:3" ht="15.75" customHeight="1" x14ac:dyDescent="0.25">
      <c r="A933"/>
      <c r="B933"/>
      <c r="C933" s="26"/>
    </row>
    <row r="934" spans="1:3" ht="15.75" customHeight="1" x14ac:dyDescent="0.25">
      <c r="A934"/>
      <c r="B934"/>
      <c r="C934" s="26"/>
    </row>
    <row r="935" spans="1:3" ht="15.75" customHeight="1" x14ac:dyDescent="0.25">
      <c r="A935"/>
      <c r="B935"/>
      <c r="C935" s="26"/>
    </row>
    <row r="936" spans="1:3" ht="15.75" customHeight="1" x14ac:dyDescent="0.25">
      <c r="A936"/>
      <c r="B936"/>
      <c r="C936" s="26"/>
    </row>
    <row r="937" spans="1:3" ht="15.75" customHeight="1" x14ac:dyDescent="0.25">
      <c r="A937"/>
      <c r="B937"/>
      <c r="C937" s="26"/>
    </row>
    <row r="938" spans="1:3" ht="15.75" customHeight="1" x14ac:dyDescent="0.25">
      <c r="A938"/>
      <c r="B938"/>
      <c r="C938" s="26"/>
    </row>
    <row r="939" spans="1:3" ht="15.75" customHeight="1" x14ac:dyDescent="0.25">
      <c r="A939"/>
      <c r="B939"/>
      <c r="C939" s="26"/>
    </row>
    <row r="940" spans="1:3" ht="15.75" customHeight="1" x14ac:dyDescent="0.25">
      <c r="A940"/>
      <c r="B940"/>
      <c r="C940" s="26"/>
    </row>
    <row r="941" spans="1:3" ht="15.75" customHeight="1" x14ac:dyDescent="0.25">
      <c r="A941"/>
      <c r="B941"/>
      <c r="C941" s="26"/>
    </row>
    <row r="942" spans="1:3" ht="15.75" customHeight="1" x14ac:dyDescent="0.25">
      <c r="A942"/>
      <c r="B942"/>
      <c r="C942" s="26"/>
    </row>
    <row r="943" spans="1:3" ht="15.75" customHeight="1" x14ac:dyDescent="0.25">
      <c r="A943"/>
      <c r="B943"/>
      <c r="C943" s="26"/>
    </row>
    <row r="944" spans="1:3" ht="15.75" customHeight="1" x14ac:dyDescent="0.25">
      <c r="A944"/>
      <c r="B944"/>
      <c r="C944" s="26"/>
    </row>
    <row r="945" spans="1:3" ht="15.75" customHeight="1" x14ac:dyDescent="0.25">
      <c r="A945"/>
      <c r="B945"/>
      <c r="C945" s="26"/>
    </row>
    <row r="946" spans="1:3" ht="15.75" customHeight="1" x14ac:dyDescent="0.25">
      <c r="A946"/>
      <c r="B946"/>
      <c r="C946" s="26"/>
    </row>
    <row r="947" spans="1:3" ht="15.75" customHeight="1" x14ac:dyDescent="0.25">
      <c r="A947"/>
      <c r="B947"/>
      <c r="C947" s="26"/>
    </row>
    <row r="948" spans="1:3" ht="15.75" customHeight="1" x14ac:dyDescent="0.25">
      <c r="A948"/>
      <c r="B948"/>
      <c r="C948" s="26"/>
    </row>
    <row r="949" spans="1:3" ht="15.75" customHeight="1" x14ac:dyDescent="0.25">
      <c r="A949"/>
      <c r="B949"/>
      <c r="C949" s="26"/>
    </row>
    <row r="950" spans="1:3" ht="15.75" customHeight="1" x14ac:dyDescent="0.25">
      <c r="A950"/>
      <c r="B950"/>
      <c r="C950" s="26"/>
    </row>
    <row r="951" spans="1:3" ht="15.75" customHeight="1" x14ac:dyDescent="0.25">
      <c r="A951"/>
      <c r="B951"/>
      <c r="C951" s="26"/>
    </row>
    <row r="952" spans="1:3" ht="15.75" customHeight="1" x14ac:dyDescent="0.25">
      <c r="A952"/>
      <c r="B952"/>
      <c r="C952" s="26"/>
    </row>
    <row r="953" spans="1:3" ht="15.75" customHeight="1" x14ac:dyDescent="0.25">
      <c r="A953"/>
      <c r="B953"/>
      <c r="C953" s="26"/>
    </row>
    <row r="954" spans="1:3" ht="15.75" customHeight="1" x14ac:dyDescent="0.25">
      <c r="A954"/>
      <c r="B954"/>
      <c r="C954" s="26"/>
    </row>
    <row r="955" spans="1:3" ht="15.75" customHeight="1" x14ac:dyDescent="0.25">
      <c r="A955"/>
      <c r="B955"/>
      <c r="C955" s="26"/>
    </row>
    <row r="956" spans="1:3" ht="15.75" customHeight="1" x14ac:dyDescent="0.25">
      <c r="A956"/>
      <c r="B956"/>
      <c r="C956" s="26"/>
    </row>
    <row r="957" spans="1:3" ht="15.75" customHeight="1" x14ac:dyDescent="0.25">
      <c r="A957"/>
      <c r="B957"/>
      <c r="C957" s="26"/>
    </row>
    <row r="958" spans="1:3" ht="15.75" customHeight="1" x14ac:dyDescent="0.25">
      <c r="A958"/>
      <c r="B958"/>
      <c r="C958" s="26"/>
    </row>
    <row r="959" spans="1:3" ht="15.75" customHeight="1" x14ac:dyDescent="0.25">
      <c r="A959"/>
      <c r="B959"/>
      <c r="C959" s="26"/>
    </row>
    <row r="960" spans="1:3" ht="15.75" customHeight="1" x14ac:dyDescent="0.25">
      <c r="A960"/>
      <c r="B960"/>
      <c r="C960" s="26"/>
    </row>
    <row r="961" spans="1:3" ht="15.75" customHeight="1" x14ac:dyDescent="0.25">
      <c r="A961"/>
      <c r="B961"/>
      <c r="C961" s="26"/>
    </row>
    <row r="962" spans="1:3" ht="15.75" customHeight="1" x14ac:dyDescent="0.25">
      <c r="A962"/>
      <c r="B962"/>
      <c r="C962" s="26"/>
    </row>
    <row r="963" spans="1:3" ht="15.75" customHeight="1" x14ac:dyDescent="0.25">
      <c r="A963"/>
      <c r="B963"/>
      <c r="C963" s="26"/>
    </row>
    <row r="964" spans="1:3" ht="15.75" customHeight="1" x14ac:dyDescent="0.25">
      <c r="A964"/>
      <c r="B964"/>
      <c r="C964" s="26"/>
    </row>
    <row r="965" spans="1:3" ht="15.75" customHeight="1" x14ac:dyDescent="0.25">
      <c r="A965"/>
      <c r="B965"/>
      <c r="C965" s="26"/>
    </row>
    <row r="966" spans="1:3" ht="15.75" customHeight="1" x14ac:dyDescent="0.25">
      <c r="A966"/>
      <c r="B966"/>
      <c r="C966" s="26"/>
    </row>
    <row r="967" spans="1:3" ht="15.75" customHeight="1" x14ac:dyDescent="0.25">
      <c r="A967"/>
      <c r="B967"/>
      <c r="C967" s="26"/>
    </row>
    <row r="968" spans="1:3" ht="15.75" customHeight="1" x14ac:dyDescent="0.25">
      <c r="A968"/>
      <c r="B968"/>
      <c r="C968" s="26"/>
    </row>
    <row r="969" spans="1:3" ht="15.75" customHeight="1" x14ac:dyDescent="0.25">
      <c r="A969"/>
      <c r="B969"/>
      <c r="C969" s="26"/>
    </row>
    <row r="970" spans="1:3" ht="15.75" customHeight="1" x14ac:dyDescent="0.25">
      <c r="A970"/>
      <c r="B970"/>
      <c r="C970" s="26"/>
    </row>
    <row r="971" spans="1:3" ht="15.75" customHeight="1" x14ac:dyDescent="0.25">
      <c r="A971"/>
      <c r="B971"/>
      <c r="C971" s="26"/>
    </row>
    <row r="972" spans="1:3" ht="15.75" customHeight="1" x14ac:dyDescent="0.25">
      <c r="A972"/>
      <c r="B972"/>
      <c r="C972" s="26"/>
    </row>
    <row r="973" spans="1:3" ht="15.75" customHeight="1" x14ac:dyDescent="0.25">
      <c r="A973"/>
      <c r="B973"/>
      <c r="C973" s="26"/>
    </row>
    <row r="974" spans="1:3" ht="15.75" customHeight="1" x14ac:dyDescent="0.25">
      <c r="A974"/>
      <c r="B974"/>
      <c r="C974" s="26"/>
    </row>
    <row r="975" spans="1:3" ht="15.75" customHeight="1" x14ac:dyDescent="0.25">
      <c r="A975"/>
      <c r="B975"/>
      <c r="C975" s="26"/>
    </row>
    <row r="976" spans="1:3" ht="15.75" customHeight="1" x14ac:dyDescent="0.25">
      <c r="A976"/>
      <c r="B976"/>
      <c r="C976" s="26"/>
    </row>
    <row r="977" spans="1:3" ht="15.75" customHeight="1" x14ac:dyDescent="0.25">
      <c r="A977"/>
      <c r="B977"/>
      <c r="C977" s="26"/>
    </row>
    <row r="978" spans="1:3" ht="15.75" customHeight="1" x14ac:dyDescent="0.25">
      <c r="A978"/>
      <c r="B978"/>
      <c r="C978" s="26"/>
    </row>
    <row r="979" spans="1:3" ht="15.75" customHeight="1" x14ac:dyDescent="0.25">
      <c r="A979"/>
      <c r="B979"/>
      <c r="C979" s="26"/>
    </row>
    <row r="980" spans="1:3" ht="15.75" customHeight="1" x14ac:dyDescent="0.25">
      <c r="A980"/>
      <c r="B980"/>
      <c r="C980" s="26"/>
    </row>
    <row r="981" spans="1:3" ht="15.75" customHeight="1" x14ac:dyDescent="0.25">
      <c r="A981"/>
      <c r="B981"/>
      <c r="C981" s="26"/>
    </row>
    <row r="982" spans="1:3" ht="15.75" customHeight="1" x14ac:dyDescent="0.25">
      <c r="A982"/>
      <c r="B982"/>
      <c r="C982" s="26"/>
    </row>
    <row r="983" spans="1:3" ht="15.75" customHeight="1" x14ac:dyDescent="0.25">
      <c r="A983"/>
      <c r="B983"/>
      <c r="C983" s="26"/>
    </row>
    <row r="984" spans="1:3" ht="15.75" customHeight="1" x14ac:dyDescent="0.25">
      <c r="A984"/>
      <c r="B984"/>
      <c r="C984" s="26"/>
    </row>
    <row r="985" spans="1:3" ht="15.75" customHeight="1" x14ac:dyDescent="0.25">
      <c r="A985"/>
      <c r="B985"/>
      <c r="C985" s="26"/>
    </row>
    <row r="986" spans="1:3" ht="15.75" customHeight="1" x14ac:dyDescent="0.25">
      <c r="A986"/>
      <c r="B986"/>
      <c r="C986" s="26"/>
    </row>
    <row r="987" spans="1:3" ht="15.75" customHeight="1" x14ac:dyDescent="0.25">
      <c r="A987"/>
      <c r="B987"/>
      <c r="C987" s="26"/>
    </row>
    <row r="988" spans="1:3" ht="15.75" customHeight="1" x14ac:dyDescent="0.25">
      <c r="A988"/>
      <c r="B988"/>
      <c r="C988" s="26"/>
    </row>
    <row r="989" spans="1:3" ht="15.75" customHeight="1" x14ac:dyDescent="0.25">
      <c r="A989"/>
      <c r="B989"/>
      <c r="C989" s="26"/>
    </row>
  </sheetData>
  <sheetProtection algorithmName="SHA-512" hashValue="GcDHx8/cWfxglv+bBlSoziJn8dWEvr1p+VuY8LoTc4DWu2Zb8WBMZo5BHhBRM4d8MM9Ec/ENckfL08jf9QjKxg==" saltValue="K7Fv+yhRIsiAoGbMuSWDdQ==" spinCount="100000" sheet="1" objects="1" scenarios="1"/>
  <protectedRanges>
    <protectedRange algorithmName="SHA-512" hashValue="R8frfBQ/MhInQYm+jLEgMwgPwCkrGPIUaxyIFLRSCn/+fIsUU6bmJDax/r7gTh2PEAEvgODYwg0rRRjqSM/oww==" saltValue="tbZzHO5lCNHCDH5y3XGZag==" spinCount="100000" sqref="A1:E1 G1:XFD1" name="Range1_1"/>
    <protectedRange algorithmName="SHA-512" hashValue="R8frfBQ/MhInQYm+jLEgMwgPwCkrGPIUaxyIFLRSCn/+fIsUU6bmJDax/r7gTh2PEAEvgODYwg0rRRjqSM/oww==" saltValue="tbZzHO5lCNHCDH5y3XGZag==" spinCount="100000" sqref="F1" name="Range1_2"/>
  </protectedRanges>
  <mergeCells count="1">
    <mergeCell ref="A2:D2"/>
  </mergeCells>
  <conditionalFormatting sqref="D5:D105">
    <cfRule type="cellIs" dxfId="14" priority="1" operator="lessThan">
      <formula>-0.001</formula>
    </cfRule>
  </conditionalFormatting>
  <pageMargins left="0.25" right="0.25" top="0.75" bottom="0.75" header="0.3" footer="0.3"/>
  <pageSetup paperSize="9" scale="80" orientation="portrait"/>
  <headerFooter>
    <oddFooter>&amp;RStranica: &amp;P od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1450"/>
  <sheetViews>
    <sheetView showGridLines="0" topLeftCell="A291" zoomScaleNormal="100" workbookViewId="0">
      <selection activeCell="A291" sqref="A291"/>
    </sheetView>
  </sheetViews>
  <sheetFormatPr defaultColWidth="14.44140625" defaultRowHeight="15" customHeight="1" x14ac:dyDescent="0.25"/>
  <cols>
    <col min="1" max="1" width="4.44140625" customWidth="1"/>
    <col min="2" max="2" width="9.33203125" customWidth="1"/>
    <col min="3" max="3" width="110.6640625" customWidth="1"/>
    <col min="4" max="4" width="2.5546875" hidden="1" customWidth="1"/>
    <col min="5" max="5" width="3.88671875" hidden="1" customWidth="1"/>
    <col min="6" max="6" width="1.88671875" hidden="1" customWidth="1"/>
    <col min="7" max="7" width="5.88671875" hidden="1" customWidth="1"/>
    <col min="8" max="8" width="2.88671875" hidden="1" customWidth="1"/>
    <col min="9" max="9" width="9.109375" hidden="1" customWidth="1"/>
    <col min="10" max="10" width="26.88671875" hidden="1" customWidth="1"/>
    <col min="11" max="11" width="8.6640625" hidden="1" customWidth="1"/>
    <col min="12" max="14" width="2.88671875" hidden="1" customWidth="1"/>
    <col min="15" max="15" width="5.33203125" hidden="1" customWidth="1"/>
    <col min="16" max="16" width="15.6640625" customWidth="1"/>
    <col min="17" max="17" width="14.44140625" customWidth="1"/>
  </cols>
  <sheetData>
    <row r="1" spans="1:16" ht="12.75" hidden="1" customHeight="1" x14ac:dyDescent="0.25">
      <c r="A1" s="332" t="s">
        <v>2886</v>
      </c>
      <c r="B1" s="340"/>
      <c r="C1" s="340"/>
      <c r="D1" s="340"/>
      <c r="E1" s="226" t="s">
        <v>3029</v>
      </c>
      <c r="F1" s="226"/>
      <c r="G1" s="226"/>
      <c r="H1" s="226"/>
      <c r="I1" s="226"/>
      <c r="J1" s="226"/>
      <c r="K1" s="226"/>
      <c r="L1" s="226"/>
      <c r="M1" s="226"/>
      <c r="N1" s="226"/>
      <c r="O1" s="226"/>
      <c r="P1" s="174"/>
    </row>
    <row r="2" spans="1:16" ht="37.5" customHeight="1" x14ac:dyDescent="0.25">
      <c r="A2" s="332" t="s">
        <v>3030</v>
      </c>
      <c r="B2" s="340"/>
      <c r="C2" s="340"/>
      <c r="D2" s="340"/>
      <c r="E2" s="1"/>
      <c r="F2" s="1"/>
      <c r="G2" s="1"/>
      <c r="H2" s="1"/>
      <c r="I2" s="1"/>
      <c r="J2" s="1"/>
      <c r="K2" s="1"/>
      <c r="L2" s="1"/>
      <c r="M2" s="1"/>
      <c r="N2" s="1"/>
      <c r="O2" s="1"/>
    </row>
    <row r="3" spans="1:16" ht="29.25" customHeight="1" x14ac:dyDescent="0.25">
      <c r="A3" s="227" t="s">
        <v>3031</v>
      </c>
      <c r="B3" s="228" t="s">
        <v>3032</v>
      </c>
      <c r="C3" s="229" t="s">
        <v>3033</v>
      </c>
      <c r="D3" s="230"/>
      <c r="E3" s="231">
        <f>E4+E14+E20+E277+E311+E314+E316</f>
        <v>0</v>
      </c>
      <c r="F3" s="231">
        <f>F4+F14+F20+F277+F311+F314+F316</f>
        <v>1</v>
      </c>
      <c r="G3" s="231">
        <f>IF(RefStr!C12&lt;&gt;"",INT(VALUE(MID(RefStr!C12,1,4))),0)</f>
        <v>2023</v>
      </c>
      <c r="H3" s="232">
        <f>IF(RefStr!C12&lt;&gt;"",INT(VALUE(MID(RefStr!C12,6,2))),0)</f>
        <v>12</v>
      </c>
      <c r="I3" s="233">
        <f>RefStr!C10*1</f>
        <v>21</v>
      </c>
      <c r="J3" s="234" t="str">
        <f>RefStr!H7</f>
        <v>DA</v>
      </c>
      <c r="K3" s="232" t="str">
        <f>RefStr!H9</f>
        <v>DA</v>
      </c>
      <c r="L3" s="232" t="str">
        <f>RefStr!H10</f>
        <v>DA</v>
      </c>
      <c r="M3" s="232" t="str">
        <f>RefStr!H8</f>
        <v>DA</v>
      </c>
      <c r="N3" s="232" t="str">
        <f>RefStr!H11</f>
        <v>DA</v>
      </c>
      <c r="O3" s="235">
        <f>RefStr!C6</f>
        <v>36364</v>
      </c>
      <c r="P3" s="174"/>
    </row>
    <row r="4" spans="1:16" ht="19.5" customHeight="1" x14ac:dyDescent="0.25">
      <c r="A4" s="341" t="s">
        <v>3034</v>
      </c>
      <c r="B4" s="342"/>
      <c r="C4" s="343"/>
      <c r="D4" s="230"/>
      <c r="E4" s="226">
        <f>SUM(E5:E13)</f>
        <v>0</v>
      </c>
      <c r="F4" s="226">
        <f>SUM(F5:F13)</f>
        <v>0</v>
      </c>
      <c r="G4" s="226"/>
      <c r="H4" s="226"/>
      <c r="I4" s="236" t="s">
        <v>3035</v>
      </c>
      <c r="J4" s="236" t="s">
        <v>3036</v>
      </c>
      <c r="K4" s="236" t="s">
        <v>3037</v>
      </c>
      <c r="L4" s="226"/>
      <c r="M4" s="226"/>
      <c r="N4" s="226"/>
      <c r="O4" s="226"/>
      <c r="P4" s="174"/>
    </row>
    <row r="5" spans="1:16" ht="63.75" customHeight="1" x14ac:dyDescent="0.25">
      <c r="A5" s="237">
        <v>1</v>
      </c>
      <c r="B5" s="238" t="str">
        <f t="shared" ref="B5:B13" si="0">IF(E5=1,"Pogreška",IF(F5=1,"Provjera","O.K."))</f>
        <v>O.K.</v>
      </c>
      <c r="C5" s="239" t="s">
        <v>3038</v>
      </c>
      <c r="D5" s="230"/>
      <c r="E5" s="226">
        <f t="shared" ref="E5:E13" si="1">MAX(G5:K5)</f>
        <v>0</v>
      </c>
      <c r="F5" s="226">
        <v>0</v>
      </c>
      <c r="G5" s="226"/>
      <c r="H5" s="226"/>
      <c r="I5" s="240">
        <f>IF(AND($I$3=11,OR($H$3=3,$H$3=9),OR($J$3&lt;&gt;"DA",$K$3&lt;&gt;"NE",$L$3&lt;&gt;"NE",$M$3&lt;&gt;"NE",$N$3&lt;&gt;"DA")),1,0)</f>
        <v>0</v>
      </c>
      <c r="J5" s="240">
        <f>IF(AND($I$3=11,$H$3=6,OR($J$3&lt;&gt;"DA",$K$3&lt;&gt;"NE",$L$3&lt;&gt;"NE",$M$3&lt;&gt;"NE",$N$3&lt;&gt;"DA")),1,0)</f>
        <v>0</v>
      </c>
      <c r="K5" s="231">
        <f>IF(AND($I$3=11,$H$3=12,OR($J$3&lt;&gt;"DA",$K$3&lt;&gt;"DA",$L$3&lt;&gt;"DA",$M$3&lt;&gt;"DA",$N$3&lt;&gt;"DA")),1,0)</f>
        <v>0</v>
      </c>
      <c r="L5" s="226"/>
      <c r="M5" s="226"/>
      <c r="N5" s="226"/>
      <c r="O5" s="226"/>
      <c r="P5" s="174"/>
    </row>
    <row r="6" spans="1:16" ht="73.5" customHeight="1" x14ac:dyDescent="0.25">
      <c r="A6" s="237">
        <v>2</v>
      </c>
      <c r="B6" s="238" t="str">
        <f t="shared" si="0"/>
        <v>O.K.</v>
      </c>
      <c r="C6" s="239" t="s">
        <v>3039</v>
      </c>
      <c r="D6" s="230"/>
      <c r="E6" s="226">
        <f t="shared" si="1"/>
        <v>0</v>
      </c>
      <c r="F6" s="226">
        <v>0</v>
      </c>
      <c r="G6" s="226"/>
      <c r="H6" s="226"/>
      <c r="I6" s="240">
        <f>IF(AND($I$3=12,OR($H$3=3,$H$3=9),OR($J$3&lt;&gt;"NE",$K$3&lt;&gt;"NE",$L$3&lt;&gt;"NE",$M$3&lt;&gt;"NE",$N$3&lt;&gt;"DA")),1,0)</f>
        <v>0</v>
      </c>
      <c r="J6" s="240">
        <f>IF(AND($I$3=12,$H$3=6,OR($J$3&lt;&gt;"DA",$K$3&lt;&gt;"NE",$L$3&lt;&gt;"NE",$M$3&lt;&gt;"NE",$N$3&lt;&gt;"DA")),1,0)</f>
        <v>0</v>
      </c>
      <c r="K6" s="231">
        <f>IF(AND($I$3=12,$H$3=12,OR(J3&lt;&gt;"DA",K3&lt;&gt;"DA",L3&lt;&gt;"DA",M3&lt;&gt;"DA",N3&lt;&gt;"DA")),1,0)</f>
        <v>0</v>
      </c>
      <c r="L6" s="226"/>
      <c r="M6" s="226"/>
      <c r="N6" s="226"/>
      <c r="O6" s="226"/>
      <c r="P6" s="174"/>
    </row>
    <row r="7" spans="1:16" ht="65.25" customHeight="1" x14ac:dyDescent="0.25">
      <c r="A7" s="237">
        <v>3</v>
      </c>
      <c r="B7" s="238" t="str">
        <f t="shared" si="0"/>
        <v>O.K.</v>
      </c>
      <c r="C7" s="239" t="s">
        <v>3040</v>
      </c>
      <c r="D7" s="230"/>
      <c r="E7" s="226">
        <f t="shared" si="1"/>
        <v>0</v>
      </c>
      <c r="F7" s="226">
        <v>0</v>
      </c>
      <c r="G7" s="226"/>
      <c r="H7" s="226"/>
      <c r="I7" s="231">
        <f>IF(AND($I$3=13,OR($H$3=3,$H$3=9),OR($J$3&lt;&gt;"DA",$K$3&lt;&gt;"NE",$L$3&lt;&gt;"NE",$M$3&lt;&gt;"NE",$N$3&lt;&gt;"NE")),1,0)</f>
        <v>0</v>
      </c>
      <c r="J7" s="231">
        <f>IF(AND($I$3=13,$H$3=6,OR($J$3&lt;&gt;"DA",$K$3&lt;&gt;"NE",$L$3&lt;&gt;"NE",$M$3&lt;&gt;"NE",$N$3&lt;&gt;"NE")),1,0)</f>
        <v>0</v>
      </c>
      <c r="K7" s="231">
        <f>IF(AND($I$3=13,$H$3=12,OR($J$3&lt;&gt;"DA",$K$3&lt;&gt;"DA",$L$3&lt;&gt;"DA",$M$3&lt;&gt;"DA",$N$3&lt;&gt;"NE")),1,0)</f>
        <v>0</v>
      </c>
      <c r="L7" s="226"/>
      <c r="M7" s="226"/>
      <c r="N7" s="226"/>
      <c r="O7" s="226"/>
      <c r="P7" s="174"/>
    </row>
    <row r="8" spans="1:16" ht="74.25" customHeight="1" x14ac:dyDescent="0.25">
      <c r="A8" s="237">
        <v>4</v>
      </c>
      <c r="B8" s="238" t="str">
        <f t="shared" si="0"/>
        <v>O.K.</v>
      </c>
      <c r="C8" s="239" t="s">
        <v>3041</v>
      </c>
      <c r="D8" s="230"/>
      <c r="E8" s="226">
        <f t="shared" si="1"/>
        <v>0</v>
      </c>
      <c r="F8" s="226">
        <v>0</v>
      </c>
      <c r="G8" s="226"/>
      <c r="H8" s="226"/>
      <c r="I8" s="231">
        <f>IF(AND($I$3=21,OR($H$3=3,$H$3=9),OR($J$3&lt;&gt;"DA",$K$3&lt;&gt;"NE",$L$3&lt;&gt;"NE",$M$3&lt;&gt;"NE",$N$3&lt;&gt;"NE")),1,0)</f>
        <v>0</v>
      </c>
      <c r="J8" s="231">
        <f>IF(AND($I$3=21,$H$3=6,OR($J$3&lt;&gt;"DA",$K$3&lt;&gt;"NE",$L$3&lt;&gt;"NE",$M$3&lt;&gt;"NE",$N$3&lt;&gt;"DA")),1,0)</f>
        <v>0</v>
      </c>
      <c r="K8" s="231">
        <f>IF(AND($I$3=21,$H$3=12,OR($J$3&lt;&gt;"DA",$K$3&lt;&gt;"DA",$L$3&lt;&gt;"DA",$M$3&lt;&gt;"DA",$N$3&lt;&gt;"DA")),1,0)</f>
        <v>0</v>
      </c>
      <c r="L8" s="226"/>
      <c r="M8" s="226"/>
      <c r="N8" s="226"/>
      <c r="O8" s="226"/>
      <c r="P8" s="174"/>
    </row>
    <row r="9" spans="1:16" ht="62.25" customHeight="1" x14ac:dyDescent="0.25">
      <c r="A9" s="237">
        <v>5</v>
      </c>
      <c r="B9" s="238" t="str">
        <f t="shared" si="0"/>
        <v>O.K.</v>
      </c>
      <c r="C9" s="239" t="s">
        <v>3042</v>
      </c>
      <c r="D9" s="230"/>
      <c r="E9" s="226">
        <f t="shared" si="1"/>
        <v>0</v>
      </c>
      <c r="F9" s="226">
        <v>0</v>
      </c>
      <c r="G9" s="226"/>
      <c r="H9" s="226"/>
      <c r="I9" s="231">
        <f>IF(AND($I$3=22,OR($H$3=3,$H$3=9),OR($J$3&lt;&gt;"DA",$K$3&lt;&gt;"NE",$L$3&lt;&gt;"NE",$M$3&lt;&gt;"NE",$N$3&lt;&gt;"DA")),1,0)</f>
        <v>0</v>
      </c>
      <c r="J9" s="231">
        <f>IF(AND($I$3=22,$H$3=6,OR($J$3&lt;&gt;"DA",$K$3&lt;&gt;"NE",$L$3&lt;&gt;"NE",$M$3&lt;&gt;"NE",$N$3&lt;&gt;"DA")),1,0)</f>
        <v>0</v>
      </c>
      <c r="K9" s="231">
        <f>IF(AND($I$3=22,$H$3=12,OR($J$3&lt;&gt;"DA",$K$3&lt;&gt;"DA",$L$3&lt;&gt;"DA",$M$3&lt;&gt;"DA",$N$3&lt;&gt;"DA")),1,0)</f>
        <v>0</v>
      </c>
      <c r="L9" s="226"/>
      <c r="M9" s="226"/>
      <c r="N9" s="226"/>
      <c r="O9" s="226"/>
      <c r="P9" s="174"/>
    </row>
    <row r="10" spans="1:16" ht="75.75" customHeight="1" x14ac:dyDescent="0.25">
      <c r="A10" s="237">
        <v>6</v>
      </c>
      <c r="B10" s="238" t="str">
        <f t="shared" si="0"/>
        <v>O.K.</v>
      </c>
      <c r="C10" s="239" t="s">
        <v>3043</v>
      </c>
      <c r="D10" s="230"/>
      <c r="E10" s="226">
        <f t="shared" si="1"/>
        <v>0</v>
      </c>
      <c r="F10" s="226">
        <v>0</v>
      </c>
      <c r="G10" s="226"/>
      <c r="H10" s="226"/>
      <c r="I10" s="231">
        <f>IF(AND($I$3=23,OR($H$3=3,$H$3=9)),1,0)</f>
        <v>0</v>
      </c>
      <c r="J10" s="231">
        <f>IF(AND($I$3=23,$H$3=6,OR($J$3&lt;&gt;"DA",$K$3&lt;&gt;"NE",$L$3&lt;&gt;"NE",$M$3&lt;&gt;"NE",$N$3&lt;&gt;"DA")),1,0)</f>
        <v>0</v>
      </c>
      <c r="K10" s="231">
        <f>IF(AND($I$3=23,$H$3=12,OR($J$3&lt;&gt;"DA",$K$3&lt;&gt;"DA",$L$3&lt;&gt;"DA",$M$3&lt;&gt;"DA",$N$3&lt;&gt;"DA")),1,0)</f>
        <v>0</v>
      </c>
      <c r="L10" s="226"/>
      <c r="M10" s="226"/>
      <c r="N10" s="226"/>
      <c r="O10" s="226"/>
      <c r="P10" s="174"/>
    </row>
    <row r="11" spans="1:16" ht="71.25" customHeight="1" x14ac:dyDescent="0.25">
      <c r="A11" s="237">
        <v>7</v>
      </c>
      <c r="B11" s="238" t="str">
        <f t="shared" si="0"/>
        <v>O.K.</v>
      </c>
      <c r="C11" s="239" t="s">
        <v>3044</v>
      </c>
      <c r="D11" s="230"/>
      <c r="E11" s="226">
        <f t="shared" si="1"/>
        <v>0</v>
      </c>
      <c r="F11" s="226">
        <v>0</v>
      </c>
      <c r="G11" s="226"/>
      <c r="H11" s="226"/>
      <c r="I11" s="231">
        <f>IF(AND($I$3=31,OR($H$3=3,$H$3=9),OR($J$3&lt;&gt;"DA",$K$3&lt;&gt;"NE",$L$3&lt;&gt;"NE",$M$3&lt;&gt;"NE",$N$3&lt;&gt;"NE")),1,0)</f>
        <v>0</v>
      </c>
      <c r="J11" s="231">
        <f>IF(AND($I$3=31,$H$3=6,OR($J$3&lt;&gt;"DA",$K$3&lt;&gt;"NE",$L$3&lt;&gt;"NE",$M$3&lt;&gt;"NE",$N$3&lt;&gt;"DA")),1,0)</f>
        <v>0</v>
      </c>
      <c r="K11" s="231">
        <f>IF(AND($I$3=31,$H$3=12,OR($J$3&lt;&gt;"DA",$K$3&lt;&gt;"DA",$L$3&lt;&gt;"DA",$M$3&lt;&gt;"DA",$N$3&lt;&gt;"DA")),1,0)</f>
        <v>0</v>
      </c>
      <c r="L11" s="226"/>
      <c r="M11" s="241"/>
      <c r="N11" s="226"/>
      <c r="O11" s="226"/>
      <c r="P11" s="174"/>
    </row>
    <row r="12" spans="1:16" ht="66" customHeight="1" x14ac:dyDescent="0.25">
      <c r="A12" s="237">
        <v>8</v>
      </c>
      <c r="B12" s="238" t="str">
        <f t="shared" si="0"/>
        <v>O.K.</v>
      </c>
      <c r="C12" s="239" t="s">
        <v>3045</v>
      </c>
      <c r="D12" s="230"/>
      <c r="E12" s="226">
        <f t="shared" si="1"/>
        <v>0</v>
      </c>
      <c r="F12" s="226">
        <v>0</v>
      </c>
      <c r="G12" s="226"/>
      <c r="H12" s="226"/>
      <c r="I12" s="231">
        <f>IF(AND($I$3=41,OR($H$3=3,$H$3=9),OR($J$3&lt;&gt;"DA",$K$3&lt;&gt;"NE",$L$3&lt;&gt;"NE",$M$3&lt;&gt;"NE",$N$3&lt;&gt;"DA")),1,0)</f>
        <v>0</v>
      </c>
      <c r="J12" s="231">
        <f>IF(AND($I$3=41,$H$3=6,OR($J$3&lt;&gt;"DA",$K$3&lt;&gt;"NE",$L$3&lt;&gt;"NE",$M$3&lt;&gt;"NE",$N$3&lt;&gt;"DA")),1,0)</f>
        <v>0</v>
      </c>
      <c r="K12" s="231">
        <f>IF(AND($I$3=41,$H$3=12,OR($J$3&lt;&gt;"DA",$K$3&lt;&gt;"DA",$L$3&lt;&gt;"DA",$M$3&lt;&gt;"DA",$N$3&lt;&gt;"DA")),1,0)</f>
        <v>0</v>
      </c>
      <c r="L12" s="226"/>
      <c r="M12" s="226"/>
      <c r="N12" s="226"/>
      <c r="O12" s="226"/>
      <c r="P12" s="174"/>
    </row>
    <row r="13" spans="1:16" ht="75" customHeight="1" x14ac:dyDescent="0.25">
      <c r="A13" s="237">
        <v>9</v>
      </c>
      <c r="B13" s="238" t="str">
        <f t="shared" si="0"/>
        <v>O.K.</v>
      </c>
      <c r="C13" s="239" t="s">
        <v>3046</v>
      </c>
      <c r="D13" s="230"/>
      <c r="E13" s="226">
        <f t="shared" si="1"/>
        <v>0</v>
      </c>
      <c r="F13" s="226">
        <v>0</v>
      </c>
      <c r="G13" s="226"/>
      <c r="H13" s="226"/>
      <c r="I13" s="231">
        <f>IF(AND($I$3=42,OR($H$3=3,$H$3=9),OR($J$3&lt;&gt;"DA",$K$3&lt;&gt;"NE",$L$3&lt;&gt;"NE",$M$3&lt;&gt;"NE",$N$3&lt;&gt;"NE")),1,0)</f>
        <v>0</v>
      </c>
      <c r="J13" s="231">
        <f>IF(AND($I$3=42,$H$3=6,OR($J$3&lt;&gt;"DA",$K$3&lt;&gt;"NE",$L$3&lt;&gt;"NE",$M$3&lt;&gt;"NE",$N$3&lt;&gt;"DA")),1,0)</f>
        <v>0</v>
      </c>
      <c r="K13" s="231">
        <f>IF(AND($I$3=42,$H$3=12,OR($J$3&lt;&gt;"DA",$K$3&lt;&gt;"DA",$L$3&lt;&gt;"DA",$M$3&lt;&gt;"DA",$N$3&lt;&gt;"DA")),1,0)</f>
        <v>0</v>
      </c>
      <c r="L13" s="226"/>
      <c r="M13" s="226"/>
      <c r="N13" s="226"/>
      <c r="O13" s="226"/>
      <c r="P13" s="174"/>
    </row>
    <row r="14" spans="1:16" ht="19.5" customHeight="1" x14ac:dyDescent="0.25">
      <c r="A14" s="337" t="s">
        <v>3047</v>
      </c>
      <c r="B14" s="338"/>
      <c r="C14" s="339"/>
      <c r="D14" s="230"/>
      <c r="E14" s="226">
        <f>SUM(E15:E19)</f>
        <v>0</v>
      </c>
      <c r="F14" s="226">
        <f>SUM(F15:F19)</f>
        <v>0</v>
      </c>
      <c r="G14" s="226"/>
      <c r="H14" s="226"/>
      <c r="I14" s="226"/>
      <c r="J14" s="226"/>
      <c r="K14" s="226"/>
      <c r="L14" s="226"/>
      <c r="M14" s="226"/>
      <c r="N14" s="226"/>
      <c r="O14" s="226"/>
      <c r="P14" s="174"/>
    </row>
    <row r="15" spans="1:16" ht="57" customHeight="1" x14ac:dyDescent="0.25">
      <c r="A15" s="237">
        <v>1</v>
      </c>
      <c r="B15" s="238" t="str">
        <f>IF(E15=1,"Pogreška",IF(F15=1,"Provjera","O.K."))</f>
        <v>O.K.</v>
      </c>
      <c r="C15" s="242" t="s">
        <v>3048</v>
      </c>
      <c r="D15" s="230"/>
      <c r="E15" s="226">
        <f>MAX(G15:K15)</f>
        <v>0</v>
      </c>
      <c r="F15" s="226">
        <f>MAX(L15:O15)</f>
        <v>0</v>
      </c>
      <c r="G15" s="231">
        <f>IF(AND(H3=12,J3="DA",M3="DA",OR(I3=11,I3=21,I3=22,I3=31,I3=41,I3=42),ABS(BILANCA!D170-'PR-RAS'!D647)&gt;0.001),1,0)</f>
        <v>0</v>
      </c>
      <c r="H15" s="231">
        <f>IF(AND(H3=12,J3="DA",M3="DA",OR(I3=11,I3=21,I3=22,I3=31,I3=41,I3=42),ABS(BILANCA!E170-'PR-RAS'!E647)&gt;0.001),1,0)</f>
        <v>0</v>
      </c>
      <c r="I15" s="226"/>
      <c r="J15" s="226"/>
      <c r="K15" s="226"/>
      <c r="L15" s="231">
        <f>IF(AND(H3=12,J3="DA",M3="DA",OR(I3=12,I3=13,I3=23),ABS(BILANCA!D170-'PR-RAS'!D647)&gt;0.001),1,0)</f>
        <v>0</v>
      </c>
      <c r="M15" s="231">
        <f>IF(AND(H3=12,J3="DA",M3="DA",OR(I3=12,I3=13,I3=23),ABS(BILANCA!E170-'PR-RAS'!E647)&gt;0.001),1,0)</f>
        <v>0</v>
      </c>
      <c r="N15" s="226"/>
      <c r="O15" s="226"/>
      <c r="P15" s="174"/>
    </row>
    <row r="16" spans="1:16" ht="42" customHeight="1" x14ac:dyDescent="0.25">
      <c r="A16" s="237">
        <v>2</v>
      </c>
      <c r="B16" s="238" t="str">
        <f>IF(E16=1,"Pogreška",IF(F16=1,"Provjera","O.K."))</f>
        <v>O.K.</v>
      </c>
      <c r="C16" s="242" t="s">
        <v>3049</v>
      </c>
      <c r="D16" s="230"/>
      <c r="E16" s="226">
        <f>MAX(G16:K16)</f>
        <v>0</v>
      </c>
      <c r="F16" s="226">
        <f>MAX(L16:O16)</f>
        <v>0</v>
      </c>
      <c r="G16" s="231">
        <f>IF(AND(H3=12,J3="DA",M3="DA",OR(I3=11,I3=21,I3=22,I3=31,I3=41,I3=42),ABS(BILANCA!D69-'PR-RAS'!D652)&gt;0.001),1,0)</f>
        <v>0</v>
      </c>
      <c r="H16" s="231">
        <f>IF(AND(H3=12,J3="DA",M3="DA",OR(I3=11,I3=21,I3=22,I3=31,I3=41,I3=42),ABS(BILANCA!E69-'PR-RAS'!E652)&gt;0.001),1,0)</f>
        <v>0</v>
      </c>
      <c r="I16" s="243"/>
      <c r="J16" s="226"/>
      <c r="K16" s="226"/>
      <c r="L16" s="231">
        <f>IF(AND(H3=12,J3="DA",M3="DA",OR(I3=12,I3=13,I3=23),ABS(BILANCA!D69-'PR-RAS'!D652)&gt;0.001),1,0)</f>
        <v>0</v>
      </c>
      <c r="M16" s="231">
        <f>IF(AND(H3=12,J3="DA",M3="DA",OR(I3=12,I3=13,I3=23),ABS(BILANCA!E69-'PR-RAS'!E652)&gt;0.001),1,0)</f>
        <v>0</v>
      </c>
      <c r="N16" s="226"/>
      <c r="O16" s="226"/>
      <c r="P16" s="174"/>
    </row>
    <row r="17" spans="1:16" ht="48.75" customHeight="1" x14ac:dyDescent="0.25">
      <c r="A17" s="237">
        <v>3</v>
      </c>
      <c r="B17" s="238" t="str">
        <f>IF(E17=1,"Pogreška",IF(F17=1,"Provjera","O.K."))</f>
        <v>O.K.</v>
      </c>
      <c r="C17" s="242" t="s">
        <v>3050</v>
      </c>
      <c r="D17" s="230"/>
      <c r="E17" s="226">
        <f>MAX(G17:L17)</f>
        <v>0</v>
      </c>
      <c r="F17" s="226">
        <v>0</v>
      </c>
      <c r="G17" s="244">
        <f>IF(AND(H3=12,J3="DA",M3="DA",BILANCA!D246&gt;=BILANCA!D250,OR(ABS(BILANCA!D246-BILANCA!D250-'PR-RAS'!D645)&gt;0.001,'PR-RAS'!D646&lt;&gt;0)),1,0)</f>
        <v>0</v>
      </c>
      <c r="H17" s="231">
        <f>IF(AND(H3=12,J3="DA",M3="DA",BILANCA!E246&gt;=BILANCA!E250,OR(ABS(BILANCA!E246-BILANCA!E250-'PR-RAS'!E645)&gt;0.001,'PR-RAS'!E646&lt;&gt;0)),1,0)</f>
        <v>0</v>
      </c>
      <c r="I17" s="245">
        <f>IF(AND(H3=12,J3="DA",M3="DA",BILANCA!D250&gt;=BILANCA!D246,OR(ABS(BILANCA!D250-BILANCA!D246-'PR-RAS'!D646)&gt;0.001,'PR-RAS'!D645&lt;&gt;0)),1,0)</f>
        <v>0</v>
      </c>
      <c r="J17" s="245">
        <f>IF(AND(H3=12,J3="DA",M3="DA",BILANCA!E250&gt;=BILANCA!E246,OR(ABS(BILANCA!E250-BILANCA!E246-'PR-RAS'!E646)&gt;0.001,'PR-RAS'!E645&lt;&gt;0)),1,0)</f>
        <v>0</v>
      </c>
      <c r="K17" s="226"/>
      <c r="L17" s="226"/>
      <c r="M17" s="226"/>
      <c r="N17" s="226"/>
      <c r="O17" s="226"/>
      <c r="P17" s="174"/>
    </row>
    <row r="18" spans="1:16" ht="43.5" customHeight="1" x14ac:dyDescent="0.25">
      <c r="A18" s="237">
        <v>4</v>
      </c>
      <c r="B18" s="238" t="str">
        <f>IF(E18=1,"Pogreška",IF(F18=1,"Provjera","O.K."))</f>
        <v>O.K.</v>
      </c>
      <c r="C18" s="242" t="s">
        <v>3051</v>
      </c>
      <c r="D18" s="230"/>
      <c r="E18" s="226">
        <f>MAX(G18:L18)</f>
        <v>0</v>
      </c>
      <c r="F18" s="226">
        <v>0</v>
      </c>
      <c r="G18" s="244">
        <f>IF(AND(J3="DA",K3="DA",I3&lt;&gt;12,I3&lt;&gt;23,ABS('PR-RAS'!D413-'PR-RAS'!D240-'RAS-funkcijski'!D141)&gt;0.001),1,0)</f>
        <v>0</v>
      </c>
      <c r="H18" s="246">
        <f>IF(AND(J3="DA",K3="DA",I3&lt;&gt;12,I3&lt;&gt;23,ABS('PR-RAS'!E413-'PR-RAS'!E240-'RAS-funkcijski'!E141)&gt;0.001),1,0)</f>
        <v>0</v>
      </c>
      <c r="I18" s="226"/>
      <c r="J18" s="226"/>
      <c r="K18" s="226"/>
      <c r="L18" s="226"/>
      <c r="M18" s="226"/>
      <c r="N18" s="226"/>
      <c r="O18" s="226"/>
      <c r="P18" s="174"/>
    </row>
    <row r="19" spans="1:16" ht="43.5" customHeight="1" x14ac:dyDescent="0.25">
      <c r="A19" s="237">
        <v>5</v>
      </c>
      <c r="B19" s="238" t="str">
        <f>IF(E19=1,"Pogreška",IF(F19=1,"Provjera","O.K."))</f>
        <v>O.K.</v>
      </c>
      <c r="C19" s="242" t="s">
        <v>3052</v>
      </c>
      <c r="D19" s="230"/>
      <c r="E19" s="226">
        <f>MAX(H19:L19)</f>
        <v>0</v>
      </c>
      <c r="F19" s="226">
        <v>0</v>
      </c>
      <c r="G19" s="1"/>
      <c r="H19" s="231">
        <f>IF(AND(H3=12,ABS(BILANCA!E176-BILANCA!E234-OBVEZE!D42)&gt;0.001),1,0)</f>
        <v>0</v>
      </c>
      <c r="I19" s="226"/>
      <c r="J19" s="226"/>
      <c r="K19" s="226"/>
      <c r="L19" s="226"/>
      <c r="M19" s="226"/>
      <c r="N19" s="226"/>
      <c r="O19" s="226"/>
      <c r="P19" s="174"/>
    </row>
    <row r="20" spans="1:16" ht="19.5" customHeight="1" x14ac:dyDescent="0.25">
      <c r="A20" s="337" t="s">
        <v>3053</v>
      </c>
      <c r="B20" s="338"/>
      <c r="C20" s="339"/>
      <c r="D20" s="230"/>
      <c r="E20" s="226">
        <f>SUM(E21:E276)</f>
        <v>0</v>
      </c>
      <c r="F20" s="226">
        <f>SUM(F21:F276)</f>
        <v>1</v>
      </c>
      <c r="G20" s="226"/>
      <c r="H20" s="226"/>
      <c r="I20" s="226"/>
      <c r="J20" s="226"/>
      <c r="K20" s="226"/>
      <c r="L20" s="226"/>
      <c r="M20" s="226"/>
      <c r="N20" s="226"/>
      <c r="O20" s="226"/>
      <c r="P20" s="174"/>
    </row>
    <row r="21" spans="1:16" ht="22.5" customHeight="1" x14ac:dyDescent="0.25">
      <c r="A21" s="237">
        <v>1</v>
      </c>
      <c r="B21" s="238" t="str">
        <f t="shared" ref="B21:B84" si="2">IF(E21=1,"Pogreška",IF(F21=1,"Provjera","O.K."))</f>
        <v>O.K.</v>
      </c>
      <c r="C21" s="242" t="s">
        <v>3054</v>
      </c>
      <c r="D21" s="230"/>
      <c r="E21" s="226">
        <f t="shared" ref="E21:E84" si="3">MAX(G21:K21)</f>
        <v>0</v>
      </c>
      <c r="F21" s="226">
        <f t="shared" ref="F21:F84" si="4">MAX(L21:O21)</f>
        <v>0</v>
      </c>
      <c r="G21" s="226">
        <f>IF(OR(AND('PR-RAS'!D152=0,MAX('PR-RAS'!D653:D656)&gt;0),AND('PR-RAS'!E152=0,MAX('PR-RAS'!E653:E656)&gt;0)),1,0)</f>
        <v>0</v>
      </c>
      <c r="H21" s="226">
        <f>IF(OR(AND('PR-RAS'!D152&lt;&gt;0,MAX('PR-RAS'!D653:D656)=0),AND('PR-RAS'!E152&lt;&gt;0,MAX('PR-RAS'!E653:E656)=0)),1,0)</f>
        <v>0</v>
      </c>
      <c r="I21" s="226"/>
      <c r="J21" s="226"/>
      <c r="K21" s="226"/>
      <c r="L21" s="226"/>
      <c r="M21" s="226"/>
      <c r="N21" s="226"/>
      <c r="O21" s="226"/>
      <c r="P21" s="174"/>
    </row>
    <row r="22" spans="1:16" ht="15" customHeight="1" x14ac:dyDescent="0.25">
      <c r="A22" s="237">
        <v>2</v>
      </c>
      <c r="B22" s="238" t="str">
        <f t="shared" si="2"/>
        <v>O.K.</v>
      </c>
      <c r="C22" s="247" t="s">
        <v>3055</v>
      </c>
      <c r="D22" s="230"/>
      <c r="E22" s="226">
        <f t="shared" si="3"/>
        <v>0</v>
      </c>
      <c r="F22" s="226">
        <f t="shared" si="4"/>
        <v>0</v>
      </c>
      <c r="G22" s="226">
        <f>IF(OR(AND('PR-RAS'!D653=0,'PR-RAS'!D655&lt;&gt;0),AND('PR-RAS'!D653&lt;&gt;0,'PR-RAS'!D655=0)),1,0)</f>
        <v>0</v>
      </c>
      <c r="H22" s="226">
        <f>IF(OR(AND('PR-RAS'!E653=0,'PR-RAS'!E655&lt;&gt;0),AND('PR-RAS'!E653&lt;&gt;0,'PR-RAS'!E655=0)),1,0)</f>
        <v>0</v>
      </c>
      <c r="I22" s="226"/>
      <c r="J22" s="226"/>
      <c r="K22" s="226"/>
      <c r="L22" s="226"/>
      <c r="M22" s="226"/>
      <c r="N22" s="226"/>
      <c r="O22" s="226"/>
      <c r="P22" s="174"/>
    </row>
    <row r="23" spans="1:16" ht="15" customHeight="1" x14ac:dyDescent="0.25">
      <c r="A23" s="237">
        <v>3</v>
      </c>
      <c r="B23" s="238" t="str">
        <f t="shared" si="2"/>
        <v>O.K.</v>
      </c>
      <c r="C23" s="247" t="s">
        <v>3056</v>
      </c>
      <c r="D23" s="230"/>
      <c r="E23" s="226">
        <f t="shared" si="3"/>
        <v>0</v>
      </c>
      <c r="F23" s="226">
        <f t="shared" si="4"/>
        <v>0</v>
      </c>
      <c r="G23" s="226">
        <f>IF(OR(AND('PR-RAS'!D654=0,'PR-RAS'!D656&lt;&gt;0),AND('PR-RAS'!D654&lt;&gt;0,'PR-RAS'!D656=0)),1,0)</f>
        <v>0</v>
      </c>
      <c r="H23" s="226">
        <f>IF(OR(AND('PR-RAS'!E654=0,'PR-RAS'!E656&lt;&gt;0),AND('PR-RAS'!E654&lt;&gt;0,'PR-RAS'!E656=0)),1,0)</f>
        <v>0</v>
      </c>
      <c r="I23" s="226"/>
      <c r="J23" s="226"/>
      <c r="K23" s="226"/>
      <c r="L23" s="226"/>
      <c r="M23" s="226"/>
      <c r="N23" s="226"/>
      <c r="O23" s="226"/>
      <c r="P23" s="174"/>
    </row>
    <row r="24" spans="1:16" ht="15" customHeight="1" x14ac:dyDescent="0.25">
      <c r="A24" s="237">
        <v>4</v>
      </c>
      <c r="B24" s="238" t="str">
        <f t="shared" si="2"/>
        <v>O.K.</v>
      </c>
      <c r="C24" s="247" t="s">
        <v>3057</v>
      </c>
      <c r="D24" s="230"/>
      <c r="E24" s="226">
        <f t="shared" si="3"/>
        <v>0</v>
      </c>
      <c r="F24" s="226">
        <f t="shared" si="4"/>
        <v>0</v>
      </c>
      <c r="G24" s="226">
        <f>IF(ROUND('PR-RAS'!D658,2)&gt;ROUND('PR-RAS'!D24,2),1,0)</f>
        <v>0</v>
      </c>
      <c r="H24" s="226">
        <f>IF(ROUND('PR-RAS'!E658,2)&gt;ROUND('PR-RAS'!E24,2),1,0)</f>
        <v>0</v>
      </c>
      <c r="I24" s="226"/>
      <c r="J24" s="226"/>
      <c r="K24" s="226"/>
      <c r="L24" s="226"/>
      <c r="M24" s="226"/>
      <c r="N24" s="226"/>
      <c r="O24" s="226"/>
      <c r="P24" s="174"/>
    </row>
    <row r="25" spans="1:16" ht="15" customHeight="1" x14ac:dyDescent="0.25">
      <c r="A25" s="237">
        <v>5</v>
      </c>
      <c r="B25" s="238" t="str">
        <f t="shared" si="2"/>
        <v>O.K.</v>
      </c>
      <c r="C25" s="247" t="s">
        <v>3058</v>
      </c>
      <c r="D25" s="230"/>
      <c r="E25" s="226">
        <f t="shared" si="3"/>
        <v>0</v>
      </c>
      <c r="F25" s="226">
        <f t="shared" si="4"/>
        <v>0</v>
      </c>
      <c r="G25" s="226">
        <f>IF(ROUND('PR-RAS'!D659+'PR-RAS'!D660,2)&gt;ROUND('PR-RAS'!D33,2),1,0)</f>
        <v>0</v>
      </c>
      <c r="H25" s="226">
        <f>IF(ROUND('PR-RAS'!E659+'PR-RAS'!E660,2)&gt;ROUND('PR-RAS'!E33,2),1,0)</f>
        <v>0</v>
      </c>
      <c r="I25" s="226"/>
      <c r="J25" s="226"/>
      <c r="K25" s="226"/>
      <c r="L25" s="226"/>
      <c r="M25" s="226"/>
      <c r="N25" s="226"/>
      <c r="O25" s="226"/>
      <c r="P25" s="174"/>
    </row>
    <row r="26" spans="1:16" ht="15" customHeight="1" x14ac:dyDescent="0.25">
      <c r="A26" s="237">
        <v>6</v>
      </c>
      <c r="B26" s="238" t="str">
        <f t="shared" si="2"/>
        <v>O.K.</v>
      </c>
      <c r="C26" s="247" t="s">
        <v>3059</v>
      </c>
      <c r="D26" s="230"/>
      <c r="E26" s="226">
        <f t="shared" si="3"/>
        <v>0</v>
      </c>
      <c r="F26" s="226">
        <f t="shared" si="4"/>
        <v>0</v>
      </c>
      <c r="G26" s="226">
        <f>IF(ABS('PR-RAS'!D60-SUM('PR-RAS'!D661:D664))&gt;0.001,1,0)</f>
        <v>0</v>
      </c>
      <c r="H26" s="226">
        <f>IF(ABS('PR-RAS'!E60-SUM('PR-RAS'!E661:E664))&gt;0.001,1,0)</f>
        <v>0</v>
      </c>
      <c r="I26" s="226"/>
      <c r="J26" s="226"/>
      <c r="K26" s="226"/>
      <c r="L26" s="226"/>
      <c r="M26" s="226"/>
      <c r="N26" s="226"/>
      <c r="O26" s="226"/>
      <c r="P26" s="174"/>
    </row>
    <row r="27" spans="1:16" ht="15" customHeight="1" x14ac:dyDescent="0.25">
      <c r="A27" s="237">
        <v>7</v>
      </c>
      <c r="B27" s="238" t="str">
        <f t="shared" si="2"/>
        <v>O.K.</v>
      </c>
      <c r="C27" s="247" t="s">
        <v>3060</v>
      </c>
      <c r="D27" s="230"/>
      <c r="E27" s="226">
        <f t="shared" si="3"/>
        <v>0</v>
      </c>
      <c r="F27" s="226">
        <f t="shared" si="4"/>
        <v>0</v>
      </c>
      <c r="G27" s="226">
        <f>IF(ABS('PR-RAS'!D61-SUM('PR-RAS'!D665:'PR-RAS'!D668))&gt;0.001,1,0)</f>
        <v>0</v>
      </c>
      <c r="H27" s="226">
        <f>IF(ABS('PR-RAS'!E61-SUM('PR-RAS'!E665:'PR-RAS'!E668))&gt;0.001,1,0)</f>
        <v>0</v>
      </c>
      <c r="I27" s="226"/>
      <c r="J27" s="226"/>
      <c r="K27" s="226"/>
      <c r="L27" s="226"/>
      <c r="M27" s="226"/>
      <c r="N27" s="226"/>
      <c r="O27" s="226"/>
      <c r="P27" s="174"/>
    </row>
    <row r="28" spans="1:16" ht="15" customHeight="1" x14ac:dyDescent="0.25">
      <c r="A28" s="237">
        <v>8</v>
      </c>
      <c r="B28" s="238" t="str">
        <f t="shared" si="2"/>
        <v>O.K.</v>
      </c>
      <c r="C28" s="247" t="s">
        <v>3061</v>
      </c>
      <c r="D28" s="230"/>
      <c r="E28" s="226">
        <f t="shared" si="3"/>
        <v>0</v>
      </c>
      <c r="F28" s="226">
        <f t="shared" si="4"/>
        <v>0</v>
      </c>
      <c r="G28" s="226">
        <f>IF(ABS('PR-RAS'!D63-SUM('PR-RAS'!D669:D671))&gt;0.001,1,0)</f>
        <v>0</v>
      </c>
      <c r="H28" s="226">
        <f>IF(ABS('PR-RAS'!E63-SUM('PR-RAS'!E669:E671))&gt;0.001,1,0)</f>
        <v>0</v>
      </c>
      <c r="I28" s="226"/>
      <c r="J28" s="226"/>
      <c r="K28" s="226"/>
      <c r="L28" s="226"/>
      <c r="M28" s="226"/>
      <c r="N28" s="226"/>
      <c r="O28" s="226"/>
      <c r="P28" s="174"/>
    </row>
    <row r="29" spans="1:16" ht="15" customHeight="1" x14ac:dyDescent="0.25">
      <c r="A29" s="237">
        <v>9</v>
      </c>
      <c r="B29" s="238" t="str">
        <f t="shared" si="2"/>
        <v>O.K.</v>
      </c>
      <c r="C29" s="247" t="s">
        <v>3062</v>
      </c>
      <c r="D29" s="230"/>
      <c r="E29" s="226">
        <f t="shared" si="3"/>
        <v>0</v>
      </c>
      <c r="F29" s="226">
        <f t="shared" si="4"/>
        <v>0</v>
      </c>
      <c r="G29" s="226">
        <f>IF(ABS('PR-RAS'!D64-SUM('PR-RAS'!D672:D674))&gt;0.001,1,0)</f>
        <v>0</v>
      </c>
      <c r="H29" s="226">
        <f>IF(ABS('PR-RAS'!E64-SUM('PR-RAS'!E672:E674))&gt;0.001,1,0)</f>
        <v>0</v>
      </c>
      <c r="I29" s="226"/>
      <c r="J29" s="226"/>
      <c r="K29" s="226"/>
      <c r="L29" s="226"/>
      <c r="M29" s="226"/>
      <c r="N29" s="226"/>
      <c r="O29" s="226"/>
      <c r="P29" s="174"/>
    </row>
    <row r="30" spans="1:16" ht="15" customHeight="1" x14ac:dyDescent="0.25">
      <c r="A30" s="237">
        <v>10</v>
      </c>
      <c r="B30" s="238" t="str">
        <f t="shared" si="2"/>
        <v>O.K.</v>
      </c>
      <c r="C30" s="247" t="s">
        <v>3063</v>
      </c>
      <c r="D30" s="230"/>
      <c r="E30" s="226">
        <f t="shared" si="3"/>
        <v>0</v>
      </c>
      <c r="F30" s="226">
        <f t="shared" si="4"/>
        <v>0</v>
      </c>
      <c r="G30" s="226">
        <f>IF(ROUND('PR-RAS'!D69,2)&lt;&gt;ROUND('PR-RAS'!D675+'PR-RAS'!D676,2),1,0)</f>
        <v>0</v>
      </c>
      <c r="H30" s="226">
        <f>IF(ROUND('PR-RAS'!E69,2)&lt;&gt;ROUND('PR-RAS'!E675+'PR-RAS'!E676,2),1,0)</f>
        <v>0</v>
      </c>
      <c r="I30" s="226"/>
      <c r="J30" s="226"/>
      <c r="K30" s="226"/>
      <c r="L30" s="226"/>
      <c r="M30" s="226"/>
      <c r="N30" s="226"/>
      <c r="O30" s="226"/>
      <c r="P30" s="174"/>
    </row>
    <row r="31" spans="1:16" ht="15" customHeight="1" x14ac:dyDescent="0.25">
      <c r="A31" s="237">
        <v>11</v>
      </c>
      <c r="B31" s="238" t="str">
        <f t="shared" si="2"/>
        <v>O.K.</v>
      </c>
      <c r="C31" s="247" t="s">
        <v>3064</v>
      </c>
      <c r="D31" s="230"/>
      <c r="E31" s="226">
        <f t="shared" si="3"/>
        <v>0</v>
      </c>
      <c r="F31" s="226">
        <f t="shared" si="4"/>
        <v>0</v>
      </c>
      <c r="G31" s="226">
        <f>IF(ABS('PR-RAS'!D70-'PR-RAS'!D677-'PR-RAS'!D678)&gt;0.001,1,0)</f>
        <v>0</v>
      </c>
      <c r="H31" s="226">
        <f>IF(ABS('PR-RAS'!E70-'PR-RAS'!E677-'PR-RAS'!E678)&gt;0.001,1,0)</f>
        <v>0</v>
      </c>
      <c r="I31" s="226"/>
      <c r="J31" s="226"/>
      <c r="K31" s="226"/>
      <c r="L31" s="226"/>
      <c r="M31" s="226"/>
      <c r="N31" s="226"/>
      <c r="O31" s="226"/>
      <c r="P31" s="174"/>
    </row>
    <row r="32" spans="1:16" ht="15" customHeight="1" x14ac:dyDescent="0.25">
      <c r="A32" s="237">
        <v>238</v>
      </c>
      <c r="B32" s="238" t="str">
        <f t="shared" si="2"/>
        <v>O.K.</v>
      </c>
      <c r="C32" s="247" t="s">
        <v>3065</v>
      </c>
      <c r="D32" s="230"/>
      <c r="E32" s="226">
        <f t="shared" si="3"/>
        <v>0</v>
      </c>
      <c r="F32" s="226">
        <f t="shared" si="4"/>
        <v>0</v>
      </c>
      <c r="G32" s="226">
        <f>IF(ABS('PR-RAS'!D72-SUM('PR-RAS'!D679:'PR-RAS'!D685))&gt;0.001,1,0)</f>
        <v>0</v>
      </c>
      <c r="H32" s="226">
        <f>IF(ABS('PR-RAS'!E72-SUM('PR-RAS'!E679:'PR-RAS'!E685))&gt;0.001,1,0)</f>
        <v>0</v>
      </c>
      <c r="I32" s="226"/>
      <c r="J32" s="226"/>
      <c r="K32" s="226"/>
      <c r="L32" s="226"/>
      <c r="M32" s="226"/>
      <c r="N32" s="226"/>
      <c r="O32" s="226"/>
      <c r="P32" s="174"/>
    </row>
    <row r="33" spans="1:16" ht="15" customHeight="1" x14ac:dyDescent="0.25">
      <c r="A33" s="237">
        <v>239</v>
      </c>
      <c r="B33" s="238" t="str">
        <f t="shared" si="2"/>
        <v>O.K.</v>
      </c>
      <c r="C33" s="247" t="s">
        <v>3066</v>
      </c>
      <c r="D33" s="230"/>
      <c r="E33" s="226">
        <f t="shared" si="3"/>
        <v>0</v>
      </c>
      <c r="F33" s="226">
        <f t="shared" si="4"/>
        <v>0</v>
      </c>
      <c r="G33" s="226">
        <f>IF(ABS('PR-RAS'!D73-SUM('PR-RAS'!D686:'PR-RAS'!D693))&gt;0.001,1,0)</f>
        <v>0</v>
      </c>
      <c r="H33" s="226">
        <f>IF(ABS('PR-RAS'!E73-SUM('PR-RAS'!E686:'PR-RAS'!E693))&gt;0.001,1,0)</f>
        <v>0</v>
      </c>
      <c r="I33" s="226"/>
      <c r="J33" s="226"/>
      <c r="K33" s="226"/>
      <c r="L33" s="226"/>
      <c r="M33" s="226"/>
      <c r="N33" s="226"/>
      <c r="O33" s="226"/>
      <c r="P33" s="174"/>
    </row>
    <row r="34" spans="1:16" ht="15" customHeight="1" x14ac:dyDescent="0.25">
      <c r="A34" s="237">
        <v>12</v>
      </c>
      <c r="B34" s="238" t="str">
        <f t="shared" si="2"/>
        <v>O.K.</v>
      </c>
      <c r="C34" s="247" t="s">
        <v>3067</v>
      </c>
      <c r="D34" s="230"/>
      <c r="E34" s="226">
        <f t="shared" si="3"/>
        <v>0</v>
      </c>
      <c r="F34" s="226">
        <f t="shared" si="4"/>
        <v>0</v>
      </c>
      <c r="G34" s="226">
        <f>IF(ABS('PR-RAS'!D75-SUM('PR-RAS'!D694:D697))&gt;0.001,1,0)</f>
        <v>0</v>
      </c>
      <c r="H34" s="226">
        <f>IF(ABS('PR-RAS'!E75-SUM('PR-RAS'!E694:E697))&gt;0.001,1,0)</f>
        <v>0</v>
      </c>
      <c r="I34" s="226"/>
      <c r="J34" s="226"/>
      <c r="K34" s="226"/>
      <c r="L34" s="226"/>
      <c r="M34" s="226"/>
      <c r="N34" s="226"/>
      <c r="O34" s="226"/>
      <c r="P34" s="174"/>
    </row>
    <row r="35" spans="1:16" ht="15" customHeight="1" x14ac:dyDescent="0.25">
      <c r="A35" s="237">
        <v>13</v>
      </c>
      <c r="B35" s="238" t="str">
        <f t="shared" si="2"/>
        <v>O.K.</v>
      </c>
      <c r="C35" s="247" t="s">
        <v>3068</v>
      </c>
      <c r="D35" s="230"/>
      <c r="E35" s="226">
        <f t="shared" si="3"/>
        <v>0</v>
      </c>
      <c r="F35" s="226">
        <f t="shared" si="4"/>
        <v>0</v>
      </c>
      <c r="G35" s="226">
        <f>IF(ABS('PR-RAS'!D76-SUM('PR-RAS'!D698:D701))&gt;0.001,1,0)</f>
        <v>0</v>
      </c>
      <c r="H35" s="226">
        <f>IF(ABS('PR-RAS'!E76-SUM('PR-RAS'!E698:E701))&gt;0.001,1,0)</f>
        <v>0</v>
      </c>
      <c r="I35" s="226"/>
      <c r="J35" s="226"/>
      <c r="K35" s="226"/>
      <c r="L35" s="226"/>
      <c r="M35" s="226"/>
      <c r="N35" s="226"/>
      <c r="O35" s="226"/>
      <c r="P35" s="174"/>
    </row>
    <row r="36" spans="1:16" ht="15" customHeight="1" x14ac:dyDescent="0.25">
      <c r="A36" s="237">
        <v>14</v>
      </c>
      <c r="B36" s="238" t="str">
        <f t="shared" si="2"/>
        <v>O.K.</v>
      </c>
      <c r="C36" s="247" t="s">
        <v>3069</v>
      </c>
      <c r="D36" s="230"/>
      <c r="E36" s="226">
        <f t="shared" si="3"/>
        <v>0</v>
      </c>
      <c r="F36" s="226">
        <f t="shared" si="4"/>
        <v>0</v>
      </c>
      <c r="G36" s="226">
        <f>IF(ROUND('PR-RAS'!D702,2)&gt;ROUND('PR-RAS'!D90,2),1,0)</f>
        <v>0</v>
      </c>
      <c r="H36" s="226">
        <f>IF(ROUND('PR-RAS'!E702,2)&gt;ROUND('PR-RAS'!E90,2),1,0)</f>
        <v>0</v>
      </c>
      <c r="I36" s="226"/>
      <c r="J36" s="226"/>
      <c r="K36" s="226"/>
      <c r="L36" s="226"/>
      <c r="M36" s="226"/>
      <c r="N36" s="226"/>
      <c r="O36" s="226"/>
      <c r="P36" s="174"/>
    </row>
    <row r="37" spans="1:16" ht="15" customHeight="1" x14ac:dyDescent="0.25">
      <c r="A37" s="237">
        <v>15</v>
      </c>
      <c r="B37" s="238" t="str">
        <f t="shared" si="2"/>
        <v>O.K.</v>
      </c>
      <c r="C37" s="247" t="s">
        <v>3070</v>
      </c>
      <c r="D37" s="230"/>
      <c r="E37" s="226">
        <f t="shared" si="3"/>
        <v>0</v>
      </c>
      <c r="F37" s="226">
        <f t="shared" si="4"/>
        <v>0</v>
      </c>
      <c r="G37" s="226">
        <f>IF(ABS('PR-RAS'!D105-SUM('PR-RAS'!D703:D709))&gt;0.001,1,0)</f>
        <v>0</v>
      </c>
      <c r="H37" s="226">
        <f>IF(ABS('PR-RAS'!E105-SUM('PR-RAS'!E703:E709))&gt;0.001,1,0)</f>
        <v>0</v>
      </c>
      <c r="I37" s="226"/>
      <c r="J37" s="226"/>
      <c r="K37" s="226"/>
      <c r="L37" s="226"/>
      <c r="M37" s="226"/>
      <c r="N37" s="226"/>
      <c r="O37" s="226"/>
      <c r="P37" s="174"/>
    </row>
    <row r="38" spans="1:16" ht="15" customHeight="1" x14ac:dyDescent="0.25">
      <c r="A38" s="237">
        <v>16</v>
      </c>
      <c r="B38" s="238" t="str">
        <f t="shared" si="2"/>
        <v>O.K.</v>
      </c>
      <c r="C38" s="247" t="s">
        <v>3071</v>
      </c>
      <c r="D38" s="230"/>
      <c r="E38" s="226">
        <f t="shared" si="3"/>
        <v>0</v>
      </c>
      <c r="F38" s="226">
        <f t="shared" si="4"/>
        <v>0</v>
      </c>
      <c r="G38" s="226">
        <f>IF(ROUND(SUM('PR-RAS'!D710:D712),2)&gt;ROUND('PR-RAS'!D117,2),1,0)</f>
        <v>0</v>
      </c>
      <c r="H38" s="226">
        <f>IF(ROUND(SUM('PR-RAS'!E710:E712),2)&gt;ROUND('PR-RAS'!E117,2),1,0)</f>
        <v>0</v>
      </c>
      <c r="I38" s="226"/>
      <c r="J38" s="226"/>
      <c r="K38" s="226"/>
      <c r="L38" s="226"/>
      <c r="M38" s="226"/>
      <c r="N38" s="226"/>
      <c r="O38" s="226"/>
      <c r="P38" s="174"/>
    </row>
    <row r="39" spans="1:16" ht="15" customHeight="1" x14ac:dyDescent="0.25">
      <c r="A39" s="237">
        <v>240</v>
      </c>
      <c r="B39" s="238" t="str">
        <f t="shared" si="2"/>
        <v>O.K.</v>
      </c>
      <c r="C39" s="247" t="s">
        <v>3072</v>
      </c>
      <c r="D39" s="230"/>
      <c r="E39" s="226">
        <f t="shared" si="3"/>
        <v>0</v>
      </c>
      <c r="F39" s="226">
        <f t="shared" si="4"/>
        <v>0</v>
      </c>
      <c r="G39" s="226">
        <f>IF(ABS('PR-RAS'!D132-SUM('PR-RAS'!D713:D715))&gt;0.001,1,0)</f>
        <v>0</v>
      </c>
      <c r="H39" s="226">
        <f>IF(ABS('PR-RAS'!E132-SUM('PR-RAS'!E713:E715))&gt;0.001,1,0)</f>
        <v>0</v>
      </c>
      <c r="I39" s="226"/>
      <c r="J39" s="226"/>
      <c r="K39" s="226"/>
      <c r="L39" s="226"/>
      <c r="M39" s="226"/>
      <c r="N39" s="226"/>
      <c r="O39" s="226"/>
      <c r="P39" s="174"/>
    </row>
    <row r="40" spans="1:16" ht="15" customHeight="1" x14ac:dyDescent="0.25">
      <c r="A40" s="237">
        <v>17</v>
      </c>
      <c r="B40" s="238" t="str">
        <f t="shared" si="2"/>
        <v>O.K.</v>
      </c>
      <c r="C40" s="247" t="s">
        <v>3073</v>
      </c>
      <c r="D40" s="230"/>
      <c r="E40" s="226">
        <f t="shared" si="3"/>
        <v>0</v>
      </c>
      <c r="F40" s="226">
        <f t="shared" si="4"/>
        <v>0</v>
      </c>
      <c r="G40" s="226">
        <f>IF(ROUND('PR-RAS'!D716+'PR-RAS'!D717,2)&gt;ROUND('PR-RAS'!D158,2),1,0)</f>
        <v>0</v>
      </c>
      <c r="H40" s="226">
        <f>IF(ROUND('PR-RAS'!E716+'PR-RAS'!E717,2)&gt;ROUND('PR-RAS'!E158,2),1,0)</f>
        <v>0</v>
      </c>
      <c r="I40" s="226"/>
      <c r="J40" s="226"/>
      <c r="K40" s="226"/>
      <c r="L40" s="226"/>
      <c r="M40" s="226"/>
      <c r="N40" s="226"/>
      <c r="O40" s="226"/>
      <c r="P40" s="174"/>
    </row>
    <row r="41" spans="1:16" ht="15" customHeight="1" x14ac:dyDescent="0.25">
      <c r="A41" s="237">
        <v>18</v>
      </c>
      <c r="B41" s="238" t="str">
        <f t="shared" si="2"/>
        <v>O.K.</v>
      </c>
      <c r="C41" s="247" t="s">
        <v>3074</v>
      </c>
      <c r="D41" s="230"/>
      <c r="E41" s="226">
        <f t="shared" si="3"/>
        <v>0</v>
      </c>
      <c r="F41" s="226">
        <f t="shared" si="4"/>
        <v>0</v>
      </c>
      <c r="G41" s="226">
        <f>IF(ROUND('PR-RAS'!D718,2)&gt;ROUND('PR-RAS'!D166,2),1,0)</f>
        <v>0</v>
      </c>
      <c r="H41" s="226">
        <f>IF(ROUND('PR-RAS'!E718,2)&gt;ROUND('PR-RAS'!E166,2),1,0)</f>
        <v>0</v>
      </c>
      <c r="I41" s="226"/>
      <c r="J41" s="226"/>
      <c r="K41" s="226"/>
      <c r="L41" s="226"/>
      <c r="M41" s="226"/>
      <c r="N41" s="226"/>
      <c r="O41" s="226"/>
      <c r="P41" s="174"/>
    </row>
    <row r="42" spans="1:16" ht="15" customHeight="1" x14ac:dyDescent="0.25">
      <c r="A42" s="237">
        <v>19</v>
      </c>
      <c r="B42" s="238" t="str">
        <f t="shared" si="2"/>
        <v>O.K.</v>
      </c>
      <c r="C42" s="247" t="s">
        <v>3075</v>
      </c>
      <c r="D42" s="230"/>
      <c r="E42" s="226">
        <f t="shared" si="3"/>
        <v>0</v>
      </c>
      <c r="F42" s="226">
        <f t="shared" si="4"/>
        <v>0</v>
      </c>
      <c r="G42" s="226">
        <f>IF(ROUND('PR-RAS'!D719,2)&gt;ROUND('PR-RAS'!D182,2),1,0)</f>
        <v>0</v>
      </c>
      <c r="H42" s="226">
        <f>IF(ROUND('PR-RAS'!E719,2)&gt;ROUND('PR-RAS'!E182,2),1,0)</f>
        <v>0</v>
      </c>
      <c r="I42" s="226"/>
      <c r="J42" s="226"/>
      <c r="K42" s="226"/>
      <c r="L42" s="226"/>
      <c r="M42" s="226"/>
      <c r="N42" s="226"/>
      <c r="O42" s="226"/>
      <c r="P42" s="174"/>
    </row>
    <row r="43" spans="1:16" ht="15" customHeight="1" x14ac:dyDescent="0.25">
      <c r="A43" s="237">
        <v>20</v>
      </c>
      <c r="B43" s="238" t="str">
        <f t="shared" si="2"/>
        <v>O.K.</v>
      </c>
      <c r="C43" s="247" t="s">
        <v>3076</v>
      </c>
      <c r="D43" s="230"/>
      <c r="E43" s="226">
        <f t="shared" si="3"/>
        <v>0</v>
      </c>
      <c r="F43" s="226">
        <f t="shared" si="4"/>
        <v>0</v>
      </c>
      <c r="G43" s="226">
        <f>IF(ROUND('PR-RAS'!D720,2)&gt;ROUND('PR-RAS'!D183,2),1,0)</f>
        <v>0</v>
      </c>
      <c r="H43" s="226">
        <f>IF(ROUND('PR-RAS'!E720,2)&gt;ROUND('PR-RAS'!E183,2),1,0)</f>
        <v>0</v>
      </c>
      <c r="I43" s="226"/>
      <c r="J43" s="226"/>
      <c r="K43" s="226"/>
      <c r="L43" s="226"/>
      <c r="M43" s="226"/>
      <c r="N43" s="226"/>
      <c r="O43" s="226"/>
      <c r="P43" s="174"/>
    </row>
    <row r="44" spans="1:16" ht="15" customHeight="1" x14ac:dyDescent="0.25">
      <c r="A44" s="237">
        <v>21</v>
      </c>
      <c r="B44" s="238" t="str">
        <f t="shared" si="2"/>
        <v>O.K.</v>
      </c>
      <c r="C44" s="247" t="s">
        <v>3077</v>
      </c>
      <c r="D44" s="230"/>
      <c r="E44" s="226">
        <f t="shared" si="3"/>
        <v>0</v>
      </c>
      <c r="F44" s="226">
        <f t="shared" si="4"/>
        <v>0</v>
      </c>
      <c r="G44" s="226">
        <f>IF(ROUND(SUM('PR-RAS'!D721:D723),2)&gt;ROUND('PR-RAS'!D184,2),1,0)</f>
        <v>0</v>
      </c>
      <c r="H44" s="226">
        <f>IF(ROUND(SUM('PR-RAS'!E721:E723),2)&gt;ROUND('PR-RAS'!E184,2),1,0)</f>
        <v>0</v>
      </c>
      <c r="I44" s="226"/>
      <c r="J44" s="226"/>
      <c r="K44" s="226"/>
      <c r="L44" s="226"/>
      <c r="M44" s="226"/>
      <c r="N44" s="226"/>
      <c r="O44" s="226"/>
      <c r="P44" s="174"/>
    </row>
    <row r="45" spans="1:16" ht="15" customHeight="1" x14ac:dyDescent="0.25">
      <c r="A45" s="237">
        <v>22</v>
      </c>
      <c r="B45" s="238" t="str">
        <f t="shared" si="2"/>
        <v>O.K.</v>
      </c>
      <c r="C45" s="247" t="s">
        <v>3078</v>
      </c>
      <c r="D45" s="230"/>
      <c r="E45" s="226">
        <f t="shared" si="3"/>
        <v>0</v>
      </c>
      <c r="F45" s="226">
        <f t="shared" si="4"/>
        <v>0</v>
      </c>
      <c r="G45" s="226">
        <f>IF(ROUND('PR-RAS'!D724,2)&gt;ROUND('PR-RAS'!D186,2),1,0)</f>
        <v>0</v>
      </c>
      <c r="H45" s="226">
        <f>IF(ROUND('PR-RAS'!E724,2)&gt;ROUND('PR-RAS'!E186,2),1,0)</f>
        <v>0</v>
      </c>
      <c r="I45" s="226"/>
      <c r="J45" s="226"/>
      <c r="K45" s="226"/>
      <c r="L45" s="226"/>
      <c r="M45" s="226"/>
      <c r="N45" s="226"/>
      <c r="O45" s="226"/>
      <c r="P45" s="174"/>
    </row>
    <row r="46" spans="1:16" ht="15" customHeight="1" x14ac:dyDescent="0.25">
      <c r="A46" s="237">
        <v>23</v>
      </c>
      <c r="B46" s="238" t="str">
        <f t="shared" si="2"/>
        <v>O.K.</v>
      </c>
      <c r="C46" s="247" t="s">
        <v>3079</v>
      </c>
      <c r="D46" s="230"/>
      <c r="E46" s="226">
        <f t="shared" si="3"/>
        <v>0</v>
      </c>
      <c r="F46" s="226">
        <f t="shared" si="4"/>
        <v>0</v>
      </c>
      <c r="G46" s="226">
        <f>IF(ROUND('PR-RAS'!D725,2)&gt;ROUND('PR-RAS'!D189,2),1,0)</f>
        <v>0</v>
      </c>
      <c r="H46" s="226">
        <f>IF(ROUND('PR-RAS'!E725,2)&gt;ROUND('PR-RAS'!E189,2),1,0)</f>
        <v>0</v>
      </c>
      <c r="I46" s="226"/>
      <c r="J46" s="226"/>
      <c r="K46" s="226"/>
      <c r="L46" s="226"/>
      <c r="M46" s="226"/>
      <c r="N46" s="226"/>
      <c r="O46" s="226"/>
      <c r="P46" s="174"/>
    </row>
    <row r="47" spans="1:16" ht="15" customHeight="1" x14ac:dyDescent="0.25">
      <c r="A47" s="237">
        <v>24</v>
      </c>
      <c r="B47" s="238" t="str">
        <f t="shared" si="2"/>
        <v>O.K.</v>
      </c>
      <c r="C47" s="247" t="s">
        <v>3080</v>
      </c>
      <c r="D47" s="230"/>
      <c r="E47" s="226">
        <f t="shared" si="3"/>
        <v>0</v>
      </c>
      <c r="F47" s="226">
        <f t="shared" si="4"/>
        <v>0</v>
      </c>
      <c r="G47" s="226">
        <f>IF(ROUND('PR-RAS'!D726,2)&gt;ROUND('PR-RAS'!D190,2),1,0)</f>
        <v>0</v>
      </c>
      <c r="H47" s="226">
        <f>IF(ROUND('PR-RAS'!E726,2)&gt;ROUND('PR-RAS'!E190,2),1,0)</f>
        <v>0</v>
      </c>
      <c r="I47" s="226"/>
      <c r="J47" s="226"/>
      <c r="K47" s="226"/>
      <c r="L47" s="226"/>
      <c r="M47" s="226"/>
      <c r="N47" s="226"/>
      <c r="O47" s="226"/>
      <c r="P47" s="174"/>
    </row>
    <row r="48" spans="1:16" ht="15" customHeight="1" x14ac:dyDescent="0.25">
      <c r="A48" s="237">
        <v>25</v>
      </c>
      <c r="B48" s="238" t="str">
        <f t="shared" si="2"/>
        <v>O.K.</v>
      </c>
      <c r="C48" s="247" t="s">
        <v>3081</v>
      </c>
      <c r="D48" s="230"/>
      <c r="E48" s="226">
        <f t="shared" si="3"/>
        <v>0</v>
      </c>
      <c r="F48" s="226">
        <f t="shared" si="4"/>
        <v>0</v>
      </c>
      <c r="G48" s="226">
        <f>IF(ABS('PR-RAS'!D727+'PR-RAS'!D728-'PR-RAS'!D198)&gt;0.001,1,0)</f>
        <v>0</v>
      </c>
      <c r="H48" s="226">
        <f>IF(ABS('PR-RAS'!E727+'PR-RAS'!E728-'PR-RAS'!E198)&gt;0.001,1,0)</f>
        <v>0</v>
      </c>
      <c r="I48" s="226"/>
      <c r="J48" s="226"/>
      <c r="K48" s="226"/>
      <c r="L48" s="226"/>
      <c r="M48" s="226"/>
      <c r="N48" s="226"/>
      <c r="O48" s="226"/>
      <c r="P48" s="174"/>
    </row>
    <row r="49" spans="1:16" ht="15" customHeight="1" x14ac:dyDescent="0.25">
      <c r="A49" s="237">
        <v>26</v>
      </c>
      <c r="B49" s="238" t="str">
        <f t="shared" si="2"/>
        <v>O.K.</v>
      </c>
      <c r="C49" s="247" t="s">
        <v>3082</v>
      </c>
      <c r="D49" s="230"/>
      <c r="E49" s="226">
        <f t="shared" si="3"/>
        <v>0</v>
      </c>
      <c r="F49" s="226">
        <f t="shared" si="4"/>
        <v>0</v>
      </c>
      <c r="G49" s="226">
        <f>IF(ABS('PR-RAS'!D729+'PR-RAS'!D730-'PR-RAS'!D199)&gt;0.001,1,0)</f>
        <v>0</v>
      </c>
      <c r="H49" s="226">
        <f>IF(ABS('PR-RAS'!E729+'PR-RAS'!E730-'PR-RAS'!E199)&gt;0.001,1,0)</f>
        <v>0</v>
      </c>
      <c r="I49" s="226"/>
      <c r="J49" s="226"/>
      <c r="K49" s="226"/>
      <c r="L49" s="226"/>
      <c r="M49" s="226"/>
      <c r="N49" s="226"/>
      <c r="O49" s="226"/>
      <c r="P49" s="174"/>
    </row>
    <row r="50" spans="1:16" ht="15" customHeight="1" x14ac:dyDescent="0.25">
      <c r="A50" s="237">
        <v>27</v>
      </c>
      <c r="B50" s="238" t="str">
        <f t="shared" si="2"/>
        <v>O.K.</v>
      </c>
      <c r="C50" s="247" t="s">
        <v>3083</v>
      </c>
      <c r="D50" s="230"/>
      <c r="E50" s="226">
        <f t="shared" si="3"/>
        <v>0</v>
      </c>
      <c r="F50" s="226">
        <f t="shared" si="4"/>
        <v>0</v>
      </c>
      <c r="G50" s="226">
        <f>IF(ABS('PR-RAS'!D731+'PR-RAS'!D732-'PR-RAS'!D200)&gt;0.001,1,0)</f>
        <v>0</v>
      </c>
      <c r="H50" s="226">
        <f>IF(ABS('PR-RAS'!E731+'PR-RAS'!E732-'PR-RAS'!E200)&gt;0.001,1,0)</f>
        <v>0</v>
      </c>
      <c r="I50" s="226"/>
      <c r="J50" s="226"/>
      <c r="K50" s="226"/>
      <c r="L50" s="226"/>
      <c r="M50" s="226"/>
      <c r="N50" s="226"/>
      <c r="O50" s="226"/>
      <c r="P50" s="174"/>
    </row>
    <row r="51" spans="1:16" ht="15" customHeight="1" x14ac:dyDescent="0.25">
      <c r="A51" s="237">
        <v>28</v>
      </c>
      <c r="B51" s="238" t="str">
        <f t="shared" si="2"/>
        <v>O.K.</v>
      </c>
      <c r="C51" s="247" t="s">
        <v>3084</v>
      </c>
      <c r="D51" s="230"/>
      <c r="E51" s="226">
        <f t="shared" si="3"/>
        <v>0</v>
      </c>
      <c r="F51" s="226">
        <f t="shared" si="4"/>
        <v>0</v>
      </c>
      <c r="G51" s="226">
        <f>IF(ABS('PR-RAS'!D733+'PR-RAS'!D734-'PR-RAS'!D201)&gt;0.001,1,0)</f>
        <v>0</v>
      </c>
      <c r="H51" s="226">
        <f>IF(ABS('PR-RAS'!E733+'PR-RAS'!E734-'PR-RAS'!E201)&gt;0.001,1,0)</f>
        <v>0</v>
      </c>
      <c r="I51" s="226"/>
      <c r="J51" s="226"/>
      <c r="K51" s="226"/>
      <c r="L51" s="226"/>
      <c r="M51" s="226"/>
      <c r="N51" s="226"/>
      <c r="O51" s="226"/>
      <c r="P51" s="174"/>
    </row>
    <row r="52" spans="1:16" ht="15" customHeight="1" x14ac:dyDescent="0.25">
      <c r="A52" s="237">
        <v>29</v>
      </c>
      <c r="B52" s="238" t="str">
        <f t="shared" si="2"/>
        <v>O.K.</v>
      </c>
      <c r="C52" s="247" t="s">
        <v>3085</v>
      </c>
      <c r="D52" s="230"/>
      <c r="E52" s="226">
        <f t="shared" si="3"/>
        <v>0</v>
      </c>
      <c r="F52" s="226">
        <f t="shared" si="4"/>
        <v>0</v>
      </c>
      <c r="G52" s="226">
        <f>IF(ABS('PR-RAS'!D203-SUM('PR-RAS'!D735:D738))&gt;0.001,1,0)</f>
        <v>0</v>
      </c>
      <c r="H52" s="226">
        <f>IF(ABS('PR-RAS'!E203-SUM('PR-RAS'!E735:E738))&gt;0.001,1,0)</f>
        <v>0</v>
      </c>
      <c r="I52" s="226"/>
      <c r="J52" s="226"/>
      <c r="K52" s="226"/>
      <c r="L52" s="226"/>
      <c r="M52" s="226"/>
      <c r="N52" s="226"/>
      <c r="O52" s="226"/>
      <c r="P52" s="174"/>
    </row>
    <row r="53" spans="1:16" ht="15" customHeight="1" x14ac:dyDescent="0.25">
      <c r="A53" s="237">
        <v>30</v>
      </c>
      <c r="B53" s="238" t="str">
        <f t="shared" si="2"/>
        <v>O.K.</v>
      </c>
      <c r="C53" s="247" t="s">
        <v>3086</v>
      </c>
      <c r="D53" s="230"/>
      <c r="E53" s="226">
        <f t="shared" si="3"/>
        <v>0</v>
      </c>
      <c r="F53" s="226">
        <f t="shared" si="4"/>
        <v>0</v>
      </c>
      <c r="G53" s="226">
        <f>IF(ABS('PR-RAS'!D204-SUM('PR-RAS'!D739:D741))&gt;0.001,1,0)</f>
        <v>0</v>
      </c>
      <c r="H53" s="226">
        <f>IF(ABS('PR-RAS'!E204-SUM('PR-RAS'!E739:E741))&gt;0.001,1,0)</f>
        <v>0</v>
      </c>
      <c r="I53" s="226"/>
      <c r="J53" s="226"/>
      <c r="K53" s="226"/>
      <c r="L53" s="226"/>
      <c r="M53" s="226"/>
      <c r="N53" s="226"/>
      <c r="O53" s="226"/>
      <c r="P53" s="174"/>
    </row>
    <row r="54" spans="1:16" ht="15" customHeight="1" x14ac:dyDescent="0.25">
      <c r="A54" s="237">
        <v>31</v>
      </c>
      <c r="B54" s="238" t="str">
        <f t="shared" si="2"/>
        <v>O.K.</v>
      </c>
      <c r="C54" s="247" t="s">
        <v>3087</v>
      </c>
      <c r="D54" s="230"/>
      <c r="E54" s="226">
        <f t="shared" si="3"/>
        <v>0</v>
      </c>
      <c r="F54" s="226">
        <f t="shared" si="4"/>
        <v>0</v>
      </c>
      <c r="G54" s="226">
        <f>IF(ABS('PR-RAS'!D205-SUM('PR-RAS'!D742:D747))&gt;0.001,1,0)</f>
        <v>0</v>
      </c>
      <c r="H54" s="226">
        <f>IF(ABS('PR-RAS'!E205-SUM('PR-RAS'!E742:E747))&gt;0.001,1,0)</f>
        <v>0</v>
      </c>
      <c r="I54" s="226"/>
      <c r="J54" s="226"/>
      <c r="K54" s="226"/>
      <c r="L54" s="226"/>
      <c r="M54" s="226"/>
      <c r="N54" s="226"/>
      <c r="O54" s="226"/>
      <c r="P54" s="174"/>
    </row>
    <row r="55" spans="1:16" ht="15" customHeight="1" x14ac:dyDescent="0.25">
      <c r="A55" s="237">
        <v>32</v>
      </c>
      <c r="B55" s="238" t="str">
        <f t="shared" si="2"/>
        <v>O.K.</v>
      </c>
      <c r="C55" s="247" t="s">
        <v>3088</v>
      </c>
      <c r="D55" s="230"/>
      <c r="E55" s="226">
        <f t="shared" si="3"/>
        <v>0</v>
      </c>
      <c r="F55" s="226">
        <f t="shared" si="4"/>
        <v>0</v>
      </c>
      <c r="G55" s="226">
        <f>IF(ROUND(SUM('PR-RAS'!D748:D750),2)&gt;ROUND('PR-RAS'!D208,2),1,0)</f>
        <v>0</v>
      </c>
      <c r="H55" s="226">
        <f>IF(ROUND(SUM('PR-RAS'!E748:E750),2)&gt;ROUND('PR-RAS'!E208,2),1,0)</f>
        <v>0</v>
      </c>
      <c r="I55" s="226"/>
      <c r="J55" s="226"/>
      <c r="K55" s="226"/>
      <c r="L55" s="226"/>
      <c r="M55" s="226"/>
      <c r="N55" s="226"/>
      <c r="O55" s="226"/>
      <c r="P55" s="174"/>
    </row>
    <row r="56" spans="1:16" ht="15" customHeight="1" x14ac:dyDescent="0.25">
      <c r="A56" s="237">
        <v>33</v>
      </c>
      <c r="B56" s="238" t="str">
        <f t="shared" si="2"/>
        <v>O.K.</v>
      </c>
      <c r="C56" s="247" t="s">
        <v>3089</v>
      </c>
      <c r="D56" s="230"/>
      <c r="E56" s="226">
        <f t="shared" si="3"/>
        <v>0</v>
      </c>
      <c r="F56" s="226">
        <f t="shared" si="4"/>
        <v>0</v>
      </c>
      <c r="G56" s="226">
        <f>IF(ABS('PR-RAS'!D209-SUM('PR-RAS'!D751:D757))&gt;0.001,1,0)</f>
        <v>0</v>
      </c>
      <c r="H56" s="226">
        <f>IF(ABS('PR-RAS'!E209-SUM('PR-RAS'!E751:E757))&gt;0.001,1,0)</f>
        <v>0</v>
      </c>
      <c r="I56" s="226"/>
      <c r="J56" s="226"/>
      <c r="K56" s="226"/>
      <c r="L56" s="226"/>
      <c r="M56" s="226"/>
      <c r="N56" s="226"/>
      <c r="O56" s="226"/>
      <c r="P56" s="174"/>
    </row>
    <row r="57" spans="1:16" ht="15" customHeight="1" x14ac:dyDescent="0.25">
      <c r="A57" s="237">
        <v>34</v>
      </c>
      <c r="B57" s="238" t="str">
        <f t="shared" si="2"/>
        <v>O.K.</v>
      </c>
      <c r="C57" s="247" t="s">
        <v>3090</v>
      </c>
      <c r="D57" s="230"/>
      <c r="E57" s="226">
        <f t="shared" si="3"/>
        <v>0</v>
      </c>
      <c r="F57" s="226">
        <f t="shared" si="4"/>
        <v>0</v>
      </c>
      <c r="G57" s="226">
        <f>IF(ROUND('PR-RAS'!D758,2)&gt;ROUND('PR-RAS'!D214,2),1,0)</f>
        <v>0</v>
      </c>
      <c r="H57" s="226">
        <f>IF(ROUND('PR-RAS'!E758,2)&gt;ROUND('PR-RAS'!E214,2),1,0)</f>
        <v>0</v>
      </c>
      <c r="I57" s="226"/>
      <c r="J57" s="226"/>
      <c r="K57" s="226"/>
      <c r="L57" s="226"/>
      <c r="M57" s="226"/>
      <c r="N57" s="226"/>
      <c r="O57" s="226"/>
      <c r="P57" s="174"/>
    </row>
    <row r="58" spans="1:16" ht="15" customHeight="1" x14ac:dyDescent="0.25">
      <c r="A58" s="237">
        <v>35</v>
      </c>
      <c r="B58" s="238" t="str">
        <f t="shared" si="2"/>
        <v>O.K.</v>
      </c>
      <c r="C58" s="247" t="s">
        <v>3091</v>
      </c>
      <c r="D58" s="230"/>
      <c r="E58" s="226">
        <f t="shared" si="3"/>
        <v>0</v>
      </c>
      <c r="F58" s="226">
        <f t="shared" si="4"/>
        <v>0</v>
      </c>
      <c r="G58" s="226">
        <f>IF(ABS('PR-RAS'!D222-'PR-RAS'!D759-'PR-RAS'!D760)&gt;0.001,1,0)</f>
        <v>0</v>
      </c>
      <c r="H58" s="226">
        <f>IF(ABS('PR-RAS'!E222-'PR-RAS'!E759-'PR-RAS'!E760)&gt;0.001,1,0)</f>
        <v>0</v>
      </c>
      <c r="I58" s="226"/>
      <c r="J58" s="226"/>
      <c r="K58" s="226"/>
      <c r="L58" s="226"/>
      <c r="M58" s="226"/>
      <c r="N58" s="226"/>
      <c r="O58" s="226"/>
      <c r="P58" s="174"/>
    </row>
    <row r="59" spans="1:16" ht="15" customHeight="1" x14ac:dyDescent="0.25">
      <c r="A59" s="237">
        <v>36</v>
      </c>
      <c r="B59" s="238" t="str">
        <f t="shared" si="2"/>
        <v>O.K.</v>
      </c>
      <c r="C59" s="247" t="s">
        <v>3092</v>
      </c>
      <c r="D59" s="230"/>
      <c r="E59" s="226">
        <f t="shared" si="3"/>
        <v>0</v>
      </c>
      <c r="F59" s="226">
        <f t="shared" si="4"/>
        <v>0</v>
      </c>
      <c r="G59" s="226">
        <f>IF(ABS('PR-RAS'!D232-SUM('PR-RAS'!D761:D767))&gt;0.001,1,0)</f>
        <v>0</v>
      </c>
      <c r="H59" s="226">
        <f>IF(ABS('PR-RAS'!E232-SUM('PR-RAS'!E761:E767))&gt;0.001,1,0)</f>
        <v>0</v>
      </c>
      <c r="I59" s="226"/>
      <c r="J59" s="226"/>
      <c r="K59" s="226"/>
      <c r="L59" s="226"/>
      <c r="M59" s="226"/>
      <c r="N59" s="226"/>
      <c r="O59" s="226"/>
      <c r="P59" s="174"/>
    </row>
    <row r="60" spans="1:16" ht="15" customHeight="1" x14ac:dyDescent="0.25">
      <c r="A60" s="237">
        <v>37</v>
      </c>
      <c r="B60" s="238" t="str">
        <f t="shared" si="2"/>
        <v>O.K.</v>
      </c>
      <c r="C60" s="247" t="s">
        <v>3093</v>
      </c>
      <c r="D60" s="230"/>
      <c r="E60" s="226">
        <f t="shared" si="3"/>
        <v>0</v>
      </c>
      <c r="F60" s="226">
        <f t="shared" si="4"/>
        <v>0</v>
      </c>
      <c r="G60" s="226">
        <f>IF(ABS('PR-RAS'!D233-SUM('PR-RAS'!D768:D774))&gt;0.001,1,0)</f>
        <v>0</v>
      </c>
      <c r="H60" s="226">
        <f>IF(ABS('PR-RAS'!E233-SUM('PR-RAS'!E768:E774))&gt;0.001,1,0)</f>
        <v>0</v>
      </c>
      <c r="I60" s="226"/>
      <c r="J60" s="226"/>
      <c r="K60" s="226"/>
      <c r="L60" s="226"/>
      <c r="M60" s="226"/>
      <c r="N60" s="226"/>
      <c r="O60" s="226"/>
      <c r="P60" s="174"/>
    </row>
    <row r="61" spans="1:16" ht="15" customHeight="1" x14ac:dyDescent="0.25">
      <c r="A61" s="237">
        <v>241</v>
      </c>
      <c r="B61" s="238" t="str">
        <f t="shared" si="2"/>
        <v>O.K.</v>
      </c>
      <c r="C61" s="247" t="s">
        <v>3094</v>
      </c>
      <c r="D61" s="230"/>
      <c r="E61" s="226">
        <f t="shared" si="3"/>
        <v>0</v>
      </c>
      <c r="F61" s="226">
        <f t="shared" si="4"/>
        <v>0</v>
      </c>
      <c r="G61" s="226">
        <f>IF(ABS('PR-RAS'!D234-SUM('PR-RAS'!D775:D780))&gt;0.001,1,0)</f>
        <v>0</v>
      </c>
      <c r="H61" s="226">
        <f>IF(ABS('PR-RAS'!E234-SUM('PR-RAS'!E775:E780))&gt;0.001,1,0)</f>
        <v>0</v>
      </c>
      <c r="I61" s="226"/>
      <c r="J61" s="226"/>
      <c r="K61" s="226"/>
      <c r="L61" s="226"/>
      <c r="M61" s="226"/>
      <c r="N61" s="226"/>
      <c r="O61" s="226"/>
      <c r="P61" s="174"/>
    </row>
    <row r="62" spans="1:16" ht="15" customHeight="1" x14ac:dyDescent="0.25">
      <c r="A62" s="237">
        <v>242</v>
      </c>
      <c r="B62" s="238" t="str">
        <f t="shared" si="2"/>
        <v>O.K.</v>
      </c>
      <c r="C62" s="247" t="s">
        <v>3095</v>
      </c>
      <c r="D62" s="230"/>
      <c r="E62" s="226">
        <f t="shared" si="3"/>
        <v>0</v>
      </c>
      <c r="F62" s="226">
        <f t="shared" si="4"/>
        <v>0</v>
      </c>
      <c r="G62" s="226">
        <f>IF(ABS('PR-RAS'!D235-SUM('PR-RAS'!D781:D787))&gt;0.001,1,0)</f>
        <v>0</v>
      </c>
      <c r="H62" s="226">
        <f>IF(ABS('PR-RAS'!E235-SUM('PR-RAS'!E781:E787))&gt;0.001,1,0)</f>
        <v>0</v>
      </c>
      <c r="I62" s="226"/>
      <c r="J62" s="226"/>
      <c r="K62" s="226"/>
      <c r="L62" s="226"/>
      <c r="M62" s="226"/>
      <c r="N62" s="226"/>
      <c r="O62" s="226"/>
      <c r="P62" s="174"/>
    </row>
    <row r="63" spans="1:16" ht="15" customHeight="1" x14ac:dyDescent="0.25">
      <c r="A63" s="237">
        <v>243</v>
      </c>
      <c r="B63" s="238" t="str">
        <f t="shared" si="2"/>
        <v>O.K.</v>
      </c>
      <c r="C63" s="247" t="s">
        <v>3096</v>
      </c>
      <c r="D63" s="230"/>
      <c r="E63" s="226">
        <f t="shared" si="3"/>
        <v>0</v>
      </c>
      <c r="F63" s="226">
        <f t="shared" si="4"/>
        <v>0</v>
      </c>
      <c r="G63" s="226">
        <f>IF(ABS('PR-RAS'!D239-SUM('PR-RAS'!D788:D789))&gt;0.001,1,0)</f>
        <v>0</v>
      </c>
      <c r="H63" s="226">
        <f>IF(ABS('PR-RAS'!E239-SUM('PR-RAS'!E788:E789))&gt;0.001,1,0)</f>
        <v>0</v>
      </c>
      <c r="I63" s="226"/>
      <c r="J63" s="226"/>
      <c r="K63" s="226"/>
      <c r="L63" s="226"/>
      <c r="M63" s="226"/>
      <c r="N63" s="226"/>
      <c r="O63" s="226"/>
      <c r="P63" s="174"/>
    </row>
    <row r="64" spans="1:16" ht="15" customHeight="1" x14ac:dyDescent="0.25">
      <c r="A64" s="237">
        <v>38</v>
      </c>
      <c r="B64" s="238" t="str">
        <f t="shared" si="2"/>
        <v>O.K.</v>
      </c>
      <c r="C64" s="247" t="s">
        <v>3097</v>
      </c>
      <c r="D64" s="230"/>
      <c r="E64" s="226">
        <f t="shared" si="3"/>
        <v>0</v>
      </c>
      <c r="F64" s="226">
        <f t="shared" si="4"/>
        <v>0</v>
      </c>
      <c r="G64" s="226">
        <f>IF(ABS('PR-RAS'!D245-SUM('PR-RAS'!D790:D798))&gt;0.001,1,0)</f>
        <v>0</v>
      </c>
      <c r="H64" s="226">
        <f>IF(ABS('PR-RAS'!E245-SUM('PR-RAS'!E790:E798))&gt;0.001,1,0)</f>
        <v>0</v>
      </c>
      <c r="I64" s="226"/>
      <c r="J64" s="226"/>
      <c r="K64" s="226"/>
      <c r="L64" s="226"/>
      <c r="M64" s="226"/>
      <c r="N64" s="226"/>
      <c r="O64" s="226"/>
      <c r="P64" s="174"/>
    </row>
    <row r="65" spans="1:16" ht="15" customHeight="1" x14ac:dyDescent="0.25">
      <c r="A65" s="237">
        <v>39</v>
      </c>
      <c r="B65" s="238" t="str">
        <f t="shared" si="2"/>
        <v>O.K.</v>
      </c>
      <c r="C65" s="247" t="s">
        <v>3098</v>
      </c>
      <c r="D65" s="230"/>
      <c r="E65" s="226">
        <f t="shared" si="3"/>
        <v>0</v>
      </c>
      <c r="F65" s="226">
        <f t="shared" si="4"/>
        <v>0</v>
      </c>
      <c r="G65" s="226">
        <f>IF(ABS('PR-RAS'!D246-SUM('PR-RAS'!D799:D807))&gt;0.001,1,0)</f>
        <v>0</v>
      </c>
      <c r="H65" s="226">
        <f>IF(ABS('PR-RAS'!E246-SUM('PR-RAS'!E799:E807))&gt;0.001,1,0)</f>
        <v>0</v>
      </c>
      <c r="I65" s="226"/>
      <c r="J65" s="226"/>
      <c r="K65" s="226"/>
      <c r="L65" s="226"/>
      <c r="M65" s="226"/>
      <c r="N65" s="226"/>
      <c r="O65" s="226"/>
      <c r="P65" s="174"/>
    </row>
    <row r="66" spans="1:16" ht="15" customHeight="1" x14ac:dyDescent="0.25">
      <c r="A66" s="237">
        <v>40</v>
      </c>
      <c r="B66" s="238" t="str">
        <f t="shared" si="2"/>
        <v>O.K.</v>
      </c>
      <c r="C66" s="247" t="s">
        <v>3099</v>
      </c>
      <c r="D66" s="230"/>
      <c r="E66" s="226">
        <f t="shared" si="3"/>
        <v>0</v>
      </c>
      <c r="F66" s="226">
        <f t="shared" si="4"/>
        <v>0</v>
      </c>
      <c r="G66" s="226">
        <f>IF(ABS('PR-RAS'!D256-SUM('PR-RAS'!D808:D810))&gt;0.001,1,0)</f>
        <v>0</v>
      </c>
      <c r="H66" s="226">
        <f>IF(ABS('PR-RAS'!E256-SUM('PR-RAS'!E808:E810))&gt;0.001,1,0)</f>
        <v>0</v>
      </c>
      <c r="I66" s="226"/>
      <c r="J66" s="226"/>
      <c r="K66" s="226"/>
      <c r="L66" s="226"/>
      <c r="M66" s="226"/>
      <c r="N66" s="226"/>
      <c r="O66" s="226"/>
      <c r="P66" s="174"/>
    </row>
    <row r="67" spans="1:16" ht="15" customHeight="1" x14ac:dyDescent="0.25">
      <c r="A67" s="237">
        <v>41</v>
      </c>
      <c r="B67" s="238" t="str">
        <f t="shared" si="2"/>
        <v>O.K.</v>
      </c>
      <c r="C67" s="247" t="s">
        <v>3100</v>
      </c>
      <c r="D67" s="230"/>
      <c r="E67" s="226">
        <f t="shared" si="3"/>
        <v>0</v>
      </c>
      <c r="F67" s="226">
        <f t="shared" si="4"/>
        <v>0</v>
      </c>
      <c r="G67" s="226">
        <f>IF(ABS('PR-RAS'!D257-SUM('PR-RAS'!D811:D814))&gt;0.001,1,0)</f>
        <v>0</v>
      </c>
      <c r="H67" s="226">
        <f>IF(ABS('PR-RAS'!E257-SUM('PR-RAS'!E811:E814))&gt;0.001,1,0)</f>
        <v>0</v>
      </c>
      <c r="I67" s="226"/>
      <c r="J67" s="226"/>
      <c r="K67" s="226"/>
      <c r="L67" s="226"/>
      <c r="M67" s="226"/>
      <c r="N67" s="226"/>
      <c r="O67" s="226"/>
      <c r="P67" s="174"/>
    </row>
    <row r="68" spans="1:16" ht="15" customHeight="1" x14ac:dyDescent="0.25">
      <c r="A68" s="237">
        <v>42</v>
      </c>
      <c r="B68" s="238" t="str">
        <f t="shared" si="2"/>
        <v>O.K.</v>
      </c>
      <c r="C68" s="247" t="s">
        <v>3101</v>
      </c>
      <c r="D68" s="230"/>
      <c r="E68" s="226">
        <f t="shared" si="3"/>
        <v>0</v>
      </c>
      <c r="F68" s="226">
        <f t="shared" si="4"/>
        <v>0</v>
      </c>
      <c r="G68" s="226">
        <f>IF(ABS('PR-RAS'!D260-SUM('PR-RAS'!D815:D823))&gt;0.001,1,0)</f>
        <v>0</v>
      </c>
      <c r="H68" s="226">
        <f>IF(ABS('PR-RAS'!E260-SUM('PR-RAS'!E815:E823))&gt;0.001,1,0)</f>
        <v>0</v>
      </c>
      <c r="I68" s="226"/>
      <c r="J68" s="226"/>
      <c r="K68" s="226"/>
      <c r="L68" s="226"/>
      <c r="M68" s="226"/>
      <c r="N68" s="226"/>
      <c r="O68" s="226"/>
      <c r="P68" s="174"/>
    </row>
    <row r="69" spans="1:16" ht="15" customHeight="1" x14ac:dyDescent="0.25">
      <c r="A69" s="237">
        <v>43</v>
      </c>
      <c r="B69" s="238" t="str">
        <f t="shared" si="2"/>
        <v>O.K.</v>
      </c>
      <c r="C69" s="247" t="s">
        <v>3102</v>
      </c>
      <c r="D69" s="230"/>
      <c r="E69" s="226">
        <f t="shared" si="3"/>
        <v>0</v>
      </c>
      <c r="F69" s="226">
        <f t="shared" si="4"/>
        <v>0</v>
      </c>
      <c r="G69" s="226">
        <f>IF(ABS('PR-RAS'!D261-SUM('PR-RAS'!D824:D828))&gt;0.001,1,0)</f>
        <v>0</v>
      </c>
      <c r="H69" s="226">
        <f>IF(ABS('PR-RAS'!E261-SUM('PR-RAS'!E824:E828))&gt;0.001,1,0)</f>
        <v>0</v>
      </c>
      <c r="I69" s="226"/>
      <c r="J69" s="226"/>
      <c r="K69" s="226"/>
      <c r="L69" s="226"/>
      <c r="M69" s="226"/>
      <c r="N69" s="226"/>
      <c r="O69" s="226"/>
      <c r="P69" s="174"/>
    </row>
    <row r="70" spans="1:16" ht="15" customHeight="1" x14ac:dyDescent="0.25">
      <c r="A70" s="237">
        <v>44</v>
      </c>
      <c r="B70" s="238" t="str">
        <f t="shared" si="2"/>
        <v>O.K.</v>
      </c>
      <c r="C70" s="247" t="s">
        <v>3103</v>
      </c>
      <c r="D70" s="230"/>
      <c r="E70" s="226">
        <f t="shared" si="3"/>
        <v>0</v>
      </c>
      <c r="F70" s="226">
        <f t="shared" si="4"/>
        <v>0</v>
      </c>
      <c r="G70" s="226">
        <f>IF(ROUND('PR-RAS'!D829,2)&gt;ROUND('PR-RAS'!D265,2),1,0)</f>
        <v>0</v>
      </c>
      <c r="H70" s="226">
        <f>IF(ROUND('PR-RAS'!E829,2)&gt;ROUND('PR-RAS'!E265,2),1,0)</f>
        <v>0</v>
      </c>
      <c r="I70" s="226"/>
      <c r="J70" s="226"/>
      <c r="K70" s="226"/>
      <c r="L70" s="226"/>
      <c r="M70" s="226"/>
      <c r="N70" s="226"/>
      <c r="O70" s="226"/>
      <c r="P70" s="174"/>
    </row>
    <row r="71" spans="1:16" ht="15" customHeight="1" x14ac:dyDescent="0.25">
      <c r="A71" s="237">
        <v>45</v>
      </c>
      <c r="B71" s="238" t="str">
        <f t="shared" si="2"/>
        <v>O.K.</v>
      </c>
      <c r="C71" s="247" t="s">
        <v>3104</v>
      </c>
      <c r="D71" s="230"/>
      <c r="E71" s="226">
        <f t="shared" si="3"/>
        <v>0</v>
      </c>
      <c r="F71" s="226">
        <f t="shared" si="4"/>
        <v>0</v>
      </c>
      <c r="G71" s="226">
        <f>IF(ABS('PR-RAS'!D280-SUM('PR-RAS'!D830:D833))&gt;0.001,1,0)</f>
        <v>0</v>
      </c>
      <c r="H71" s="226">
        <f>IF(ABS('PR-RAS'!E280-SUM('PR-RAS'!E830:E833))&gt;0.001,1,0)</f>
        <v>0</v>
      </c>
      <c r="I71" s="226"/>
      <c r="J71" s="226"/>
      <c r="K71" s="226"/>
      <c r="L71" s="226"/>
      <c r="M71" s="226"/>
      <c r="N71" s="226"/>
      <c r="O71" s="226"/>
      <c r="P71" s="174"/>
    </row>
    <row r="72" spans="1:16" ht="15" customHeight="1" x14ac:dyDescent="0.25">
      <c r="A72" s="237">
        <v>46</v>
      </c>
      <c r="B72" s="238" t="str">
        <f t="shared" si="2"/>
        <v>O.K.</v>
      </c>
      <c r="C72" s="247" t="s">
        <v>3105</v>
      </c>
      <c r="D72" s="230"/>
      <c r="E72" s="226">
        <f t="shared" si="3"/>
        <v>0</v>
      </c>
      <c r="F72" s="226">
        <f t="shared" si="4"/>
        <v>0</v>
      </c>
      <c r="G72" s="226">
        <f>IF(ABS('PR-RAS'!D281-SUM('PR-RAS'!D834:D838))&gt;0.001,1,0)</f>
        <v>0</v>
      </c>
      <c r="H72" s="226">
        <f>IF(ABS('PR-RAS'!E281-SUM('PR-RAS'!E834:E838))&gt;0.001,1,0)</f>
        <v>0</v>
      </c>
      <c r="I72" s="226"/>
      <c r="J72" s="226"/>
      <c r="K72" s="226"/>
      <c r="L72" s="226"/>
      <c r="M72" s="226"/>
      <c r="N72" s="226"/>
      <c r="O72" s="226"/>
      <c r="P72" s="174"/>
    </row>
    <row r="73" spans="1:16" ht="15" customHeight="1" x14ac:dyDescent="0.25">
      <c r="A73" s="237">
        <v>47</v>
      </c>
      <c r="B73" s="238" t="str">
        <f t="shared" si="2"/>
        <v>O.K.</v>
      </c>
      <c r="C73" s="247" t="s">
        <v>3106</v>
      </c>
      <c r="D73" s="230"/>
      <c r="E73" s="226">
        <f t="shared" si="3"/>
        <v>0</v>
      </c>
      <c r="F73" s="226">
        <f t="shared" si="4"/>
        <v>0</v>
      </c>
      <c r="G73" s="226">
        <f>IF(ABS('PR-RAS'!D282-SUM('PR-RAS'!D839:D840))&gt;0.001,1,0)</f>
        <v>0</v>
      </c>
      <c r="H73" s="226">
        <f>IF(ABS('PR-RAS'!E282-SUM('PR-RAS'!E839:E840))&gt;0.001,1,0)</f>
        <v>0</v>
      </c>
      <c r="I73" s="226"/>
      <c r="J73" s="226"/>
      <c r="K73" s="226"/>
      <c r="L73" s="226"/>
      <c r="M73" s="226"/>
      <c r="N73" s="226"/>
      <c r="O73" s="226"/>
      <c r="P73" s="174"/>
    </row>
    <row r="74" spans="1:16" ht="15" customHeight="1" x14ac:dyDescent="0.25">
      <c r="A74" s="237">
        <v>48</v>
      </c>
      <c r="B74" s="238" t="str">
        <f t="shared" si="2"/>
        <v>O.K.</v>
      </c>
      <c r="C74" s="247" t="s">
        <v>3107</v>
      </c>
      <c r="D74" s="230"/>
      <c r="E74" s="226">
        <f t="shared" si="3"/>
        <v>0</v>
      </c>
      <c r="F74" s="226">
        <f t="shared" si="4"/>
        <v>0</v>
      </c>
      <c r="G74" s="226">
        <f>IF(ABS('PR-RAS'!D283-SUM('PR-RAS'!D841:D842))&gt;0.001,1,0)</f>
        <v>0</v>
      </c>
      <c r="H74" s="226">
        <f>IF(ABS('PR-RAS'!E283-SUM('PR-RAS'!E841:E842))&gt;0.001,1,0)</f>
        <v>0</v>
      </c>
      <c r="I74" s="226"/>
      <c r="J74" s="226"/>
      <c r="K74" s="226"/>
      <c r="L74" s="226"/>
      <c r="M74" s="226"/>
      <c r="N74" s="226"/>
      <c r="O74" s="226"/>
      <c r="P74" s="174"/>
    </row>
    <row r="75" spans="1:16" ht="15" customHeight="1" x14ac:dyDescent="0.25">
      <c r="A75" s="237">
        <v>244</v>
      </c>
      <c r="B75" s="238" t="str">
        <f t="shared" si="2"/>
        <v>O.K.</v>
      </c>
      <c r="C75" s="247" t="s">
        <v>3108</v>
      </c>
      <c r="D75" s="230"/>
      <c r="E75" s="226">
        <f t="shared" si="3"/>
        <v>0</v>
      </c>
      <c r="F75" s="226">
        <f t="shared" si="4"/>
        <v>0</v>
      </c>
      <c r="G75" s="226">
        <f>IF(ABS('PR-RAS'!D284-SUM('PR-RAS'!D843:D845))&gt;0.001,1,0)</f>
        <v>0</v>
      </c>
      <c r="H75" s="226">
        <f>IF(ABS('PR-RAS'!E284-SUM('PR-RAS'!E843:E845))&gt;0.001,1,0)</f>
        <v>0</v>
      </c>
      <c r="I75" s="226"/>
      <c r="J75" s="226"/>
      <c r="K75" s="226"/>
      <c r="L75" s="226"/>
      <c r="M75" s="226"/>
      <c r="N75" s="226"/>
      <c r="O75" s="226"/>
      <c r="P75" s="174"/>
    </row>
    <row r="76" spans="1:16" ht="15" customHeight="1" x14ac:dyDescent="0.25">
      <c r="A76" s="237">
        <v>49</v>
      </c>
      <c r="B76" s="238" t="str">
        <f t="shared" si="2"/>
        <v>O.K.</v>
      </c>
      <c r="C76" s="248" t="s">
        <v>3109</v>
      </c>
      <c r="D76" s="230"/>
      <c r="E76" s="226">
        <f t="shared" si="3"/>
        <v>0</v>
      </c>
      <c r="F76" s="226">
        <f t="shared" si="4"/>
        <v>0</v>
      </c>
      <c r="G76" s="226">
        <f>IF(ROUND('PR-RAS'!D846,2)&gt;ROUND('PR-RAS'!D428,2),1,0)</f>
        <v>0</v>
      </c>
      <c r="H76" s="226">
        <f>IF(ROUND('PR-RAS'!E846,2)&gt;ROUND('PR-RAS'!E428,2),1,0)</f>
        <v>0</v>
      </c>
      <c r="I76" s="226"/>
      <c r="J76" s="226"/>
      <c r="K76" s="226"/>
      <c r="L76" s="226"/>
      <c r="M76" s="226"/>
      <c r="N76" s="226"/>
      <c r="O76" s="226"/>
      <c r="P76" s="174"/>
    </row>
    <row r="77" spans="1:16" ht="15" customHeight="1" x14ac:dyDescent="0.25">
      <c r="A77" s="237">
        <v>50</v>
      </c>
      <c r="B77" s="238" t="str">
        <f t="shared" si="2"/>
        <v>O.K.</v>
      </c>
      <c r="C77" s="248" t="s">
        <v>3110</v>
      </c>
      <c r="D77" s="230"/>
      <c r="E77" s="226">
        <f t="shared" si="3"/>
        <v>0</v>
      </c>
      <c r="F77" s="226">
        <f t="shared" si="4"/>
        <v>0</v>
      </c>
      <c r="G77" s="226">
        <f>IF(ROUND('PR-RAS'!D847,2)&gt;ROUND('PR-RAS'!D431,2),1,0)</f>
        <v>0</v>
      </c>
      <c r="H77" s="226">
        <f>IF(ROUND('PR-RAS'!E847,2)&gt;ROUND('PR-RAS'!E431,2),1,0)</f>
        <v>0</v>
      </c>
      <c r="I77" s="226"/>
      <c r="J77" s="226"/>
      <c r="K77" s="226"/>
      <c r="L77" s="226"/>
      <c r="M77" s="226"/>
      <c r="N77" s="226"/>
      <c r="O77" s="226"/>
      <c r="P77" s="174"/>
    </row>
    <row r="78" spans="1:16" ht="15" customHeight="1" x14ac:dyDescent="0.25">
      <c r="A78" s="237">
        <v>51</v>
      </c>
      <c r="B78" s="238" t="str">
        <f t="shared" si="2"/>
        <v>O.K.</v>
      </c>
      <c r="C78" s="248" t="s">
        <v>3111</v>
      </c>
      <c r="D78" s="230"/>
      <c r="E78" s="226">
        <f t="shared" si="3"/>
        <v>0</v>
      </c>
      <c r="F78" s="226">
        <f t="shared" si="4"/>
        <v>0</v>
      </c>
      <c r="G78" s="226">
        <f>IF(ROUND('PR-RAS'!D848,2)&gt;ROUND('PR-RAS'!D432,2),1,0)</f>
        <v>0</v>
      </c>
      <c r="H78" s="226">
        <f>IF(ROUND('PR-RAS'!E848,2)&gt;ROUND('PR-RAS'!E432,2),1,0)</f>
        <v>0</v>
      </c>
      <c r="I78" s="226"/>
      <c r="J78" s="226"/>
      <c r="K78" s="226"/>
      <c r="L78" s="226"/>
      <c r="M78" s="226"/>
      <c r="N78" s="226"/>
      <c r="O78" s="226"/>
      <c r="P78" s="174"/>
    </row>
    <row r="79" spans="1:16" ht="15" customHeight="1" x14ac:dyDescent="0.25">
      <c r="A79" s="237">
        <v>52</v>
      </c>
      <c r="B79" s="238" t="str">
        <f t="shared" si="2"/>
        <v>O.K.</v>
      </c>
      <c r="C79" s="248" t="s">
        <v>3112</v>
      </c>
      <c r="D79" s="230"/>
      <c r="E79" s="226">
        <f t="shared" si="3"/>
        <v>0</v>
      </c>
      <c r="F79" s="226">
        <f t="shared" si="4"/>
        <v>0</v>
      </c>
      <c r="G79" s="226">
        <f>IF(ROUND('PR-RAS'!D849,2)&gt;ROUND('PR-RAS'!D433,2),1,0)</f>
        <v>0</v>
      </c>
      <c r="H79" s="226">
        <f>IF(ROUND('PR-RAS'!E849,2)&gt;ROUND('PR-RAS'!E433,2),1,0)</f>
        <v>0</v>
      </c>
      <c r="I79" s="226"/>
      <c r="J79" s="226"/>
      <c r="K79" s="226"/>
      <c r="L79" s="226"/>
      <c r="M79" s="226"/>
      <c r="N79" s="226"/>
      <c r="O79" s="226"/>
      <c r="P79" s="174"/>
    </row>
    <row r="80" spans="1:16" ht="15" customHeight="1" x14ac:dyDescent="0.25">
      <c r="A80" s="237">
        <v>53</v>
      </c>
      <c r="B80" s="238" t="str">
        <f t="shared" si="2"/>
        <v>O.K.</v>
      </c>
      <c r="C80" s="248" t="s">
        <v>3113</v>
      </c>
      <c r="D80" s="230"/>
      <c r="E80" s="226">
        <f t="shared" si="3"/>
        <v>0</v>
      </c>
      <c r="F80" s="226">
        <f t="shared" si="4"/>
        <v>0</v>
      </c>
      <c r="G80" s="226">
        <f>IF(ABS('PR-RAS'!D434-SUM('PR-RAS'!D850:D851))&gt;0.001,1,0)</f>
        <v>0</v>
      </c>
      <c r="H80" s="226">
        <f>IF(ABS('PR-RAS'!E434-SUM('PR-RAS'!E850:E851))&gt;0.001,1,0)</f>
        <v>0</v>
      </c>
      <c r="I80" s="226"/>
      <c r="J80" s="226"/>
      <c r="K80" s="226"/>
      <c r="L80" s="226"/>
      <c r="M80" s="226"/>
      <c r="N80" s="226"/>
      <c r="O80" s="226"/>
      <c r="P80" s="174"/>
    </row>
    <row r="81" spans="1:16" ht="15" customHeight="1" x14ac:dyDescent="0.25">
      <c r="A81" s="237">
        <v>54</v>
      </c>
      <c r="B81" s="238" t="str">
        <f t="shared" si="2"/>
        <v>O.K.</v>
      </c>
      <c r="C81" s="248" t="s">
        <v>3114</v>
      </c>
      <c r="D81" s="230"/>
      <c r="E81" s="226">
        <f t="shared" si="3"/>
        <v>0</v>
      </c>
      <c r="F81" s="226">
        <f t="shared" si="4"/>
        <v>0</v>
      </c>
      <c r="G81" s="226">
        <f>IF(ROUND('PR-RAS'!D852,2)&gt;ROUND('PR-RAS'!D436,2),1,0)</f>
        <v>0</v>
      </c>
      <c r="H81" s="226">
        <f>IF(ROUND('PR-RAS'!E852,2)&gt;ROUND('PR-RAS'!E436,2),1,0)</f>
        <v>0</v>
      </c>
      <c r="I81" s="226"/>
      <c r="J81" s="226"/>
      <c r="K81" s="226"/>
      <c r="L81" s="226"/>
      <c r="M81" s="226"/>
      <c r="N81" s="226"/>
      <c r="O81" s="226"/>
      <c r="P81" s="174"/>
    </row>
    <row r="82" spans="1:16" ht="15" customHeight="1" x14ac:dyDescent="0.25">
      <c r="A82" s="237">
        <v>55</v>
      </c>
      <c r="B82" s="238" t="str">
        <f t="shared" si="2"/>
        <v>O.K.</v>
      </c>
      <c r="C82" s="248" t="s">
        <v>3115</v>
      </c>
      <c r="D82" s="230"/>
      <c r="E82" s="226">
        <f t="shared" si="3"/>
        <v>0</v>
      </c>
      <c r="F82" s="226">
        <f t="shared" si="4"/>
        <v>0</v>
      </c>
      <c r="G82" s="226">
        <f>IF(ROUND('PR-RAS'!D853,2)&gt;ROUND('PR-RAS'!D437,2),1,0)</f>
        <v>0</v>
      </c>
      <c r="H82" s="226">
        <f>IF(ROUND('PR-RAS'!E853,2)&gt;ROUND('PR-RAS'!E437,2),1,0)</f>
        <v>0</v>
      </c>
      <c r="I82" s="226"/>
      <c r="J82" s="226"/>
      <c r="K82" s="226"/>
      <c r="L82" s="226"/>
      <c r="M82" s="226"/>
      <c r="N82" s="226"/>
      <c r="O82" s="226"/>
      <c r="P82" s="174"/>
    </row>
    <row r="83" spans="1:16" ht="15" customHeight="1" x14ac:dyDescent="0.25">
      <c r="A83" s="237">
        <v>56</v>
      </c>
      <c r="B83" s="238" t="str">
        <f t="shared" si="2"/>
        <v>O.K.</v>
      </c>
      <c r="C83" s="248" t="s">
        <v>3116</v>
      </c>
      <c r="D83" s="230"/>
      <c r="E83" s="226">
        <f t="shared" si="3"/>
        <v>0</v>
      </c>
      <c r="F83" s="226">
        <f t="shared" si="4"/>
        <v>0</v>
      </c>
      <c r="G83" s="226">
        <f>IF(ROUND('PR-RAS'!D854,2)&gt;ROUND('PR-RAS'!D438,2),1,0)</f>
        <v>0</v>
      </c>
      <c r="H83" s="226">
        <f>IF(ROUND('PR-RAS'!E854,2)&gt;ROUND('PR-RAS'!E438,2),1,0)</f>
        <v>0</v>
      </c>
      <c r="I83" s="226"/>
      <c r="J83" s="226"/>
      <c r="K83" s="226"/>
      <c r="L83" s="226"/>
      <c r="M83" s="226"/>
      <c r="N83" s="226"/>
      <c r="O83" s="226"/>
      <c r="P83" s="174"/>
    </row>
    <row r="84" spans="1:16" ht="15" customHeight="1" x14ac:dyDescent="0.25">
      <c r="A84" s="237">
        <v>57</v>
      </c>
      <c r="B84" s="238" t="str">
        <f t="shared" si="2"/>
        <v>O.K.</v>
      </c>
      <c r="C84" s="248" t="s">
        <v>3117</v>
      </c>
      <c r="D84" s="230"/>
      <c r="E84" s="226">
        <f t="shared" si="3"/>
        <v>0</v>
      </c>
      <c r="F84" s="226">
        <f t="shared" si="4"/>
        <v>0</v>
      </c>
      <c r="G84" s="226">
        <f>IF(ABS('PR-RAS'!D443-SUM('PR-RAS'!D855:D856))&gt;0.001,1,0)</f>
        <v>0</v>
      </c>
      <c r="H84" s="226">
        <f>IF(ABS('PR-RAS'!E443-SUM('PR-RAS'!E855:E856))&gt;0.001,1,0)</f>
        <v>0</v>
      </c>
      <c r="I84" s="226"/>
      <c r="J84" s="226"/>
      <c r="K84" s="226"/>
      <c r="L84" s="226"/>
      <c r="M84" s="226"/>
      <c r="N84" s="226"/>
      <c r="O84" s="226"/>
      <c r="P84" s="174"/>
    </row>
    <row r="85" spans="1:16" ht="15" customHeight="1" x14ac:dyDescent="0.25">
      <c r="A85" s="237">
        <v>58</v>
      </c>
      <c r="B85" s="238" t="str">
        <f t="shared" ref="B85:B148" si="5">IF(E85=1,"Pogreška",IF(F85=1,"Provjera","O.K."))</f>
        <v>O.K.</v>
      </c>
      <c r="C85" s="248" t="s">
        <v>3118</v>
      </c>
      <c r="D85" s="230"/>
      <c r="E85" s="226">
        <f t="shared" ref="E85:E148" si="6">MAX(G85:K85)</f>
        <v>0</v>
      </c>
      <c r="F85" s="226">
        <f t="shared" ref="F85:F148" si="7">MAX(L85:O85)</f>
        <v>0</v>
      </c>
      <c r="G85" s="226">
        <f>IF(ABS('PR-RAS'!D444-SUM('PR-RAS'!D857:D858))&gt;0.001,1,0)</f>
        <v>0</v>
      </c>
      <c r="H85" s="226">
        <f>IF(ABS('PR-RAS'!E444-SUM('PR-RAS'!E857:E858))&gt;0.001,1,0)</f>
        <v>0</v>
      </c>
      <c r="I85" s="226"/>
      <c r="J85" s="226"/>
      <c r="K85" s="226"/>
      <c r="L85" s="226"/>
      <c r="M85" s="226"/>
      <c r="N85" s="226"/>
      <c r="O85" s="226"/>
      <c r="P85" s="174"/>
    </row>
    <row r="86" spans="1:16" ht="15" customHeight="1" x14ac:dyDescent="0.25">
      <c r="A86" s="237">
        <v>59</v>
      </c>
      <c r="B86" s="238" t="str">
        <f t="shared" si="5"/>
        <v>O.K.</v>
      </c>
      <c r="C86" s="247" t="s">
        <v>3119</v>
      </c>
      <c r="D86" s="230"/>
      <c r="E86" s="226">
        <f t="shared" si="6"/>
        <v>0</v>
      </c>
      <c r="F86" s="226">
        <f t="shared" si="7"/>
        <v>0</v>
      </c>
      <c r="G86" s="226">
        <f>IF(ABS('PR-RAS'!D448-SUM('PR-RAS'!D859:D860))&gt;0.001,1,0)</f>
        <v>0</v>
      </c>
      <c r="H86" s="226">
        <f>IF(ABS('PR-RAS'!E448-SUM('PR-RAS'!E859:E860))&gt;0.001,1,0)</f>
        <v>0</v>
      </c>
      <c r="I86" s="226"/>
      <c r="J86" s="226"/>
      <c r="K86" s="226"/>
      <c r="L86" s="226"/>
      <c r="M86" s="226"/>
      <c r="N86" s="226"/>
      <c r="O86" s="226"/>
      <c r="P86" s="174"/>
    </row>
    <row r="87" spans="1:16" ht="15" customHeight="1" x14ac:dyDescent="0.25">
      <c r="A87" s="237">
        <v>60</v>
      </c>
      <c r="B87" s="238" t="str">
        <f t="shared" si="5"/>
        <v>O.K.</v>
      </c>
      <c r="C87" s="248" t="s">
        <v>3120</v>
      </c>
      <c r="D87" s="230"/>
      <c r="E87" s="226">
        <f t="shared" si="6"/>
        <v>0</v>
      </c>
      <c r="F87" s="226">
        <f t="shared" si="7"/>
        <v>0</v>
      </c>
      <c r="G87" s="226">
        <f>IF(ABS('PR-RAS'!D449-SUM('PR-RAS'!D861:D862))&gt;0.001,1,0)</f>
        <v>0</v>
      </c>
      <c r="H87" s="226">
        <f>IF(ABS('PR-RAS'!E449-SUM('PR-RAS'!E861:E862))&gt;0.001,1,0)</f>
        <v>0</v>
      </c>
      <c r="I87" s="226"/>
      <c r="J87" s="226"/>
      <c r="K87" s="226"/>
      <c r="L87" s="226"/>
      <c r="M87" s="226"/>
      <c r="N87" s="226"/>
      <c r="O87" s="226"/>
      <c r="P87" s="174"/>
    </row>
    <row r="88" spans="1:16" ht="15" customHeight="1" x14ac:dyDescent="0.25">
      <c r="A88" s="237">
        <v>61</v>
      </c>
      <c r="B88" s="238" t="str">
        <f t="shared" si="5"/>
        <v>O.K.</v>
      </c>
      <c r="C88" s="248" t="s">
        <v>3121</v>
      </c>
      <c r="D88" s="230"/>
      <c r="E88" s="226">
        <f t="shared" si="6"/>
        <v>0</v>
      </c>
      <c r="F88" s="226">
        <f t="shared" si="7"/>
        <v>0</v>
      </c>
      <c r="G88" s="226">
        <f>IF(ABS('PR-RAS'!D450-SUM('PR-RAS'!D863:D864))&gt;0.001,1,0)</f>
        <v>0</v>
      </c>
      <c r="H88" s="226">
        <f>IF(ABS('PR-RAS'!E450-SUM('PR-RAS'!E863:E864))&gt;0.001,1,0)</f>
        <v>0</v>
      </c>
      <c r="I88" s="226"/>
      <c r="J88" s="226"/>
      <c r="K88" s="226"/>
      <c r="L88" s="226"/>
      <c r="M88" s="226"/>
      <c r="N88" s="226"/>
      <c r="O88" s="226"/>
      <c r="P88" s="174"/>
    </row>
    <row r="89" spans="1:16" ht="15" customHeight="1" x14ac:dyDescent="0.25">
      <c r="A89" s="237">
        <v>62</v>
      </c>
      <c r="B89" s="238" t="str">
        <f t="shared" si="5"/>
        <v>O.K.</v>
      </c>
      <c r="C89" s="248" t="s">
        <v>3122</v>
      </c>
      <c r="D89" s="230"/>
      <c r="E89" s="226">
        <f t="shared" si="6"/>
        <v>0</v>
      </c>
      <c r="F89" s="226">
        <f t="shared" si="7"/>
        <v>0</v>
      </c>
      <c r="G89" s="226">
        <f>IF(ABS('PR-RAS'!D451-SUM('PR-RAS'!D865:D866))&gt;0.001,1,0)</f>
        <v>0</v>
      </c>
      <c r="H89" s="226">
        <f>IF(ABS('PR-RAS'!E451-SUM('PR-RAS'!E865:E866))&gt;0.001,1,0)</f>
        <v>0</v>
      </c>
      <c r="I89" s="226"/>
      <c r="J89" s="226"/>
      <c r="K89" s="226"/>
      <c r="L89" s="226"/>
      <c r="M89" s="226"/>
      <c r="N89" s="226"/>
      <c r="O89" s="226"/>
      <c r="P89" s="174"/>
    </row>
    <row r="90" spans="1:16" ht="15" customHeight="1" x14ac:dyDescent="0.25">
      <c r="A90" s="237">
        <v>63</v>
      </c>
      <c r="B90" s="238" t="str">
        <f t="shared" si="5"/>
        <v>O.K.</v>
      </c>
      <c r="C90" s="248" t="s">
        <v>3123</v>
      </c>
      <c r="D90" s="230"/>
      <c r="E90" s="226">
        <f t="shared" si="6"/>
        <v>0</v>
      </c>
      <c r="F90" s="226">
        <f t="shared" si="7"/>
        <v>0</v>
      </c>
      <c r="G90" s="226">
        <f>IF(ABS('PR-RAS'!D452-SUM('PR-RAS'!D867:D868))&gt;0.001,1,0)</f>
        <v>0</v>
      </c>
      <c r="H90" s="226">
        <f>IF(ABS('PR-RAS'!E452-SUM('PR-RAS'!E867:E868))&gt;0.001,1,0)</f>
        <v>0</v>
      </c>
      <c r="I90" s="226"/>
      <c r="J90" s="226"/>
      <c r="K90" s="226"/>
      <c r="L90" s="226"/>
      <c r="M90" s="226"/>
      <c r="N90" s="226"/>
      <c r="O90" s="226"/>
      <c r="P90" s="174"/>
    </row>
    <row r="91" spans="1:16" ht="15" customHeight="1" x14ac:dyDescent="0.25">
      <c r="A91" s="237">
        <v>64</v>
      </c>
      <c r="B91" s="238" t="str">
        <f t="shared" si="5"/>
        <v>O.K.</v>
      </c>
      <c r="C91" s="248" t="s">
        <v>3124</v>
      </c>
      <c r="D91" s="230"/>
      <c r="E91" s="226">
        <f t="shared" si="6"/>
        <v>0</v>
      </c>
      <c r="F91" s="226">
        <f t="shared" si="7"/>
        <v>0</v>
      </c>
      <c r="G91" s="226">
        <f>IF(ABS('PR-RAS'!D453-SUM('PR-RAS'!D869:D870))&gt;0.001,1,0)</f>
        <v>0</v>
      </c>
      <c r="H91" s="226">
        <f>IF(ABS('PR-RAS'!E453-SUM('PR-RAS'!E869:E870))&gt;0.001,1,0)</f>
        <v>0</v>
      </c>
      <c r="I91" s="226"/>
      <c r="J91" s="226"/>
      <c r="K91" s="226"/>
      <c r="L91" s="226"/>
      <c r="M91" s="226"/>
      <c r="N91" s="226"/>
      <c r="O91" s="226"/>
      <c r="P91" s="174"/>
    </row>
    <row r="92" spans="1:16" ht="15" customHeight="1" x14ac:dyDescent="0.25">
      <c r="A92" s="237">
        <v>65</v>
      </c>
      <c r="B92" s="238" t="str">
        <f t="shared" si="5"/>
        <v>O.K.</v>
      </c>
      <c r="C92" s="248" t="s">
        <v>3125</v>
      </c>
      <c r="D92" s="230"/>
      <c r="E92" s="226">
        <f t="shared" si="6"/>
        <v>0</v>
      </c>
      <c r="F92" s="226">
        <f t="shared" si="7"/>
        <v>0</v>
      </c>
      <c r="G92" s="226">
        <f>IF(ABS('PR-RAS'!D454-SUM('PR-RAS'!D871:D872))&gt;0.001,1,0)</f>
        <v>0</v>
      </c>
      <c r="H92" s="226">
        <f>IF(ABS('PR-RAS'!E454-SUM('PR-RAS'!E871:E872))&gt;0.001,1,0)</f>
        <v>0</v>
      </c>
      <c r="I92" s="226"/>
      <c r="J92" s="226"/>
      <c r="K92" s="226"/>
      <c r="L92" s="226"/>
      <c r="M92" s="226"/>
      <c r="N92" s="226"/>
      <c r="O92" s="226"/>
      <c r="P92" s="174"/>
    </row>
    <row r="93" spans="1:16" ht="15" customHeight="1" x14ac:dyDescent="0.25">
      <c r="A93" s="237">
        <v>66</v>
      </c>
      <c r="B93" s="238" t="str">
        <f t="shared" si="5"/>
        <v>O.K.</v>
      </c>
      <c r="C93" s="247" t="s">
        <v>3126</v>
      </c>
      <c r="D93" s="230"/>
      <c r="E93" s="226">
        <f t="shared" si="6"/>
        <v>0</v>
      </c>
      <c r="F93" s="226">
        <f t="shared" si="7"/>
        <v>0</v>
      </c>
      <c r="G93" s="226">
        <f>IF(ROUND('PR-RAS'!D873,2)&gt;ROUND('PR-RAS'!D470,2),1,0)</f>
        <v>0</v>
      </c>
      <c r="H93" s="226">
        <f>IF(ROUND('PR-RAS'!E873,2)&gt;ROUND('PR-RAS'!E470,2),1,0)</f>
        <v>0</v>
      </c>
      <c r="I93" s="226"/>
      <c r="J93" s="226"/>
      <c r="K93" s="226"/>
      <c r="L93" s="226"/>
      <c r="M93" s="226"/>
      <c r="N93" s="226"/>
      <c r="O93" s="226"/>
      <c r="P93" s="174"/>
    </row>
    <row r="94" spans="1:16" ht="15" customHeight="1" x14ac:dyDescent="0.25">
      <c r="A94" s="237">
        <v>67</v>
      </c>
      <c r="B94" s="238" t="str">
        <f t="shared" si="5"/>
        <v>O.K.</v>
      </c>
      <c r="C94" s="247" t="s">
        <v>3127</v>
      </c>
      <c r="D94" s="230"/>
      <c r="E94" s="226">
        <f t="shared" si="6"/>
        <v>0</v>
      </c>
      <c r="F94" s="226">
        <f t="shared" si="7"/>
        <v>0</v>
      </c>
      <c r="G94" s="226">
        <f>IF(ROUND('PR-RAS'!D874,2)&gt;ROUND('PR-RAS'!D486,2),1,0)</f>
        <v>0</v>
      </c>
      <c r="H94" s="226">
        <f>IF(ROUND('PR-RAS'!E874,2)&gt;ROUND('PR-RAS'!E486,2),1,0)</f>
        <v>0</v>
      </c>
      <c r="I94" s="226"/>
      <c r="J94" s="226"/>
      <c r="K94" s="226"/>
      <c r="L94" s="226"/>
      <c r="M94" s="226"/>
      <c r="N94" s="226"/>
      <c r="O94" s="226"/>
      <c r="P94" s="174"/>
    </row>
    <row r="95" spans="1:16" ht="15" customHeight="1" x14ac:dyDescent="0.25">
      <c r="A95" s="237">
        <v>68</v>
      </c>
      <c r="B95" s="238" t="str">
        <f t="shared" si="5"/>
        <v>O.K.</v>
      </c>
      <c r="C95" s="247" t="s">
        <v>3128</v>
      </c>
      <c r="D95" s="230"/>
      <c r="E95" s="226">
        <f t="shared" si="6"/>
        <v>0</v>
      </c>
      <c r="F95" s="226">
        <f t="shared" si="7"/>
        <v>0</v>
      </c>
      <c r="G95" s="226">
        <f>IF(ROUND('PR-RAS'!D875,2)&gt;ROUND('PR-RAS'!D487,2),1,0)</f>
        <v>0</v>
      </c>
      <c r="H95" s="226">
        <f>IF(ROUND('PR-RAS'!E875,2)&gt;ROUND('PR-RAS'!E487,2),1,0)</f>
        <v>0</v>
      </c>
      <c r="I95" s="226"/>
      <c r="J95" s="226"/>
      <c r="K95" s="226"/>
      <c r="L95" s="226"/>
      <c r="M95" s="226"/>
      <c r="N95" s="226"/>
      <c r="O95" s="226"/>
      <c r="P95" s="174"/>
    </row>
    <row r="96" spans="1:16" ht="15" customHeight="1" x14ac:dyDescent="0.25">
      <c r="A96" s="237">
        <v>69</v>
      </c>
      <c r="B96" s="238" t="str">
        <f t="shared" si="5"/>
        <v>O.K.</v>
      </c>
      <c r="C96" s="247" t="s">
        <v>3129</v>
      </c>
      <c r="D96" s="230"/>
      <c r="E96" s="226">
        <f t="shared" si="6"/>
        <v>0</v>
      </c>
      <c r="F96" s="226">
        <f t="shared" si="7"/>
        <v>0</v>
      </c>
      <c r="G96" s="226">
        <f>IF(ROUND('PR-RAS'!D876,2)&gt;ROUND('PR-RAS'!D488,2),1,0)</f>
        <v>0</v>
      </c>
      <c r="H96" s="226">
        <f>IF(ROUND('PR-RAS'!E876,2)&gt;ROUND('PR-RAS'!E488,2),1,0)</f>
        <v>0</v>
      </c>
      <c r="I96" s="226"/>
      <c r="J96" s="226"/>
      <c r="K96" s="226"/>
      <c r="L96" s="226"/>
      <c r="M96" s="226"/>
      <c r="N96" s="226"/>
      <c r="O96" s="226"/>
      <c r="P96" s="174"/>
    </row>
    <row r="97" spans="1:16" ht="15" customHeight="1" x14ac:dyDescent="0.25">
      <c r="A97" s="237">
        <v>70</v>
      </c>
      <c r="B97" s="238" t="str">
        <f t="shared" si="5"/>
        <v>O.K.</v>
      </c>
      <c r="C97" s="247" t="s">
        <v>3130</v>
      </c>
      <c r="D97" s="230"/>
      <c r="E97" s="226">
        <f t="shared" si="6"/>
        <v>0</v>
      </c>
      <c r="F97" s="226">
        <f t="shared" si="7"/>
        <v>0</v>
      </c>
      <c r="G97" s="226">
        <f>IF(ROUND('PR-RAS'!D877,2)&gt;ROUND('PR-RAS'!D489,2),1,0)</f>
        <v>0</v>
      </c>
      <c r="H97" s="226">
        <f>IF(ROUND('PR-RAS'!E877,2)&gt;ROUND('PR-RAS'!E489,2),1,0)</f>
        <v>0</v>
      </c>
      <c r="I97" s="226"/>
      <c r="J97" s="226"/>
      <c r="K97" s="226"/>
      <c r="L97" s="226"/>
      <c r="M97" s="226"/>
      <c r="N97" s="226"/>
      <c r="O97" s="226"/>
      <c r="P97" s="174"/>
    </row>
    <row r="98" spans="1:16" ht="15" customHeight="1" x14ac:dyDescent="0.25">
      <c r="A98" s="237">
        <v>71</v>
      </c>
      <c r="B98" s="238" t="str">
        <f t="shared" si="5"/>
        <v>O.K.</v>
      </c>
      <c r="C98" s="247" t="s">
        <v>3131</v>
      </c>
      <c r="D98" s="230"/>
      <c r="E98" s="226">
        <f t="shared" si="6"/>
        <v>0</v>
      </c>
      <c r="F98" s="226">
        <f t="shared" si="7"/>
        <v>0</v>
      </c>
      <c r="G98" s="226">
        <f>IF(ROUND(SUM('PR-RAS'!D878:D880),2)&gt;ROUND('PR-RAS'!D491,2),1,0)</f>
        <v>0</v>
      </c>
      <c r="H98" s="226">
        <f>IF(ROUND(SUM('PR-RAS'!E878:E880),2)&gt;ROUND('PR-RAS'!E491,2),1,0)</f>
        <v>0</v>
      </c>
      <c r="I98" s="226"/>
      <c r="J98" s="226"/>
      <c r="K98" s="226"/>
      <c r="L98" s="226"/>
      <c r="M98" s="226"/>
      <c r="N98" s="226"/>
      <c r="O98" s="226"/>
      <c r="P98" s="174"/>
    </row>
    <row r="99" spans="1:16" ht="15" customHeight="1" x14ac:dyDescent="0.25">
      <c r="A99" s="237">
        <v>72</v>
      </c>
      <c r="B99" s="238" t="str">
        <f t="shared" si="5"/>
        <v>O.K.</v>
      </c>
      <c r="C99" s="247" t="s">
        <v>3132</v>
      </c>
      <c r="D99" s="230"/>
      <c r="E99" s="226">
        <f t="shared" si="6"/>
        <v>0</v>
      </c>
      <c r="F99" s="226">
        <f t="shared" si="7"/>
        <v>0</v>
      </c>
      <c r="G99" s="226">
        <f>IF(ROUND('PR-RAS'!D881,2)&gt;ROUND('PR-RAS'!D492,2),1,0)</f>
        <v>0</v>
      </c>
      <c r="H99" s="226">
        <f>IF(ROUND('PR-RAS'!E881,2)&gt;ROUND('PR-RAS'!E492,2),1,0)</f>
        <v>0</v>
      </c>
      <c r="I99" s="226"/>
      <c r="J99" s="226"/>
      <c r="K99" s="226"/>
      <c r="L99" s="226"/>
      <c r="M99" s="226"/>
      <c r="N99" s="226"/>
      <c r="O99" s="226"/>
      <c r="P99" s="174"/>
    </row>
    <row r="100" spans="1:16" ht="15" customHeight="1" x14ac:dyDescent="0.25">
      <c r="A100" s="237">
        <v>73</v>
      </c>
      <c r="B100" s="238" t="str">
        <f t="shared" si="5"/>
        <v>O.K.</v>
      </c>
      <c r="C100" s="247" t="s">
        <v>3133</v>
      </c>
      <c r="D100" s="230"/>
      <c r="E100" s="226">
        <f t="shared" si="6"/>
        <v>0</v>
      </c>
      <c r="F100" s="226">
        <f t="shared" si="7"/>
        <v>0</v>
      </c>
      <c r="G100" s="226">
        <f>IF(ROUND(SUM('PR-RAS'!D882:D883),2)&gt;ROUND('PR-RAS'!D493,2),1,0)</f>
        <v>0</v>
      </c>
      <c r="H100" s="226">
        <f>IF(ROUND(SUM('PR-RAS'!E882:E883),2)&gt;ROUND('PR-RAS'!E493,2),1,0)</f>
        <v>0</v>
      </c>
      <c r="I100" s="226"/>
      <c r="J100" s="226"/>
      <c r="K100" s="226"/>
      <c r="L100" s="226"/>
      <c r="M100" s="226"/>
      <c r="N100" s="226"/>
      <c r="O100" s="226"/>
      <c r="P100" s="174"/>
    </row>
    <row r="101" spans="1:16" ht="15" customHeight="1" x14ac:dyDescent="0.25">
      <c r="A101" s="237">
        <v>74</v>
      </c>
      <c r="B101" s="238" t="str">
        <f t="shared" si="5"/>
        <v>O.K.</v>
      </c>
      <c r="C101" s="247" t="s">
        <v>3134</v>
      </c>
      <c r="D101" s="230"/>
      <c r="E101" s="226">
        <f t="shared" si="6"/>
        <v>0</v>
      </c>
      <c r="F101" s="226">
        <f t="shared" si="7"/>
        <v>0</v>
      </c>
      <c r="G101" s="226">
        <f>IF(ROUND('PR-RAS'!D884,2)&gt;ROUND('PR-RAS'!D494,2),1,0)</f>
        <v>0</v>
      </c>
      <c r="H101" s="226">
        <f>IF(ROUND('PR-RAS'!E884,2)&gt;ROUND('PR-RAS'!E494,2),1,0)</f>
        <v>0</v>
      </c>
      <c r="I101" s="226"/>
      <c r="J101" s="226"/>
      <c r="K101" s="226"/>
      <c r="L101" s="226"/>
      <c r="M101" s="226"/>
      <c r="N101" s="226"/>
      <c r="O101" s="226"/>
      <c r="P101" s="174"/>
    </row>
    <row r="102" spans="1:16" ht="15" customHeight="1" x14ac:dyDescent="0.25">
      <c r="A102" s="237">
        <v>75</v>
      </c>
      <c r="B102" s="238" t="str">
        <f t="shared" si="5"/>
        <v>O.K.</v>
      </c>
      <c r="C102" s="247" t="s">
        <v>3135</v>
      </c>
      <c r="D102" s="230"/>
      <c r="E102" s="226">
        <f t="shared" si="6"/>
        <v>0</v>
      </c>
      <c r="F102" s="226">
        <f t="shared" si="7"/>
        <v>0</v>
      </c>
      <c r="G102" s="226">
        <f>IF(ROUND(SUM('PR-RAS'!D885:D887),2)&gt;ROUND('PR-RAS'!D496,2),1,0)</f>
        <v>0</v>
      </c>
      <c r="H102" s="226">
        <f>IF(ROUND(SUM('PR-RAS'!E885:E887),2)&gt;ROUND('PR-RAS'!E496,2),1,0)</f>
        <v>0</v>
      </c>
      <c r="I102" s="226"/>
      <c r="J102" s="226"/>
      <c r="K102" s="226"/>
      <c r="L102" s="226"/>
      <c r="M102" s="226"/>
      <c r="N102" s="226"/>
      <c r="O102" s="226"/>
      <c r="P102" s="174"/>
    </row>
    <row r="103" spans="1:16" ht="15" customHeight="1" x14ac:dyDescent="0.25">
      <c r="A103" s="237">
        <v>76</v>
      </c>
      <c r="B103" s="238" t="str">
        <f t="shared" si="5"/>
        <v>O.K.</v>
      </c>
      <c r="C103" s="247" t="s">
        <v>3136</v>
      </c>
      <c r="D103" s="230"/>
      <c r="E103" s="226">
        <f t="shared" si="6"/>
        <v>0</v>
      </c>
      <c r="F103" s="226">
        <f t="shared" si="7"/>
        <v>0</v>
      </c>
      <c r="G103" s="226">
        <f>IF(ROUND('PR-RAS'!D888,2)&gt;ROUND('PR-RAS'!D497,2),1,0)</f>
        <v>0</v>
      </c>
      <c r="H103" s="226">
        <f>IF(ROUND('PR-RAS'!E888,2)&gt;ROUND('PR-RAS'!E497,2),1,0)</f>
        <v>0</v>
      </c>
      <c r="I103" s="226"/>
      <c r="J103" s="226"/>
      <c r="K103" s="226"/>
      <c r="L103" s="226"/>
      <c r="M103" s="226"/>
      <c r="N103" s="226"/>
      <c r="O103" s="226"/>
      <c r="P103" s="174"/>
    </row>
    <row r="104" spans="1:16" ht="15" customHeight="1" x14ac:dyDescent="0.25">
      <c r="A104" s="237">
        <v>77</v>
      </c>
      <c r="B104" s="238" t="str">
        <f t="shared" si="5"/>
        <v>O.K.</v>
      </c>
      <c r="C104" s="247" t="s">
        <v>3137</v>
      </c>
      <c r="D104" s="230"/>
      <c r="E104" s="226">
        <f t="shared" si="6"/>
        <v>0</v>
      </c>
      <c r="F104" s="226">
        <f t="shared" si="7"/>
        <v>0</v>
      </c>
      <c r="G104" s="226">
        <f>IF(ROUND(SUM('PR-RAS'!D889:D890),2)&gt;ROUND('PR-RAS'!D498,2),1,0)</f>
        <v>0</v>
      </c>
      <c r="H104" s="226">
        <f>IF(ROUND(SUM('PR-RAS'!E889:E890),2)&gt;ROUND('PR-RAS'!E498,2),1,0)</f>
        <v>0</v>
      </c>
      <c r="I104" s="226"/>
      <c r="J104" s="226"/>
      <c r="K104" s="226"/>
      <c r="L104" s="226"/>
      <c r="M104" s="226"/>
      <c r="N104" s="226"/>
      <c r="O104" s="226"/>
      <c r="P104" s="174"/>
    </row>
    <row r="105" spans="1:16" ht="15" customHeight="1" x14ac:dyDescent="0.25">
      <c r="A105" s="237">
        <v>78</v>
      </c>
      <c r="B105" s="238" t="str">
        <f t="shared" si="5"/>
        <v>O.K.</v>
      </c>
      <c r="C105" s="247" t="s">
        <v>3138</v>
      </c>
      <c r="D105" s="230"/>
      <c r="E105" s="226">
        <f t="shared" si="6"/>
        <v>0</v>
      </c>
      <c r="F105" s="226">
        <f t="shared" si="7"/>
        <v>0</v>
      </c>
      <c r="G105" s="226">
        <f>IF(ROUND(SUM('PR-RAS'!D891:D893),2)&gt;ROUND('PR-RAS'!D499,2),1,0)</f>
        <v>0</v>
      </c>
      <c r="H105" s="226">
        <f>IF(ROUND(SUM('PR-RAS'!E891:E893),2)&gt;ROUND('PR-RAS'!E499,2),1,0)</f>
        <v>0</v>
      </c>
      <c r="I105" s="226"/>
      <c r="J105" s="226"/>
      <c r="K105" s="226"/>
      <c r="L105" s="226"/>
      <c r="M105" s="226"/>
      <c r="N105" s="226"/>
      <c r="O105" s="226"/>
      <c r="P105" s="174"/>
    </row>
    <row r="106" spans="1:16" ht="15" customHeight="1" x14ac:dyDescent="0.25">
      <c r="A106" s="237">
        <v>79</v>
      </c>
      <c r="B106" s="238" t="str">
        <f t="shared" si="5"/>
        <v>O.K.</v>
      </c>
      <c r="C106" s="247" t="s">
        <v>3139</v>
      </c>
      <c r="D106" s="230"/>
      <c r="E106" s="226">
        <f t="shared" si="6"/>
        <v>0</v>
      </c>
      <c r="F106" s="226">
        <f t="shared" si="7"/>
        <v>0</v>
      </c>
      <c r="G106" s="226">
        <f>IF(ROUND('PR-RAS'!D894,2)&gt;ROUND('PR-RAS'!D500,2),1,0)</f>
        <v>0</v>
      </c>
      <c r="H106" s="226">
        <f>IF(ROUND('PR-RAS'!E894,2)&gt;ROUND('PR-RAS'!E500,2),1,0)</f>
        <v>0</v>
      </c>
      <c r="I106" s="226"/>
      <c r="J106" s="226"/>
      <c r="K106" s="226"/>
      <c r="L106" s="226"/>
      <c r="M106" s="226"/>
      <c r="N106" s="226"/>
      <c r="O106" s="226"/>
      <c r="P106" s="174"/>
    </row>
    <row r="107" spans="1:16" ht="15" customHeight="1" x14ac:dyDescent="0.25">
      <c r="A107" s="237">
        <v>80</v>
      </c>
      <c r="B107" s="238" t="str">
        <f t="shared" si="5"/>
        <v>O.K.</v>
      </c>
      <c r="C107" s="247" t="s">
        <v>3140</v>
      </c>
      <c r="D107" s="230"/>
      <c r="E107" s="226">
        <f t="shared" si="6"/>
        <v>0</v>
      </c>
      <c r="F107" s="226">
        <f t="shared" si="7"/>
        <v>0</v>
      </c>
      <c r="G107" s="226">
        <f>IF(ROUND(SUM('PR-RAS'!D895:D896),2)&gt;ROUND('PR-RAS'!D501,2),1,0)</f>
        <v>0</v>
      </c>
      <c r="H107" s="226">
        <f>IF(ROUND(SUM('PR-RAS'!E895:E896),2)&gt;ROUND('PR-RAS'!E501,2),1,0)</f>
        <v>0</v>
      </c>
      <c r="I107" s="226"/>
      <c r="J107" s="226"/>
      <c r="K107" s="226"/>
      <c r="L107" s="226"/>
      <c r="M107" s="226"/>
      <c r="N107" s="226"/>
      <c r="O107" s="226"/>
      <c r="P107" s="174"/>
    </row>
    <row r="108" spans="1:16" ht="15" customHeight="1" x14ac:dyDescent="0.25">
      <c r="A108" s="237">
        <v>81</v>
      </c>
      <c r="B108" s="238" t="str">
        <f t="shared" si="5"/>
        <v>O.K.</v>
      </c>
      <c r="C108" s="247" t="s">
        <v>3141</v>
      </c>
      <c r="D108" s="230"/>
      <c r="E108" s="226">
        <f t="shared" si="6"/>
        <v>0</v>
      </c>
      <c r="F108" s="226">
        <f t="shared" si="7"/>
        <v>0</v>
      </c>
      <c r="G108" s="226">
        <f>IF(ROUND('PR-RAS'!D897,2)&gt;ROUND('PR-RAS'!D503,2),1,0)</f>
        <v>0</v>
      </c>
      <c r="H108" s="226">
        <f>IF(ROUND('PR-RAS'!E897,2)&gt;ROUND('PR-RAS'!E503,2),1,0)</f>
        <v>0</v>
      </c>
      <c r="I108" s="226"/>
      <c r="J108" s="226"/>
      <c r="K108" s="226"/>
      <c r="L108" s="226"/>
      <c r="M108" s="226"/>
      <c r="N108" s="226"/>
      <c r="O108" s="226"/>
      <c r="P108" s="174"/>
    </row>
    <row r="109" spans="1:16" ht="15" customHeight="1" x14ac:dyDescent="0.25">
      <c r="A109" s="237">
        <v>82</v>
      </c>
      <c r="B109" s="238" t="str">
        <f t="shared" si="5"/>
        <v>O.K.</v>
      </c>
      <c r="C109" s="247" t="s">
        <v>3142</v>
      </c>
      <c r="D109" s="230"/>
      <c r="E109" s="226">
        <f t="shared" si="6"/>
        <v>0</v>
      </c>
      <c r="F109" s="226">
        <f t="shared" si="7"/>
        <v>0</v>
      </c>
      <c r="G109" s="226">
        <f>IF(ROUND('PR-RAS'!D898,2)&gt;ROUND('PR-RAS'!D504,2),1,0)</f>
        <v>0</v>
      </c>
      <c r="H109" s="226">
        <f>IF(ROUND('PR-RAS'!E898,2)&gt;ROUND('PR-RAS'!E504,2),1,0)</f>
        <v>0</v>
      </c>
      <c r="I109" s="226"/>
      <c r="J109" s="226"/>
      <c r="K109" s="226"/>
      <c r="L109" s="226"/>
      <c r="M109" s="226"/>
      <c r="N109" s="226"/>
      <c r="O109" s="226"/>
      <c r="P109" s="174"/>
    </row>
    <row r="110" spans="1:16" ht="15" customHeight="1" x14ac:dyDescent="0.25">
      <c r="A110" s="237">
        <v>83</v>
      </c>
      <c r="B110" s="238" t="str">
        <f t="shared" si="5"/>
        <v>O.K.</v>
      </c>
      <c r="C110" s="247" t="s">
        <v>3143</v>
      </c>
      <c r="D110" s="230"/>
      <c r="E110" s="226">
        <f t="shared" si="6"/>
        <v>0</v>
      </c>
      <c r="F110" s="226">
        <f t="shared" si="7"/>
        <v>0</v>
      </c>
      <c r="G110" s="226">
        <f>IF(ROUND('PR-RAS'!D899,2)&gt;ROUND('PR-RAS'!D505,2),1,0)</f>
        <v>0</v>
      </c>
      <c r="H110" s="226">
        <f>IF(ROUND('PR-RAS'!E899,2)&gt;ROUND('PR-RAS'!E505,2),1,0)</f>
        <v>0</v>
      </c>
      <c r="I110" s="226"/>
      <c r="J110" s="226"/>
      <c r="K110" s="226"/>
      <c r="L110" s="226"/>
      <c r="M110" s="226"/>
      <c r="N110" s="226"/>
      <c r="O110" s="226"/>
      <c r="P110" s="174"/>
    </row>
    <row r="111" spans="1:16" ht="15" customHeight="1" x14ac:dyDescent="0.25">
      <c r="A111" s="237">
        <v>84</v>
      </c>
      <c r="B111" s="238" t="str">
        <f t="shared" si="5"/>
        <v>O.K.</v>
      </c>
      <c r="C111" s="247" t="s">
        <v>3144</v>
      </c>
      <c r="D111" s="230"/>
      <c r="E111" s="226">
        <f t="shared" si="6"/>
        <v>0</v>
      </c>
      <c r="F111" s="226">
        <f t="shared" si="7"/>
        <v>0</v>
      </c>
      <c r="G111" s="226">
        <f>IF(ABS('PR-RAS'!D508-'PR-RAS'!D900-'PR-RAS'!D901)&gt;0.001,1,0)</f>
        <v>0</v>
      </c>
      <c r="H111" s="226">
        <f>IF(ABS('PR-RAS'!E508-'PR-RAS'!E900-'PR-RAS'!E901)&gt;0.001,1,0)</f>
        <v>0</v>
      </c>
      <c r="I111" s="226"/>
      <c r="J111" s="226"/>
      <c r="K111" s="226"/>
      <c r="L111" s="226"/>
      <c r="M111" s="226"/>
      <c r="N111" s="226"/>
      <c r="O111" s="226"/>
      <c r="P111" s="174"/>
    </row>
    <row r="112" spans="1:16" ht="15" customHeight="1" x14ac:dyDescent="0.25">
      <c r="A112" s="237">
        <v>85</v>
      </c>
      <c r="B112" s="238" t="str">
        <f t="shared" si="5"/>
        <v>O.K.</v>
      </c>
      <c r="C112" s="247" t="s">
        <v>3145</v>
      </c>
      <c r="D112" s="230"/>
      <c r="E112" s="226">
        <f t="shared" si="6"/>
        <v>0</v>
      </c>
      <c r="F112" s="226">
        <f t="shared" si="7"/>
        <v>0</v>
      </c>
      <c r="G112" s="226">
        <f>IF(ABS('PR-RAS'!D509-'PR-RAS'!D902-'PR-RAS'!D903)&gt;0.001,1,0)</f>
        <v>0</v>
      </c>
      <c r="H112" s="226">
        <f>IF(ABS('PR-RAS'!E509-'PR-RAS'!E902-'PR-RAS'!E903)&gt;0.001,1,0)</f>
        <v>0</v>
      </c>
      <c r="I112" s="226"/>
      <c r="J112" s="226"/>
      <c r="K112" s="226"/>
      <c r="L112" s="226"/>
      <c r="M112" s="226"/>
      <c r="N112" s="226"/>
      <c r="O112" s="226"/>
      <c r="P112" s="174"/>
    </row>
    <row r="113" spans="1:16" ht="15" customHeight="1" x14ac:dyDescent="0.25">
      <c r="A113" s="237">
        <v>86</v>
      </c>
      <c r="B113" s="238" t="str">
        <f t="shared" si="5"/>
        <v>O.K.</v>
      </c>
      <c r="C113" s="247" t="s">
        <v>3146</v>
      </c>
      <c r="D113" s="230"/>
      <c r="E113" s="226">
        <f t="shared" si="6"/>
        <v>0</v>
      </c>
      <c r="F113" s="226">
        <f t="shared" si="7"/>
        <v>0</v>
      </c>
      <c r="G113" s="226">
        <f>IF(ABS('PR-RAS'!D510-'PR-RAS'!D904-'PR-RAS'!D905)&gt;0.001,1,0)</f>
        <v>0</v>
      </c>
      <c r="H113" s="226">
        <f>IF(ABS('PR-RAS'!E510-'PR-RAS'!E904-'PR-RAS'!E905)&gt;0.001,1,0)</f>
        <v>0</v>
      </c>
      <c r="I113" s="226"/>
      <c r="J113" s="226"/>
      <c r="K113" s="226"/>
      <c r="L113" s="226"/>
      <c r="M113" s="226"/>
      <c r="N113" s="226"/>
      <c r="O113" s="226"/>
      <c r="P113" s="174"/>
    </row>
    <row r="114" spans="1:16" ht="15" customHeight="1" x14ac:dyDescent="0.25">
      <c r="A114" s="237">
        <v>87</v>
      </c>
      <c r="B114" s="238" t="str">
        <f t="shared" si="5"/>
        <v>O.K.</v>
      </c>
      <c r="C114" s="247" t="s">
        <v>3147</v>
      </c>
      <c r="D114" s="230"/>
      <c r="E114" s="226">
        <f t="shared" si="6"/>
        <v>0</v>
      </c>
      <c r="F114" s="226">
        <f t="shared" si="7"/>
        <v>0</v>
      </c>
      <c r="G114" s="226">
        <f>IF(ABS('PR-RAS'!D511-'PR-RAS'!D906-'PR-RAS'!D907)&gt;0.001,1,0)</f>
        <v>0</v>
      </c>
      <c r="H114" s="226">
        <f>IF(ABS('PR-RAS'!E511-'PR-RAS'!E906-'PR-RAS'!E907)&gt;0.001,1,0)</f>
        <v>0</v>
      </c>
      <c r="I114" s="226"/>
      <c r="J114" s="226"/>
      <c r="K114" s="226"/>
      <c r="L114" s="226"/>
      <c r="M114" s="226"/>
      <c r="N114" s="226"/>
      <c r="O114" s="226"/>
      <c r="P114" s="174"/>
    </row>
    <row r="115" spans="1:16" ht="15" customHeight="1" x14ac:dyDescent="0.25">
      <c r="A115" s="237">
        <v>88</v>
      </c>
      <c r="B115" s="238" t="str">
        <f t="shared" si="5"/>
        <v>O.K.</v>
      </c>
      <c r="C115" s="247" t="s">
        <v>3148</v>
      </c>
      <c r="D115" s="230"/>
      <c r="E115" s="226">
        <f t="shared" si="6"/>
        <v>0</v>
      </c>
      <c r="F115" s="226">
        <f t="shared" si="7"/>
        <v>0</v>
      </c>
      <c r="G115" s="226">
        <f>IF(ABS('PR-RAS'!D512-'PR-RAS'!D908-'PR-RAS'!D909)&gt;0.001,1,0)</f>
        <v>0</v>
      </c>
      <c r="H115" s="226">
        <f>IF(ABS('PR-RAS'!E512-'PR-RAS'!E908-'PR-RAS'!E909)&gt;0.001,1,0)</f>
        <v>0</v>
      </c>
      <c r="I115" s="226"/>
      <c r="J115" s="226"/>
      <c r="K115" s="226"/>
      <c r="L115" s="226"/>
      <c r="M115" s="226"/>
      <c r="N115" s="226"/>
      <c r="O115" s="226"/>
      <c r="P115" s="174"/>
    </row>
    <row r="116" spans="1:16" ht="15" customHeight="1" x14ac:dyDescent="0.25">
      <c r="A116" s="237">
        <v>89</v>
      </c>
      <c r="B116" s="238" t="str">
        <f t="shared" si="5"/>
        <v>O.K.</v>
      </c>
      <c r="C116" s="247" t="s">
        <v>3149</v>
      </c>
      <c r="D116" s="230"/>
      <c r="E116" s="226">
        <f t="shared" si="6"/>
        <v>0</v>
      </c>
      <c r="F116" s="226">
        <f t="shared" si="7"/>
        <v>0</v>
      </c>
      <c r="G116" s="226">
        <f>IF(ABS('PR-RAS'!D513-'PR-RAS'!D910-'PR-RAS'!D911)&gt;0.001,1,0)</f>
        <v>0</v>
      </c>
      <c r="H116" s="226">
        <f>IF(ABS('PR-RAS'!E513-'PR-RAS'!E910-'PR-RAS'!E911)&gt;0.001,1,0)</f>
        <v>0</v>
      </c>
      <c r="I116" s="226"/>
      <c r="J116" s="226"/>
      <c r="K116" s="226"/>
      <c r="L116" s="226"/>
      <c r="M116" s="226"/>
      <c r="N116" s="226"/>
      <c r="O116" s="226"/>
      <c r="P116" s="174"/>
    </row>
    <row r="117" spans="1:16" ht="15" customHeight="1" x14ac:dyDescent="0.25">
      <c r="A117" s="237">
        <v>90</v>
      </c>
      <c r="B117" s="238" t="str">
        <f t="shared" si="5"/>
        <v>O.K.</v>
      </c>
      <c r="C117" s="247" t="s">
        <v>3150</v>
      </c>
      <c r="D117" s="230"/>
      <c r="E117" s="226">
        <f t="shared" si="6"/>
        <v>0</v>
      </c>
      <c r="F117" s="226">
        <f t="shared" si="7"/>
        <v>0</v>
      </c>
      <c r="G117" s="226">
        <f>IF(ABS('PR-RAS'!D514-'PR-RAS'!D912-'PR-RAS'!D913)&gt;0.001,1,0)</f>
        <v>0</v>
      </c>
      <c r="H117" s="226">
        <f>IF(ABS('PR-RAS'!E514-'PR-RAS'!E912-'PR-RAS'!E913)&gt;0.001,1,0)</f>
        <v>0</v>
      </c>
      <c r="I117" s="226"/>
      <c r="J117" s="226"/>
      <c r="K117" s="226"/>
      <c r="L117" s="226"/>
      <c r="M117" s="226"/>
      <c r="N117" s="226"/>
      <c r="O117" s="226"/>
      <c r="P117" s="174"/>
    </row>
    <row r="118" spans="1:16" ht="15" customHeight="1" x14ac:dyDescent="0.25">
      <c r="A118" s="237">
        <v>91</v>
      </c>
      <c r="B118" s="238" t="str">
        <f t="shared" si="5"/>
        <v>O.K.</v>
      </c>
      <c r="C118" s="247" t="s">
        <v>3151</v>
      </c>
      <c r="D118" s="230"/>
      <c r="E118" s="226">
        <f t="shared" si="6"/>
        <v>0</v>
      </c>
      <c r="F118" s="226">
        <f t="shared" si="7"/>
        <v>0</v>
      </c>
      <c r="G118" s="226">
        <f>IF(ROUND('PR-RAS'!D914,2)&gt;ROUND('PR-RAS'!D526,2),1,0)</f>
        <v>0</v>
      </c>
      <c r="H118" s="226">
        <f>IF(ROUND('PR-RAS'!E914,2)&gt;ROUND('PR-RAS'!E526,2),1,0)</f>
        <v>0</v>
      </c>
      <c r="I118" s="226"/>
      <c r="J118" s="226"/>
      <c r="K118" s="226"/>
      <c r="L118" s="226"/>
      <c r="M118" s="226"/>
      <c r="N118" s="226"/>
      <c r="O118" s="226"/>
      <c r="P118" s="174"/>
    </row>
    <row r="119" spans="1:16" ht="15" customHeight="1" x14ac:dyDescent="0.25">
      <c r="A119" s="237">
        <v>92</v>
      </c>
      <c r="B119" s="238" t="str">
        <f t="shared" si="5"/>
        <v>O.K.</v>
      </c>
      <c r="C119" s="248" t="s">
        <v>3152</v>
      </c>
      <c r="D119" s="230"/>
      <c r="E119" s="226">
        <f t="shared" si="6"/>
        <v>0</v>
      </c>
      <c r="F119" s="226">
        <f t="shared" si="7"/>
        <v>0</v>
      </c>
      <c r="G119" s="226">
        <f>IF(ROUND('PR-RAS'!D915,2)&gt;ROUND('PR-RAS'!D536,2),1,0)</f>
        <v>0</v>
      </c>
      <c r="H119" s="226">
        <f>IF(ROUND('PR-RAS'!E915,2)&gt;ROUND('PR-RAS'!E536,2),1,0)</f>
        <v>0</v>
      </c>
      <c r="I119" s="226"/>
      <c r="J119" s="226"/>
      <c r="K119" s="226"/>
      <c r="L119" s="226"/>
      <c r="M119" s="226"/>
      <c r="N119" s="226"/>
      <c r="O119" s="226"/>
      <c r="P119" s="174"/>
    </row>
    <row r="120" spans="1:16" ht="15" customHeight="1" x14ac:dyDescent="0.25">
      <c r="A120" s="237">
        <v>93</v>
      </c>
      <c r="B120" s="238" t="str">
        <f t="shared" si="5"/>
        <v>O.K.</v>
      </c>
      <c r="C120" s="248" t="s">
        <v>3153</v>
      </c>
      <c r="D120" s="230"/>
      <c r="E120" s="226">
        <f t="shared" si="6"/>
        <v>0</v>
      </c>
      <c r="F120" s="226">
        <f t="shared" si="7"/>
        <v>0</v>
      </c>
      <c r="G120" s="226">
        <f>IF(ROUND('PR-RAS'!D916,2)&gt;ROUND('PR-RAS'!D539,2),1,0)</f>
        <v>0</v>
      </c>
      <c r="H120" s="226">
        <f>IF(ROUND('PR-RAS'!E916,2)&gt;ROUND('PR-RAS'!E539,2),1,0)</f>
        <v>0</v>
      </c>
      <c r="I120" s="226"/>
      <c r="J120" s="226"/>
      <c r="K120" s="226"/>
      <c r="L120" s="226"/>
      <c r="M120" s="226"/>
      <c r="N120" s="226"/>
      <c r="O120" s="226"/>
      <c r="P120" s="174"/>
    </row>
    <row r="121" spans="1:16" ht="15" customHeight="1" x14ac:dyDescent="0.25">
      <c r="A121" s="237">
        <v>94</v>
      </c>
      <c r="B121" s="238" t="str">
        <f t="shared" si="5"/>
        <v>O.K.</v>
      </c>
      <c r="C121" s="248" t="s">
        <v>3154</v>
      </c>
      <c r="D121" s="230"/>
      <c r="E121" s="226">
        <f t="shared" si="6"/>
        <v>0</v>
      </c>
      <c r="F121" s="226">
        <f t="shared" si="7"/>
        <v>0</v>
      </c>
      <c r="G121" s="226">
        <f>IF(ROUND('PR-RAS'!D917,2)&gt;ROUND('PR-RAS'!D540,2),1,0)</f>
        <v>0</v>
      </c>
      <c r="H121" s="226">
        <f>IF(ROUND('PR-RAS'!E917,2)&gt;ROUND('PR-RAS'!E540,2),1,0)</f>
        <v>0</v>
      </c>
      <c r="I121" s="226"/>
      <c r="J121" s="226"/>
      <c r="K121" s="226"/>
      <c r="L121" s="226"/>
      <c r="M121" s="226"/>
      <c r="N121" s="226"/>
      <c r="O121" s="226"/>
      <c r="P121" s="174"/>
    </row>
    <row r="122" spans="1:16" ht="15" customHeight="1" x14ac:dyDescent="0.25">
      <c r="A122" s="237">
        <v>95</v>
      </c>
      <c r="B122" s="238" t="str">
        <f t="shared" si="5"/>
        <v>O.K.</v>
      </c>
      <c r="C122" s="248" t="s">
        <v>3155</v>
      </c>
      <c r="D122" s="230"/>
      <c r="E122" s="226">
        <f t="shared" si="6"/>
        <v>0</v>
      </c>
      <c r="F122" s="226">
        <f t="shared" si="7"/>
        <v>0</v>
      </c>
      <c r="G122" s="226">
        <f>IF(ROUND('PR-RAS'!D918,2)&gt;ROUND('PR-RAS'!D541,2),1,0)</f>
        <v>0</v>
      </c>
      <c r="H122" s="226">
        <f>IF(ROUND('PR-RAS'!E918,2)&gt;ROUND('PR-RAS'!E541,2),1,0)</f>
        <v>0</v>
      </c>
      <c r="I122" s="226"/>
      <c r="J122" s="226"/>
      <c r="K122" s="226"/>
      <c r="L122" s="226"/>
      <c r="M122" s="226"/>
      <c r="N122" s="226"/>
      <c r="O122" s="226"/>
      <c r="P122" s="174"/>
    </row>
    <row r="123" spans="1:16" ht="15" customHeight="1" x14ac:dyDescent="0.25">
      <c r="A123" s="237">
        <v>96</v>
      </c>
      <c r="B123" s="238" t="str">
        <f t="shared" si="5"/>
        <v>O.K.</v>
      </c>
      <c r="C123" s="248" t="s">
        <v>3156</v>
      </c>
      <c r="D123" s="230"/>
      <c r="E123" s="226">
        <f t="shared" si="6"/>
        <v>0</v>
      </c>
      <c r="F123" s="226">
        <f t="shared" si="7"/>
        <v>0</v>
      </c>
      <c r="G123" s="226">
        <f>IF(ABS('PR-RAS'!D542-SUM('PR-RAS'!D919:D920))&gt;0.001,1,0)</f>
        <v>0</v>
      </c>
      <c r="H123" s="226">
        <f>IF(ABS('PR-RAS'!E542-SUM('PR-RAS'!E919:E920))&gt;0.001,1,0)</f>
        <v>0</v>
      </c>
      <c r="I123" s="226"/>
      <c r="J123" s="226"/>
      <c r="K123" s="226"/>
      <c r="L123" s="226"/>
      <c r="M123" s="226"/>
      <c r="N123" s="226"/>
      <c r="O123" s="226"/>
      <c r="P123" s="174"/>
    </row>
    <row r="124" spans="1:16" ht="15" customHeight="1" x14ac:dyDescent="0.25">
      <c r="A124" s="237">
        <v>97</v>
      </c>
      <c r="B124" s="238" t="str">
        <f t="shared" si="5"/>
        <v>O.K.</v>
      </c>
      <c r="C124" s="248" t="s">
        <v>3157</v>
      </c>
      <c r="D124" s="230"/>
      <c r="E124" s="226">
        <f t="shared" si="6"/>
        <v>0</v>
      </c>
      <c r="F124" s="226">
        <f t="shared" si="7"/>
        <v>0</v>
      </c>
      <c r="G124" s="226">
        <f>IF(ROUND(SUM('PR-RAS'!D921:D921),2)&gt;ROUND('PR-RAS'!D544,2),1,0)</f>
        <v>0</v>
      </c>
      <c r="H124" s="226">
        <f>IF(ROUND(SUM('PR-RAS'!E921:E921),2)&gt;ROUND('PR-RAS'!E544,2),1,0)</f>
        <v>0</v>
      </c>
      <c r="I124" s="226"/>
      <c r="J124" s="226"/>
      <c r="K124" s="226"/>
      <c r="L124" s="226"/>
      <c r="M124" s="226"/>
      <c r="N124" s="226"/>
      <c r="O124" s="226"/>
      <c r="P124" s="174"/>
    </row>
    <row r="125" spans="1:16" ht="15" customHeight="1" x14ac:dyDescent="0.25">
      <c r="A125" s="237">
        <v>98</v>
      </c>
      <c r="B125" s="238" t="str">
        <f t="shared" si="5"/>
        <v>O.K.</v>
      </c>
      <c r="C125" s="248" t="s">
        <v>3158</v>
      </c>
      <c r="D125" s="230"/>
      <c r="E125" s="226">
        <f t="shared" si="6"/>
        <v>0</v>
      </c>
      <c r="F125" s="226">
        <f t="shared" si="7"/>
        <v>0</v>
      </c>
      <c r="G125" s="226">
        <f>IF(ROUND(SUM('PR-RAS'!D922:D922),2)&gt;ROUND('PR-RAS'!D545,2),1,0)</f>
        <v>0</v>
      </c>
      <c r="H125" s="226">
        <f>IF(ROUND(SUM('PR-RAS'!E922:E922),2)&gt;ROUND('PR-RAS'!E545,2),1,0)</f>
        <v>0</v>
      </c>
      <c r="I125" s="226"/>
      <c r="J125" s="226"/>
      <c r="K125" s="226"/>
      <c r="L125" s="226"/>
      <c r="M125" s="226"/>
      <c r="N125" s="226"/>
      <c r="O125" s="226"/>
      <c r="P125" s="174"/>
    </row>
    <row r="126" spans="1:16" ht="15" customHeight="1" x14ac:dyDescent="0.25">
      <c r="A126" s="237">
        <v>99</v>
      </c>
      <c r="B126" s="238" t="str">
        <f t="shared" si="5"/>
        <v>O.K.</v>
      </c>
      <c r="C126" s="248" t="s">
        <v>3159</v>
      </c>
      <c r="D126" s="230"/>
      <c r="E126" s="226">
        <f t="shared" si="6"/>
        <v>0</v>
      </c>
      <c r="F126" s="226">
        <f t="shared" si="7"/>
        <v>0</v>
      </c>
      <c r="G126" s="226">
        <f>IF(ROUND(SUM('PR-RAS'!D923:D923),2)&gt;ROUND('PR-RAS'!D546,2),1,0)</f>
        <v>0</v>
      </c>
      <c r="H126" s="226">
        <f>IF(ROUND(SUM('PR-RAS'!E923:E923),2)&gt;ROUND('PR-RAS'!E546,2),1,0)</f>
        <v>0</v>
      </c>
      <c r="I126" s="226"/>
      <c r="J126" s="226"/>
      <c r="K126" s="226"/>
      <c r="L126" s="226"/>
      <c r="M126" s="226"/>
      <c r="N126" s="226"/>
      <c r="O126" s="226"/>
      <c r="P126" s="174"/>
    </row>
    <row r="127" spans="1:16" ht="15" customHeight="1" x14ac:dyDescent="0.25">
      <c r="A127" s="237">
        <v>100</v>
      </c>
      <c r="B127" s="238" t="str">
        <f t="shared" si="5"/>
        <v>O.K.</v>
      </c>
      <c r="C127" s="248" t="s">
        <v>3160</v>
      </c>
      <c r="D127" s="230"/>
      <c r="E127" s="226">
        <f t="shared" si="6"/>
        <v>0</v>
      </c>
      <c r="F127" s="226">
        <f t="shared" si="7"/>
        <v>0</v>
      </c>
      <c r="G127" s="226">
        <f>IF(ABS('PR-RAS'!D551-SUM('PR-RAS'!D924:D925))&gt;0.001,1,0)</f>
        <v>0</v>
      </c>
      <c r="H127" s="226">
        <f>IF(ABS('PR-RAS'!E551-SUM('PR-RAS'!E924:E925))&gt;0.001,1,0)</f>
        <v>0</v>
      </c>
      <c r="I127" s="226"/>
      <c r="J127" s="226"/>
      <c r="K127" s="226"/>
      <c r="L127" s="226"/>
      <c r="M127" s="226"/>
      <c r="N127" s="226"/>
      <c r="O127" s="226"/>
      <c r="P127" s="174"/>
    </row>
    <row r="128" spans="1:16" ht="15" customHeight="1" x14ac:dyDescent="0.25">
      <c r="A128" s="237">
        <v>101</v>
      </c>
      <c r="B128" s="238" t="str">
        <f t="shared" si="5"/>
        <v>O.K.</v>
      </c>
      <c r="C128" s="248" t="s">
        <v>3161</v>
      </c>
      <c r="D128" s="230"/>
      <c r="E128" s="226">
        <f t="shared" si="6"/>
        <v>0</v>
      </c>
      <c r="F128" s="226">
        <f t="shared" si="7"/>
        <v>0</v>
      </c>
      <c r="G128" s="226">
        <f>IF(ABS('PR-RAS'!D552-SUM('PR-RAS'!D926:D927))&gt;0.001,1,0)</f>
        <v>0</v>
      </c>
      <c r="H128" s="226">
        <f>IF(ABS('PR-RAS'!E552-SUM('PR-RAS'!E926:E927))&gt;0.001,1,0)</f>
        <v>0</v>
      </c>
      <c r="I128" s="226"/>
      <c r="J128" s="226"/>
      <c r="K128" s="226"/>
      <c r="L128" s="226"/>
      <c r="M128" s="226"/>
      <c r="N128" s="226"/>
      <c r="O128" s="226"/>
      <c r="P128" s="174"/>
    </row>
    <row r="129" spans="1:16" ht="15" customHeight="1" x14ac:dyDescent="0.25">
      <c r="A129" s="237">
        <v>102</v>
      </c>
      <c r="B129" s="238" t="str">
        <f t="shared" si="5"/>
        <v>O.K.</v>
      </c>
      <c r="C129" s="248" t="s">
        <v>3162</v>
      </c>
      <c r="D129" s="230"/>
      <c r="E129" s="226">
        <f t="shared" si="6"/>
        <v>0</v>
      </c>
      <c r="F129" s="226">
        <f t="shared" si="7"/>
        <v>0</v>
      </c>
      <c r="G129" s="226">
        <f>IF(ABS('PR-RAS'!D556-SUM('PR-RAS'!D928:D929))&gt;0.001,1,0)</f>
        <v>0</v>
      </c>
      <c r="H129" s="226">
        <f>IF(ABS('PR-RAS'!E556-SUM('PR-RAS'!E928:E929))&gt;0.001,1,0)</f>
        <v>0</v>
      </c>
      <c r="I129" s="226"/>
      <c r="J129" s="226"/>
      <c r="K129" s="226"/>
      <c r="L129" s="226"/>
      <c r="M129" s="226"/>
      <c r="N129" s="226"/>
      <c r="O129" s="226"/>
      <c r="P129" s="174"/>
    </row>
    <row r="130" spans="1:16" ht="15" customHeight="1" x14ac:dyDescent="0.25">
      <c r="A130" s="237">
        <v>103</v>
      </c>
      <c r="B130" s="238" t="str">
        <f t="shared" si="5"/>
        <v>O.K.</v>
      </c>
      <c r="C130" s="248" t="s">
        <v>3163</v>
      </c>
      <c r="D130" s="230"/>
      <c r="E130" s="226">
        <f t="shared" si="6"/>
        <v>0</v>
      </c>
      <c r="F130" s="226">
        <f t="shared" si="7"/>
        <v>0</v>
      </c>
      <c r="G130" s="226">
        <f>IF(ABS('PR-RAS'!D557-SUM('PR-RAS'!D930:D931))&gt;0.001,1,0)</f>
        <v>0</v>
      </c>
      <c r="H130" s="226">
        <f>IF(ABS('PR-RAS'!E557-SUM('PR-RAS'!E930:E931))&gt;0.001,1,0)</f>
        <v>0</v>
      </c>
      <c r="I130" s="226"/>
      <c r="J130" s="226"/>
      <c r="K130" s="226"/>
      <c r="L130" s="226"/>
      <c r="M130" s="226"/>
      <c r="N130" s="226"/>
      <c r="O130" s="226"/>
      <c r="P130" s="174"/>
    </row>
    <row r="131" spans="1:16" ht="15" customHeight="1" x14ac:dyDescent="0.25">
      <c r="A131" s="237">
        <v>104</v>
      </c>
      <c r="B131" s="238" t="str">
        <f t="shared" si="5"/>
        <v>O.K.</v>
      </c>
      <c r="C131" s="248" t="s">
        <v>3164</v>
      </c>
      <c r="D131" s="230"/>
      <c r="E131" s="226">
        <f t="shared" si="6"/>
        <v>0</v>
      </c>
      <c r="F131" s="226">
        <f t="shared" si="7"/>
        <v>0</v>
      </c>
      <c r="G131" s="226">
        <f>IF(ABS('PR-RAS'!D558-SUM('PR-RAS'!D932:D933))&gt;0.001,1,0)</f>
        <v>0</v>
      </c>
      <c r="H131" s="226">
        <f>IF(ABS('PR-RAS'!E558-SUM('PR-RAS'!E932:E933))&gt;0.001,1,0)</f>
        <v>0</v>
      </c>
      <c r="I131" s="226"/>
      <c r="J131" s="226"/>
      <c r="K131" s="226"/>
      <c r="L131" s="226"/>
      <c r="M131" s="226"/>
      <c r="N131" s="226"/>
      <c r="O131" s="226"/>
      <c r="P131" s="174"/>
    </row>
    <row r="132" spans="1:16" ht="15" customHeight="1" x14ac:dyDescent="0.25">
      <c r="A132" s="237">
        <v>105</v>
      </c>
      <c r="B132" s="238" t="str">
        <f t="shared" si="5"/>
        <v>O.K.</v>
      </c>
      <c r="C132" s="248" t="s">
        <v>3165</v>
      </c>
      <c r="D132" s="230"/>
      <c r="E132" s="226">
        <f t="shared" si="6"/>
        <v>0</v>
      </c>
      <c r="F132" s="226">
        <f t="shared" si="7"/>
        <v>0</v>
      </c>
      <c r="G132" s="226">
        <f>IF(ABS('PR-RAS'!D559-SUM('PR-RAS'!D934:D935))&gt;0.001,1,0)</f>
        <v>0</v>
      </c>
      <c r="H132" s="226">
        <f>IF(ABS('PR-RAS'!E559-SUM('PR-RAS'!E934:E935))&gt;0.001,1,0)</f>
        <v>0</v>
      </c>
      <c r="I132" s="226"/>
      <c r="J132" s="226"/>
      <c r="K132" s="226"/>
      <c r="L132" s="226"/>
      <c r="M132" s="226"/>
      <c r="N132" s="226"/>
      <c r="O132" s="226"/>
      <c r="P132" s="174"/>
    </row>
    <row r="133" spans="1:16" ht="15" customHeight="1" x14ac:dyDescent="0.25">
      <c r="A133" s="237">
        <v>106</v>
      </c>
      <c r="B133" s="238" t="str">
        <f t="shared" si="5"/>
        <v>O.K.</v>
      </c>
      <c r="C133" s="248" t="s">
        <v>3166</v>
      </c>
      <c r="D133" s="230"/>
      <c r="E133" s="226">
        <f t="shared" si="6"/>
        <v>0</v>
      </c>
      <c r="F133" s="226">
        <f t="shared" si="7"/>
        <v>0</v>
      </c>
      <c r="G133" s="226">
        <f>IF(ABS('PR-RAS'!D560-SUM('PR-RAS'!D936:D937))&gt;0.001,1,0)</f>
        <v>0</v>
      </c>
      <c r="H133" s="226">
        <f>IF(ABS('PR-RAS'!E560-SUM('PR-RAS'!E936:E937))&gt;0.001,1,0)</f>
        <v>0</v>
      </c>
      <c r="I133" s="226"/>
      <c r="J133" s="226"/>
      <c r="K133" s="226"/>
      <c r="L133" s="226"/>
      <c r="M133" s="226"/>
      <c r="N133" s="226"/>
      <c r="O133" s="226"/>
      <c r="P133" s="174"/>
    </row>
    <row r="134" spans="1:16" ht="15" customHeight="1" x14ac:dyDescent="0.25">
      <c r="A134" s="237">
        <v>107</v>
      </c>
      <c r="B134" s="238" t="str">
        <f t="shared" si="5"/>
        <v>O.K.</v>
      </c>
      <c r="C134" s="248" t="s">
        <v>3167</v>
      </c>
      <c r="D134" s="230"/>
      <c r="E134" s="226">
        <f t="shared" si="6"/>
        <v>0</v>
      </c>
      <c r="F134" s="226">
        <f t="shared" si="7"/>
        <v>0</v>
      </c>
      <c r="G134" s="226">
        <f>IF(ABS('PR-RAS'!D561-SUM('PR-RAS'!D938:D939))&gt;0.001,1,0)</f>
        <v>0</v>
      </c>
      <c r="H134" s="226">
        <f>IF(ABS('PR-RAS'!E561-SUM('PR-RAS'!E938:E939))&gt;0.001,1,0)</f>
        <v>0</v>
      </c>
      <c r="I134" s="226"/>
      <c r="J134" s="226"/>
      <c r="K134" s="226"/>
      <c r="L134" s="226"/>
      <c r="M134" s="226"/>
      <c r="N134" s="226"/>
      <c r="O134" s="226"/>
      <c r="P134" s="174"/>
    </row>
    <row r="135" spans="1:16" ht="15" customHeight="1" x14ac:dyDescent="0.25">
      <c r="A135" s="237">
        <v>108</v>
      </c>
      <c r="B135" s="238" t="str">
        <f t="shared" si="5"/>
        <v>O.K.</v>
      </c>
      <c r="C135" s="248" t="s">
        <v>3168</v>
      </c>
      <c r="D135" s="230"/>
      <c r="E135" s="226">
        <f t="shared" si="6"/>
        <v>0</v>
      </c>
      <c r="F135" s="226">
        <f t="shared" si="7"/>
        <v>0</v>
      </c>
      <c r="G135" s="226">
        <f>IF(ABS('PR-RAS'!D562-SUM('PR-RAS'!D940:D941))&gt;0.001,1,0)</f>
        <v>0</v>
      </c>
      <c r="H135" s="226">
        <f>IF(ABS('PR-RAS'!E562-SUM('PR-RAS'!E940:E941))&gt;0.001,1,0)</f>
        <v>0</v>
      </c>
      <c r="I135" s="226"/>
      <c r="J135" s="226"/>
      <c r="K135" s="226"/>
      <c r="L135" s="226"/>
      <c r="M135" s="226"/>
      <c r="N135" s="226"/>
      <c r="O135" s="226"/>
      <c r="P135" s="174"/>
    </row>
    <row r="136" spans="1:16" ht="15" customHeight="1" x14ac:dyDescent="0.25">
      <c r="A136" s="237">
        <v>109</v>
      </c>
      <c r="B136" s="238" t="str">
        <f t="shared" si="5"/>
        <v>O.K.</v>
      </c>
      <c r="C136" s="247" t="s">
        <v>3169</v>
      </c>
      <c r="D136" s="230"/>
      <c r="E136" s="226">
        <f t="shared" si="6"/>
        <v>0</v>
      </c>
      <c r="F136" s="226">
        <f t="shared" si="7"/>
        <v>0</v>
      </c>
      <c r="G136" s="226">
        <f>IF(ROUND('PR-RAS'!D942,2)&gt;ROUND('PR-RAS'!D595,2),1,0)</f>
        <v>0</v>
      </c>
      <c r="H136" s="226">
        <f>IF(ROUND('PR-RAS'!E942,2)&gt;ROUND('PR-RAS'!E595,2),1,0)</f>
        <v>0</v>
      </c>
      <c r="I136" s="226"/>
      <c r="J136" s="226"/>
      <c r="K136" s="226"/>
      <c r="L136" s="226"/>
      <c r="M136" s="226"/>
      <c r="N136" s="226"/>
      <c r="O136" s="226"/>
      <c r="P136" s="174"/>
    </row>
    <row r="137" spans="1:16" ht="15" customHeight="1" x14ac:dyDescent="0.25">
      <c r="A137" s="237">
        <v>110</v>
      </c>
      <c r="B137" s="238" t="str">
        <f t="shared" si="5"/>
        <v>O.K.</v>
      </c>
      <c r="C137" s="247" t="s">
        <v>3170</v>
      </c>
      <c r="D137" s="230"/>
      <c r="E137" s="226">
        <f t="shared" si="6"/>
        <v>0</v>
      </c>
      <c r="F137" s="226">
        <f t="shared" si="7"/>
        <v>0</v>
      </c>
      <c r="G137" s="226">
        <f>IF(ROUND('PR-RAS'!D943,2)&gt;ROUND('PR-RAS'!D596,2),1,0)</f>
        <v>0</v>
      </c>
      <c r="H137" s="226">
        <f>IF(ROUND('PR-RAS'!E943,2)&gt;ROUND('PR-RAS'!E596,2),1,0)</f>
        <v>0</v>
      </c>
      <c r="I137" s="226"/>
      <c r="J137" s="226"/>
      <c r="K137" s="226"/>
      <c r="L137" s="226"/>
      <c r="M137" s="226"/>
      <c r="N137" s="226"/>
      <c r="O137" s="226"/>
      <c r="P137" s="174"/>
    </row>
    <row r="138" spans="1:16" ht="15" customHeight="1" x14ac:dyDescent="0.25">
      <c r="A138" s="237">
        <v>111</v>
      </c>
      <c r="B138" s="238" t="str">
        <f t="shared" si="5"/>
        <v>O.K.</v>
      </c>
      <c r="C138" s="247" t="s">
        <v>3171</v>
      </c>
      <c r="D138" s="230"/>
      <c r="E138" s="226">
        <f t="shared" si="6"/>
        <v>0</v>
      </c>
      <c r="F138" s="226">
        <f t="shared" si="7"/>
        <v>0</v>
      </c>
      <c r="G138" s="226">
        <f>IF(ROUND('PR-RAS'!D944,2)&gt;ROUND('PR-RAS'!D597,2),1,0)</f>
        <v>0</v>
      </c>
      <c r="H138" s="226">
        <f>IF(ROUND('PR-RAS'!E944,2)&gt;ROUND('PR-RAS'!E597,2),1,0)</f>
        <v>0</v>
      </c>
      <c r="I138" s="226"/>
      <c r="J138" s="226"/>
      <c r="K138" s="226"/>
      <c r="L138" s="226"/>
      <c r="M138" s="226"/>
      <c r="N138" s="226"/>
      <c r="O138" s="226"/>
      <c r="P138" s="174"/>
    </row>
    <row r="139" spans="1:16" ht="15" customHeight="1" x14ac:dyDescent="0.25">
      <c r="A139" s="237">
        <v>112</v>
      </c>
      <c r="B139" s="238" t="str">
        <f t="shared" si="5"/>
        <v>O.K.</v>
      </c>
      <c r="C139" s="247" t="s">
        <v>3172</v>
      </c>
      <c r="D139" s="230"/>
      <c r="E139" s="226">
        <f t="shared" si="6"/>
        <v>0</v>
      </c>
      <c r="F139" s="226">
        <f t="shared" si="7"/>
        <v>0</v>
      </c>
      <c r="G139" s="226">
        <f>IF(ROUND('PR-RAS'!D945,2)&gt;ROUND('PR-RAS'!D598,2),1,0)</f>
        <v>0</v>
      </c>
      <c r="H139" s="226">
        <f>IF(ROUND('PR-RAS'!E945,2)&gt;ROUND('PR-RAS'!E598,2),1,0)</f>
        <v>0</v>
      </c>
      <c r="I139" s="226"/>
      <c r="J139" s="226"/>
      <c r="K139" s="226"/>
      <c r="L139" s="226"/>
      <c r="M139" s="226"/>
      <c r="N139" s="226"/>
      <c r="O139" s="226"/>
      <c r="P139" s="174"/>
    </row>
    <row r="140" spans="1:16" ht="15" customHeight="1" x14ac:dyDescent="0.25">
      <c r="A140" s="237">
        <v>113</v>
      </c>
      <c r="B140" s="238" t="str">
        <f t="shared" si="5"/>
        <v>O.K.</v>
      </c>
      <c r="C140" s="247" t="s">
        <v>3173</v>
      </c>
      <c r="D140" s="230"/>
      <c r="E140" s="226">
        <f t="shared" si="6"/>
        <v>0</v>
      </c>
      <c r="F140" s="226">
        <f t="shared" si="7"/>
        <v>0</v>
      </c>
      <c r="G140" s="226">
        <f>IF(ROUND(SUM('PR-RAS'!D946:D948),2)&gt;ROUND('PR-RAS'!D600,2),1,0)</f>
        <v>0</v>
      </c>
      <c r="H140" s="226">
        <f>IF(ROUND(SUM('PR-RAS'!E946:E948),2)&gt;ROUND('PR-RAS'!E600,2),1,0)</f>
        <v>0</v>
      </c>
      <c r="I140" s="226"/>
      <c r="J140" s="226"/>
      <c r="K140" s="226"/>
      <c r="L140" s="226"/>
      <c r="M140" s="226"/>
      <c r="N140" s="226"/>
      <c r="O140" s="226"/>
      <c r="P140" s="174"/>
    </row>
    <row r="141" spans="1:16" ht="15" customHeight="1" x14ac:dyDescent="0.25">
      <c r="A141" s="237">
        <v>114</v>
      </c>
      <c r="B141" s="238" t="str">
        <f t="shared" si="5"/>
        <v>O.K.</v>
      </c>
      <c r="C141" s="247" t="s">
        <v>3174</v>
      </c>
      <c r="D141" s="230"/>
      <c r="E141" s="226">
        <f t="shared" si="6"/>
        <v>0</v>
      </c>
      <c r="F141" s="226">
        <f t="shared" si="7"/>
        <v>0</v>
      </c>
      <c r="G141" s="226">
        <f>IF(ROUND('PR-RAS'!D949,2)&gt;ROUND('PR-RAS'!D601,2),1,0)</f>
        <v>0</v>
      </c>
      <c r="H141" s="226">
        <f>IF(ROUND('PR-RAS'!E949,2)&gt;ROUND('PR-RAS'!E601,2),1,0)</f>
        <v>0</v>
      </c>
      <c r="I141" s="226"/>
      <c r="J141" s="226"/>
      <c r="K141" s="226"/>
      <c r="L141" s="226"/>
      <c r="M141" s="226"/>
      <c r="N141" s="226"/>
      <c r="O141" s="226"/>
      <c r="P141" s="174"/>
    </row>
    <row r="142" spans="1:16" ht="15" customHeight="1" x14ac:dyDescent="0.25">
      <c r="A142" s="237">
        <v>115</v>
      </c>
      <c r="B142" s="238" t="str">
        <f t="shared" si="5"/>
        <v>O.K.</v>
      </c>
      <c r="C142" s="247" t="s">
        <v>3175</v>
      </c>
      <c r="D142" s="230"/>
      <c r="E142" s="226">
        <f t="shared" si="6"/>
        <v>0</v>
      </c>
      <c r="F142" s="226">
        <f t="shared" si="7"/>
        <v>0</v>
      </c>
      <c r="G142" s="226">
        <f>IF(ROUND('PR-RAS'!D950+'PR-RAS'!D951,2)&gt;ROUND('PR-RAS'!D602,2),1,0)</f>
        <v>0</v>
      </c>
      <c r="H142" s="226">
        <f>IF(ROUND('PR-RAS'!E950+'PR-RAS'!E951,2)&gt;ROUND('PR-RAS'!E602,2),1,0)</f>
        <v>0</v>
      </c>
      <c r="I142" s="226"/>
      <c r="J142" s="226"/>
      <c r="K142" s="226"/>
      <c r="L142" s="226"/>
      <c r="M142" s="226"/>
      <c r="N142" s="226"/>
      <c r="O142" s="226"/>
      <c r="P142" s="174"/>
    </row>
    <row r="143" spans="1:16" ht="15" customHeight="1" x14ac:dyDescent="0.25">
      <c r="A143" s="237">
        <v>116</v>
      </c>
      <c r="B143" s="238" t="str">
        <f t="shared" si="5"/>
        <v>O.K.</v>
      </c>
      <c r="C143" s="247" t="s">
        <v>3176</v>
      </c>
      <c r="D143" s="230"/>
      <c r="E143" s="226">
        <f t="shared" si="6"/>
        <v>0</v>
      </c>
      <c r="F143" s="226">
        <f t="shared" si="7"/>
        <v>0</v>
      </c>
      <c r="G143" s="226">
        <f>IF(ROUND('PR-RAS'!D952,2)&gt;ROUND('PR-RAS'!D603,2),1,0)</f>
        <v>0</v>
      </c>
      <c r="H143" s="226">
        <f>IF(ROUND('PR-RAS'!E952,2)&gt;ROUND('PR-RAS'!E603,2),1,0)</f>
        <v>0</v>
      </c>
      <c r="I143" s="226"/>
      <c r="J143" s="226"/>
      <c r="K143" s="226"/>
      <c r="L143" s="226"/>
      <c r="M143" s="226"/>
      <c r="N143" s="226"/>
      <c r="O143" s="226"/>
      <c r="P143" s="174"/>
    </row>
    <row r="144" spans="1:16" ht="15" customHeight="1" x14ac:dyDescent="0.25">
      <c r="A144" s="237">
        <v>117</v>
      </c>
      <c r="B144" s="238" t="str">
        <f t="shared" si="5"/>
        <v>O.K.</v>
      </c>
      <c r="C144" s="247" t="s">
        <v>3177</v>
      </c>
      <c r="D144" s="230"/>
      <c r="E144" s="226">
        <f t="shared" si="6"/>
        <v>0</v>
      </c>
      <c r="F144" s="226">
        <f t="shared" si="7"/>
        <v>0</v>
      </c>
      <c r="G144" s="226">
        <f>IF(ROUND(SUM('PR-RAS'!D953:D955),2)&gt;ROUND('PR-RAS'!D606,2),1,0)</f>
        <v>0</v>
      </c>
      <c r="H144" s="226">
        <f>IF(ROUND(SUM('PR-RAS'!E953:E955),2)&gt;ROUND('PR-RAS'!E606,2),1,0)</f>
        <v>0</v>
      </c>
      <c r="I144" s="226"/>
      <c r="J144" s="226"/>
      <c r="K144" s="226"/>
      <c r="L144" s="226"/>
      <c r="M144" s="226"/>
      <c r="N144" s="226"/>
      <c r="O144" s="226"/>
      <c r="P144" s="174"/>
    </row>
    <row r="145" spans="1:16" ht="15" customHeight="1" x14ac:dyDescent="0.25">
      <c r="A145" s="237">
        <v>118</v>
      </c>
      <c r="B145" s="238" t="str">
        <f t="shared" si="5"/>
        <v>O.K.</v>
      </c>
      <c r="C145" s="247" t="s">
        <v>3178</v>
      </c>
      <c r="D145" s="230"/>
      <c r="E145" s="226">
        <f t="shared" si="6"/>
        <v>0</v>
      </c>
      <c r="F145" s="226">
        <f t="shared" si="7"/>
        <v>0</v>
      </c>
      <c r="G145" s="226">
        <f>IF(ROUND('PR-RAS'!D956,2)&gt;ROUND('PR-RAS'!D607,2),1,0)</f>
        <v>0</v>
      </c>
      <c r="H145" s="226">
        <f>IF(ROUND('PR-RAS'!E956,2)&gt;ROUND('PR-RAS'!E607,2),1,0)</f>
        <v>0</v>
      </c>
      <c r="I145" s="226"/>
      <c r="J145" s="226"/>
      <c r="K145" s="226"/>
      <c r="L145" s="226"/>
      <c r="M145" s="226"/>
      <c r="N145" s="226"/>
      <c r="O145" s="226"/>
      <c r="P145" s="174"/>
    </row>
    <row r="146" spans="1:16" ht="15" customHeight="1" x14ac:dyDescent="0.25">
      <c r="A146" s="237">
        <v>119</v>
      </c>
      <c r="B146" s="238" t="str">
        <f t="shared" si="5"/>
        <v>O.K.</v>
      </c>
      <c r="C146" s="247" t="s">
        <v>3179</v>
      </c>
      <c r="D146" s="230"/>
      <c r="E146" s="226">
        <f t="shared" si="6"/>
        <v>0</v>
      </c>
      <c r="F146" s="226">
        <f t="shared" si="7"/>
        <v>0</v>
      </c>
      <c r="G146" s="226">
        <f>IF(ROUND(SUM('PR-RAS'!D957:D958),2)&gt;ROUND('PR-RAS'!D608,2),1,0)</f>
        <v>0</v>
      </c>
      <c r="H146" s="226">
        <f>IF(ROUND(SUM('PR-RAS'!E957:E958),2)&gt;ROUND('PR-RAS'!E608,2),1,0)</f>
        <v>0</v>
      </c>
      <c r="I146" s="226"/>
      <c r="J146" s="226"/>
      <c r="K146" s="226"/>
      <c r="L146" s="226"/>
      <c r="M146" s="226"/>
      <c r="N146" s="226"/>
      <c r="O146" s="226"/>
      <c r="P146" s="174"/>
    </row>
    <row r="147" spans="1:16" ht="15" customHeight="1" x14ac:dyDescent="0.25">
      <c r="A147" s="237">
        <v>120</v>
      </c>
      <c r="B147" s="238" t="str">
        <f t="shared" si="5"/>
        <v>O.K.</v>
      </c>
      <c r="C147" s="247" t="s">
        <v>3180</v>
      </c>
      <c r="D147" s="230"/>
      <c r="E147" s="226">
        <f t="shared" si="6"/>
        <v>0</v>
      </c>
      <c r="F147" s="226">
        <f t="shared" si="7"/>
        <v>0</v>
      </c>
      <c r="G147" s="226">
        <f>IF(ROUND(SUM('PR-RAS'!D959:D961),2)&gt;ROUND('PR-RAS'!D609,2),1,0)</f>
        <v>0</v>
      </c>
      <c r="H147" s="226">
        <f>IF(ROUND(SUM('PR-RAS'!E959:E961),2)&gt;ROUND('PR-RAS'!E609,2),1,0)</f>
        <v>0</v>
      </c>
      <c r="I147" s="226"/>
      <c r="J147" s="226"/>
      <c r="K147" s="226"/>
      <c r="L147" s="226"/>
      <c r="M147" s="226"/>
      <c r="N147" s="226"/>
      <c r="O147" s="226"/>
      <c r="P147" s="174"/>
    </row>
    <row r="148" spans="1:16" ht="15" customHeight="1" x14ac:dyDescent="0.25">
      <c r="A148" s="237">
        <v>121</v>
      </c>
      <c r="B148" s="238" t="str">
        <f t="shared" si="5"/>
        <v>O.K.</v>
      </c>
      <c r="C148" s="247" t="s">
        <v>3181</v>
      </c>
      <c r="D148" s="230"/>
      <c r="E148" s="226">
        <f t="shared" si="6"/>
        <v>0</v>
      </c>
      <c r="F148" s="226">
        <f t="shared" si="7"/>
        <v>0</v>
      </c>
      <c r="G148" s="226">
        <f>IF(ROUND('PR-RAS'!D962,2)&gt;ROUND('PR-RAS'!D610,2),1,0)</f>
        <v>0</v>
      </c>
      <c r="H148" s="226">
        <f>IF(ROUND('PR-RAS'!E962,2)&gt;ROUND('PR-RAS'!E610,2),1,0)</f>
        <v>0</v>
      </c>
      <c r="I148" s="226"/>
      <c r="J148" s="226"/>
      <c r="K148" s="226"/>
      <c r="L148" s="226"/>
      <c r="M148" s="226"/>
      <c r="N148" s="226"/>
      <c r="O148" s="226"/>
      <c r="P148" s="174"/>
    </row>
    <row r="149" spans="1:16" ht="15" customHeight="1" x14ac:dyDescent="0.25">
      <c r="A149" s="237">
        <v>122</v>
      </c>
      <c r="B149" s="238" t="str">
        <f t="shared" ref="B149:B212" si="8">IF(E149=1,"Pogreška",IF(F149=1,"Provjera","O.K."))</f>
        <v>O.K.</v>
      </c>
      <c r="C149" s="247" t="s">
        <v>3182</v>
      </c>
      <c r="D149" s="230"/>
      <c r="E149" s="226">
        <f t="shared" ref="E149:E212" si="9">MAX(G149:K149)</f>
        <v>0</v>
      </c>
      <c r="F149" s="226">
        <f t="shared" ref="F149:F212" si="10">MAX(L149:O149)</f>
        <v>0</v>
      </c>
      <c r="G149" s="226">
        <f>IF(ROUND(SUM('PR-RAS'!D963:D964),2)&gt;ROUND('PR-RAS'!D611,2),1,0)</f>
        <v>0</v>
      </c>
      <c r="H149" s="226">
        <f>IF(ROUND(SUM('PR-RAS'!E963:E964),2)&gt;ROUND('PR-RAS'!E611,2),1,0)</f>
        <v>0</v>
      </c>
      <c r="I149" s="226"/>
      <c r="J149" s="226"/>
      <c r="K149" s="226"/>
      <c r="L149" s="226"/>
      <c r="M149" s="226"/>
      <c r="N149" s="226"/>
      <c r="O149" s="226"/>
      <c r="P149" s="174"/>
    </row>
    <row r="150" spans="1:16" ht="15" customHeight="1" x14ac:dyDescent="0.25">
      <c r="A150" s="237">
        <v>123</v>
      </c>
      <c r="B150" s="238" t="str">
        <f t="shared" si="8"/>
        <v>O.K.</v>
      </c>
      <c r="C150" s="247" t="s">
        <v>3183</v>
      </c>
      <c r="D150" s="230"/>
      <c r="E150" s="226">
        <f t="shared" si="9"/>
        <v>0</v>
      </c>
      <c r="F150" s="226">
        <f t="shared" si="10"/>
        <v>0</v>
      </c>
      <c r="G150" s="226">
        <f>IF(ROUND('PR-RAS'!D965,2)&gt;ROUND('PR-RAS'!D613,2),1,0)</f>
        <v>0</v>
      </c>
      <c r="H150" s="226">
        <f>IF(ROUND('PR-RAS'!E965,2)&gt;ROUND('PR-RAS'!E613,2),1,0)</f>
        <v>0</v>
      </c>
      <c r="I150" s="226"/>
      <c r="J150" s="226"/>
      <c r="K150" s="226"/>
      <c r="L150" s="226"/>
      <c r="M150" s="226"/>
      <c r="N150" s="226"/>
      <c r="O150" s="226"/>
      <c r="P150" s="174"/>
    </row>
    <row r="151" spans="1:16" ht="15" customHeight="1" x14ac:dyDescent="0.25">
      <c r="A151" s="237">
        <v>124</v>
      </c>
      <c r="B151" s="238" t="str">
        <f t="shared" si="8"/>
        <v>O.K.</v>
      </c>
      <c r="C151" s="249" t="s">
        <v>3184</v>
      </c>
      <c r="D151" s="230"/>
      <c r="E151" s="226">
        <f t="shared" si="9"/>
        <v>0</v>
      </c>
      <c r="F151" s="226">
        <f t="shared" si="10"/>
        <v>0</v>
      </c>
      <c r="G151" s="226">
        <f>IF(ROUND('PR-RAS'!D966,2)&gt;ROUND('PR-RAS'!D614,2),1,0)</f>
        <v>0</v>
      </c>
      <c r="H151" s="226">
        <f>IF(ROUND('PR-RAS'!E966,2)&gt;ROUND('PR-RAS'!E614,2),1,0)</f>
        <v>0</v>
      </c>
      <c r="I151" s="226"/>
      <c r="J151" s="226"/>
      <c r="K151" s="226"/>
      <c r="L151" s="226"/>
      <c r="M151" s="226"/>
      <c r="N151" s="226"/>
      <c r="O151" s="226"/>
      <c r="P151" s="174"/>
    </row>
    <row r="152" spans="1:16" ht="15" customHeight="1" x14ac:dyDescent="0.25">
      <c r="A152" s="237">
        <v>125</v>
      </c>
      <c r="B152" s="238" t="str">
        <f t="shared" si="8"/>
        <v>O.K.</v>
      </c>
      <c r="C152" s="247" t="s">
        <v>3185</v>
      </c>
      <c r="D152" s="230"/>
      <c r="E152" s="226">
        <f t="shared" si="9"/>
        <v>0</v>
      </c>
      <c r="F152" s="226">
        <f t="shared" si="10"/>
        <v>0</v>
      </c>
      <c r="G152" s="226">
        <f>IF(ROUND('PR-RAS'!D967,2)&gt;ROUND('PR-RAS'!D615,2),1,0)</f>
        <v>0</v>
      </c>
      <c r="H152" s="226">
        <f>IF(ROUND('PR-RAS'!E967,2)&gt;ROUND('PR-RAS'!E615,2),1,0)</f>
        <v>0</v>
      </c>
      <c r="I152" s="250"/>
      <c r="J152" s="250"/>
      <c r="K152" s="226"/>
      <c r="L152" s="226"/>
      <c r="M152" s="226"/>
      <c r="N152" s="226"/>
      <c r="O152" s="226"/>
      <c r="P152" s="174"/>
    </row>
    <row r="153" spans="1:16" ht="15" customHeight="1" x14ac:dyDescent="0.25">
      <c r="A153" s="237">
        <v>126</v>
      </c>
      <c r="B153" s="238" t="str">
        <f t="shared" si="8"/>
        <v>O.K.</v>
      </c>
      <c r="C153" s="247" t="s">
        <v>3186</v>
      </c>
      <c r="D153" s="230"/>
      <c r="E153" s="226">
        <f t="shared" si="9"/>
        <v>0</v>
      </c>
      <c r="F153" s="226">
        <f t="shared" si="10"/>
        <v>0</v>
      </c>
      <c r="G153" s="226">
        <f>IF(ABS('PR-RAS'!D618-SUM('PR-RAS'!D968:D969))&gt;0.001,1,0)</f>
        <v>0</v>
      </c>
      <c r="H153" s="226">
        <f>IF(ABS('PR-RAS'!E618-SUM('PR-RAS'!E968:E969))&gt;0.001,1,0)</f>
        <v>0</v>
      </c>
      <c r="I153" s="250"/>
      <c r="J153" s="250"/>
      <c r="K153" s="226"/>
      <c r="L153" s="226"/>
      <c r="M153" s="226"/>
      <c r="N153" s="226"/>
      <c r="O153" s="226"/>
      <c r="P153" s="174"/>
    </row>
    <row r="154" spans="1:16" ht="15" customHeight="1" x14ac:dyDescent="0.25">
      <c r="A154" s="237">
        <v>127</v>
      </c>
      <c r="B154" s="238" t="str">
        <f t="shared" si="8"/>
        <v>O.K.</v>
      </c>
      <c r="C154" s="247" t="s">
        <v>3187</v>
      </c>
      <c r="D154" s="230"/>
      <c r="E154" s="226">
        <f t="shared" si="9"/>
        <v>0</v>
      </c>
      <c r="F154" s="226">
        <f t="shared" si="10"/>
        <v>0</v>
      </c>
      <c r="G154" s="226">
        <f>IF(ABS('PR-RAS'!D619-SUM('PR-RAS'!D970:D971))&gt;0.001,1,0)</f>
        <v>0</v>
      </c>
      <c r="H154" s="226">
        <f>IF(ABS('PR-RAS'!E619-SUM('PR-RAS'!E970:E971))&gt;0.001,1,0)</f>
        <v>0</v>
      </c>
      <c r="I154" s="226"/>
      <c r="J154" s="226"/>
      <c r="K154" s="226"/>
      <c r="L154" s="226"/>
      <c r="M154" s="226"/>
      <c r="N154" s="226"/>
      <c r="O154" s="226"/>
      <c r="P154" s="174"/>
    </row>
    <row r="155" spans="1:16" ht="15" customHeight="1" x14ac:dyDescent="0.25">
      <c r="A155" s="237">
        <v>128</v>
      </c>
      <c r="B155" s="238" t="str">
        <f t="shared" si="8"/>
        <v>O.K.</v>
      </c>
      <c r="C155" s="247" t="s">
        <v>3188</v>
      </c>
      <c r="D155" s="230"/>
      <c r="E155" s="226">
        <f t="shared" si="9"/>
        <v>0</v>
      </c>
      <c r="F155" s="226">
        <f t="shared" si="10"/>
        <v>0</v>
      </c>
      <c r="G155" s="226">
        <f>IF(ABS('PR-RAS'!D620-SUM('PR-RAS'!D972:D973))&gt;0.001,1,0)</f>
        <v>0</v>
      </c>
      <c r="H155" s="226">
        <f>IF(ABS('PR-RAS'!E620-SUM('PR-RAS'!E972:E973))&gt;0.001,1,0)</f>
        <v>0</v>
      </c>
      <c r="I155" s="250"/>
      <c r="J155" s="250"/>
      <c r="K155" s="226"/>
      <c r="L155" s="226"/>
      <c r="M155" s="226"/>
      <c r="N155" s="226"/>
      <c r="O155" s="226"/>
      <c r="P155" s="174"/>
    </row>
    <row r="156" spans="1:16" ht="15" customHeight="1" x14ac:dyDescent="0.25">
      <c r="A156" s="237">
        <v>129</v>
      </c>
      <c r="B156" s="238" t="str">
        <f t="shared" si="8"/>
        <v>O.K.</v>
      </c>
      <c r="C156" s="247" t="s">
        <v>3189</v>
      </c>
      <c r="D156" s="230"/>
      <c r="E156" s="226">
        <f t="shared" si="9"/>
        <v>0</v>
      </c>
      <c r="F156" s="226">
        <f t="shared" si="10"/>
        <v>0</v>
      </c>
      <c r="G156" s="226">
        <f>IF(ABS('PR-RAS'!D621-SUM('PR-RAS'!D974:D975))&gt;0.001,1,0)</f>
        <v>0</v>
      </c>
      <c r="H156" s="226">
        <f>IF(ABS('PR-RAS'!E621-SUM('PR-RAS'!E974:E975))&gt;0.001,1,0)</f>
        <v>0</v>
      </c>
      <c r="I156" s="250"/>
      <c r="J156" s="250"/>
      <c r="K156" s="226"/>
      <c r="L156" s="226"/>
      <c r="M156" s="226"/>
      <c r="N156" s="226"/>
      <c r="O156" s="226"/>
      <c r="P156" s="174"/>
    </row>
    <row r="157" spans="1:16" ht="15" customHeight="1" x14ac:dyDescent="0.25">
      <c r="A157" s="237">
        <v>130</v>
      </c>
      <c r="B157" s="238" t="str">
        <f t="shared" si="8"/>
        <v>O.K.</v>
      </c>
      <c r="C157" s="247" t="s">
        <v>3190</v>
      </c>
      <c r="D157" s="230"/>
      <c r="E157" s="226">
        <f t="shared" si="9"/>
        <v>0</v>
      </c>
      <c r="F157" s="226">
        <f t="shared" si="10"/>
        <v>0</v>
      </c>
      <c r="G157" s="226">
        <f>IF(ABS('PR-RAS'!D622-SUM('PR-RAS'!D976:D977))&gt;0.001,1,0)</f>
        <v>0</v>
      </c>
      <c r="H157" s="226">
        <f>IF(ABS('PR-RAS'!E622-SUM('PR-RAS'!E976:E977))&gt;0.001,1,0)</f>
        <v>0</v>
      </c>
      <c r="I157" s="226"/>
      <c r="J157" s="226"/>
      <c r="K157" s="226"/>
      <c r="L157" s="226"/>
      <c r="M157" s="226"/>
      <c r="N157" s="226"/>
      <c r="O157" s="226"/>
      <c r="P157" s="174"/>
    </row>
    <row r="158" spans="1:16" ht="15" customHeight="1" x14ac:dyDescent="0.25">
      <c r="A158" s="237">
        <v>131</v>
      </c>
      <c r="B158" s="238" t="str">
        <f t="shared" si="8"/>
        <v>O.K.</v>
      </c>
      <c r="C158" s="247" t="s">
        <v>3191</v>
      </c>
      <c r="D158" s="230"/>
      <c r="E158" s="226">
        <f t="shared" si="9"/>
        <v>0</v>
      </c>
      <c r="F158" s="226">
        <f t="shared" si="10"/>
        <v>0</v>
      </c>
      <c r="G158" s="226">
        <f>IF(ABS('PR-RAS'!D623-SUM('PR-RAS'!D978:D979))&gt;0.001,1,0)</f>
        <v>0</v>
      </c>
      <c r="H158" s="226">
        <f>IF(ABS('PR-RAS'!E623-SUM('PR-RAS'!E978:E979))&gt;0.001,1,0)</f>
        <v>0</v>
      </c>
      <c r="I158" s="250"/>
      <c r="J158" s="250"/>
      <c r="K158" s="226"/>
      <c r="L158" s="226"/>
      <c r="M158" s="226"/>
      <c r="N158" s="226"/>
      <c r="O158" s="226"/>
      <c r="P158" s="174"/>
    </row>
    <row r="159" spans="1:16" ht="15" customHeight="1" x14ac:dyDescent="0.25">
      <c r="A159" s="237">
        <v>132</v>
      </c>
      <c r="B159" s="238" t="str">
        <f t="shared" si="8"/>
        <v>O.K.</v>
      </c>
      <c r="C159" s="247" t="s">
        <v>3192</v>
      </c>
      <c r="D159" s="230"/>
      <c r="E159" s="226">
        <f t="shared" si="9"/>
        <v>0</v>
      </c>
      <c r="F159" s="226">
        <f t="shared" si="10"/>
        <v>0</v>
      </c>
      <c r="G159" s="226">
        <f>IF(ABS('PR-RAS'!D624-SUM('PR-RAS'!D980:D981))&gt;0.001,1,0)</f>
        <v>0</v>
      </c>
      <c r="H159" s="226">
        <f>IF(ABS('PR-RAS'!E624-SUM('PR-RAS'!E980:E981))&gt;0.001,1,0)</f>
        <v>0</v>
      </c>
      <c r="I159" s="250"/>
      <c r="J159" s="250"/>
      <c r="K159" s="226"/>
      <c r="L159" s="226"/>
      <c r="M159" s="226"/>
      <c r="N159" s="226"/>
      <c r="O159" s="226"/>
      <c r="P159" s="174"/>
    </row>
    <row r="160" spans="1:16" ht="15" customHeight="1" x14ac:dyDescent="0.25">
      <c r="A160" s="237">
        <v>133</v>
      </c>
      <c r="B160" s="238" t="str">
        <f t="shared" si="8"/>
        <v>O.K.</v>
      </c>
      <c r="C160" s="247" t="s">
        <v>3193</v>
      </c>
      <c r="D160" s="230"/>
      <c r="E160" s="226">
        <f t="shared" si="9"/>
        <v>0</v>
      </c>
      <c r="F160" s="226">
        <f t="shared" si="10"/>
        <v>0</v>
      </c>
      <c r="G160" s="226">
        <f>IF(ROUND('PR-RAS'!D982,2)&gt;ROUND('PR-RAS'!D633,2),1,0)</f>
        <v>0</v>
      </c>
      <c r="H160" s="226">
        <f>IF(ROUND('PR-RAS'!E982,2)&gt;ROUND('PR-RAS'!E633,2),1,0)</f>
        <v>0</v>
      </c>
      <c r="I160" s="226"/>
      <c r="J160" s="226"/>
      <c r="K160" s="226"/>
      <c r="L160" s="226"/>
      <c r="M160" s="226"/>
      <c r="N160" s="226"/>
      <c r="O160" s="226"/>
      <c r="P160" s="174"/>
    </row>
    <row r="161" spans="1:16" ht="30" customHeight="1" x14ac:dyDescent="0.25">
      <c r="A161" s="237">
        <v>135</v>
      </c>
      <c r="B161" s="238" t="str">
        <f t="shared" si="8"/>
        <v>O.K.</v>
      </c>
      <c r="C161" s="249" t="s">
        <v>3194</v>
      </c>
      <c r="D161" s="230"/>
      <c r="E161" s="226">
        <f t="shared" si="9"/>
        <v>0</v>
      </c>
      <c r="F161" s="226">
        <f t="shared" si="10"/>
        <v>0</v>
      </c>
      <c r="G161" s="226">
        <f>IF(AND(I3=11,O3&lt;&gt;47123,OR(MAX('PR-RAS'!D8:E15)&gt;0,MIN('PR-RAS'!D8:E15)&lt;0)),1,0)</f>
        <v>0</v>
      </c>
      <c r="H161" s="226"/>
      <c r="I161" s="226"/>
      <c r="J161" s="226"/>
      <c r="K161" s="226"/>
      <c r="L161" s="226"/>
      <c r="M161" s="226"/>
      <c r="N161" s="226"/>
      <c r="O161" s="226"/>
      <c r="P161" s="174"/>
    </row>
    <row r="162" spans="1:16" ht="30.75" customHeight="1" x14ac:dyDescent="0.25">
      <c r="A162" s="237">
        <v>136</v>
      </c>
      <c r="B162" s="238" t="str">
        <f t="shared" si="8"/>
        <v>O.K.</v>
      </c>
      <c r="C162" s="251" t="s">
        <v>3195</v>
      </c>
      <c r="D162" s="230"/>
      <c r="E162" s="226">
        <f t="shared" si="9"/>
        <v>0</v>
      </c>
      <c r="F162" s="226">
        <f t="shared" si="10"/>
        <v>0</v>
      </c>
      <c r="G162" s="226">
        <f>IF(AND(I3=11,MAX('PR-RAS'!D29:E29,'PR-RAS'!D36:E36)&gt;0,O3&lt;&gt;51,O3&lt;&gt;22275,O3&lt;&gt;44926,O3&lt;&gt;47439,O3&lt;&gt;43214,O3&lt;&gt;47037,O3&lt;&gt;721,O3&lt;&gt;47053,O3&lt;&gt;756,O3&lt;&gt;49075,O3&lt;&gt;1222,O3&lt;&gt;47107,O3&lt;&gt;26346,O3&lt;&gt;47096,O3&lt;&gt;51409,O3&lt;&gt;51441,O3&lt;&gt;47668,O3&lt;&gt;24086,O3&lt;&gt;20727,O3&lt;&gt;3164,O3&lt;&gt;3172,O3&lt;&gt;50395,O3&lt;&gt;3197,O3&lt;&gt;3201,O3&lt;&gt;3156,O3&lt;&gt;46614,O3&lt;&gt;3210,O3&lt;&gt;3228,O3&lt;&gt;3236,O3&lt;&gt;3244,O3&lt;&gt;3252,O3&lt;&gt;50400,O3&lt;&gt;3277,O3&lt;&gt;3285,O3&lt;&gt;3293,O3&lt;&gt;3308,O3&lt;&gt;3316,O3&lt;&gt;3324,O3&lt;&gt;3332,O3&lt;&gt;3349,O3&lt;&gt;3148),1,0)</f>
        <v>0</v>
      </c>
      <c r="H162" s="226"/>
      <c r="I162" s="226"/>
      <c r="J162" s="226"/>
      <c r="K162" s="226"/>
      <c r="L162" s="226"/>
      <c r="M162" s="226"/>
      <c r="N162" s="226"/>
      <c r="O162" s="226"/>
      <c r="P162" s="174"/>
    </row>
    <row r="163" spans="1:16" ht="30" customHeight="1" x14ac:dyDescent="0.25">
      <c r="A163" s="237">
        <v>137</v>
      </c>
      <c r="B163" s="238" t="str">
        <f t="shared" si="8"/>
        <v>O.K.</v>
      </c>
      <c r="C163" s="249" t="s">
        <v>3196</v>
      </c>
      <c r="D163" s="230"/>
      <c r="E163" s="226">
        <f t="shared" si="9"/>
        <v>0</v>
      </c>
      <c r="F163" s="226">
        <f t="shared" si="10"/>
        <v>0</v>
      </c>
      <c r="G163" s="226">
        <f>IF(AND(I3=11,MAX('PR-RAS'!D16:E28,'PR-RAS'!D30:E35,'PR-RAS'!D37:E39,'PR-RAS'!D45:E49,'PR-RAS'!D141:E141,'PR-RAS'!D240:E243,'PR-RAS'!D254:E254)&gt;0),1,0)</f>
        <v>0</v>
      </c>
      <c r="H163" s="226"/>
      <c r="I163" s="252"/>
      <c r="J163" s="226"/>
      <c r="K163" s="226"/>
      <c r="L163" s="226"/>
      <c r="M163" s="226"/>
      <c r="N163" s="226"/>
      <c r="O163" s="226"/>
      <c r="P163" s="174"/>
    </row>
    <row r="164" spans="1:16" ht="32.25" customHeight="1" x14ac:dyDescent="0.25">
      <c r="A164" s="237">
        <v>245</v>
      </c>
      <c r="B164" s="238" t="str">
        <f t="shared" si="8"/>
        <v>O.K.</v>
      </c>
      <c r="C164" s="251" t="s">
        <v>3197</v>
      </c>
      <c r="D164" s="230"/>
      <c r="E164" s="226">
        <f t="shared" si="9"/>
        <v>0</v>
      </c>
      <c r="F164" s="226">
        <f t="shared" si="10"/>
        <v>0</v>
      </c>
      <c r="G164" s="226">
        <f>IF(AND(I3=11,MAX('PR-RAS'!D209:E209)&gt;0,O3&lt;&gt;51255,O3&lt;&gt;51263,O3&lt;&gt;51343,O3&lt;&gt;51319,O3&lt;&gt;51298,O3&lt;&gt;51302,O3&lt;&gt;51327,O3&lt;&gt;51335,O3&lt;&gt;51280,O3&lt;&gt;51271),1,0)</f>
        <v>0</v>
      </c>
      <c r="H164" s="226"/>
      <c r="I164" s="252"/>
      <c r="J164" s="226"/>
      <c r="K164" s="226"/>
      <c r="L164" s="226"/>
      <c r="M164" s="226"/>
      <c r="N164" s="226"/>
      <c r="O164" s="226"/>
      <c r="P164" s="174"/>
    </row>
    <row r="165" spans="1:16" ht="30" customHeight="1" x14ac:dyDescent="0.25">
      <c r="A165" s="237">
        <v>138</v>
      </c>
      <c r="B165" s="238" t="str">
        <f t="shared" si="8"/>
        <v>O.K.</v>
      </c>
      <c r="C165" s="249" t="s">
        <v>3198</v>
      </c>
      <c r="D165" s="230"/>
      <c r="E165" s="226">
        <f t="shared" si="9"/>
        <v>0</v>
      </c>
      <c r="F165" s="226">
        <f t="shared" si="10"/>
        <v>0</v>
      </c>
      <c r="G165" s="226">
        <f>IF(AND(I3=11,O3&lt;&gt;47107,MAX('PR-RAS'!D255:E255)&gt;0),1,0)</f>
        <v>0</v>
      </c>
      <c r="H165" s="226">
        <f>IF(AND(I3=11,O3&lt;&gt;47107,MIN('PR-RAS'!D255:E255)&lt;0),1,0)</f>
        <v>0</v>
      </c>
      <c r="I165" s="252"/>
      <c r="J165" s="226"/>
      <c r="K165" s="226"/>
      <c r="L165" s="226"/>
      <c r="M165" s="226"/>
      <c r="N165" s="226"/>
      <c r="O165" s="226"/>
      <c r="P165" s="174"/>
    </row>
    <row r="166" spans="1:16" ht="29.25" customHeight="1" x14ac:dyDescent="0.25">
      <c r="A166" s="237">
        <v>139</v>
      </c>
      <c r="B166" s="238" t="str">
        <f t="shared" si="8"/>
        <v>O.K.</v>
      </c>
      <c r="C166" s="251" t="s">
        <v>3199</v>
      </c>
      <c r="D166" s="230"/>
      <c r="E166" s="226">
        <f t="shared" si="9"/>
        <v>0</v>
      </c>
      <c r="F166" s="226">
        <f t="shared" si="10"/>
        <v>0</v>
      </c>
      <c r="G166" s="226">
        <f>IF(AND(I3=11,MAX('PR-RAS'!D424:E426,'PR-RAS'!D429:E429,'PR-RAS'!D439:E441,'PR-RAS'!D445:E445,'PR-RAS'!D446:E446,'PR-RAS'!D461:E461,'PR-RAS'!D462:E462,'PR-RAS'!D465:E468,'PR-RAS'!D471:E471,'PR-RAS'!D483:E483,'PR-RAS'!D488:E489,'PR-RAS'!D500:E500,'PR-RAS'!D501:E501)&gt;0),1,0)</f>
        <v>0</v>
      </c>
      <c r="H166" s="226">
        <f>IF(AND(I3=11,MIN('PR-RAS'!D424:E426,'PR-RAS'!D429:E429,'PR-RAS'!D439:E441,'PR-RAS'!D445:E445,'PR-RAS'!D446:E446,'PR-RAS'!D461:E461,'PR-RAS'!D462:E462,'PR-RAS'!D465:E468,'PR-RAS'!D471:E471,'PR-RAS'!D483:E483,'PR-RAS'!D488:E489,'PR-RAS'!D500:E500,'PR-RAS'!D501:E501)&lt;0),1,0)</f>
        <v>0</v>
      </c>
      <c r="I166" s="226"/>
      <c r="J166" s="226"/>
      <c r="K166" s="226"/>
      <c r="L166" s="226"/>
      <c r="M166" s="226"/>
      <c r="N166" s="226"/>
      <c r="O166" s="226"/>
      <c r="P166" s="174"/>
    </row>
    <row r="167" spans="1:16" ht="18.75" customHeight="1" x14ac:dyDescent="0.25">
      <c r="A167" s="237">
        <v>246</v>
      </c>
      <c r="B167" s="238" t="str">
        <f t="shared" si="8"/>
        <v>O.K.</v>
      </c>
      <c r="C167" s="251" t="s">
        <v>3200</v>
      </c>
      <c r="D167" s="230"/>
      <c r="E167" s="226">
        <f t="shared" si="9"/>
        <v>0</v>
      </c>
      <c r="F167" s="226">
        <f t="shared" si="10"/>
        <v>0</v>
      </c>
      <c r="G167" s="226">
        <f>IF(AND(I3=11,O3&lt;&gt;174,O3&lt;&gt;713,O3&lt;&gt;999,O3&lt;&gt;1966,O3&lt;&gt;2436,O3&lt;&gt;2452,O3&lt;&gt;20157,O3&lt;&gt;22058,O3&lt;&gt;40834,O3&lt;&gt;47037,MAX('PR-RAS'!D428:E428)&gt;0),1,0)</f>
        <v>0</v>
      </c>
      <c r="H167" s="226"/>
      <c r="I167" s="226"/>
      <c r="J167" s="226"/>
      <c r="K167" s="226"/>
      <c r="L167" s="226"/>
      <c r="M167" s="226"/>
      <c r="N167" s="226"/>
      <c r="O167" s="226"/>
      <c r="P167" s="174"/>
    </row>
    <row r="168" spans="1:16" ht="18.75" customHeight="1" x14ac:dyDescent="0.25">
      <c r="A168" s="237">
        <v>247</v>
      </c>
      <c r="B168" s="238" t="str">
        <f t="shared" si="8"/>
        <v>O.K.</v>
      </c>
      <c r="C168" s="249" t="s">
        <v>3201</v>
      </c>
      <c r="D168" s="230"/>
      <c r="E168" s="226">
        <f t="shared" si="9"/>
        <v>0</v>
      </c>
      <c r="F168" s="226">
        <f t="shared" si="10"/>
        <v>0</v>
      </c>
      <c r="G168" s="226">
        <f>IF(AND(I3=11,O3&lt;&gt;1087,O3&lt;&gt;1222,O3&lt;&gt;6120,O3&lt;&gt;47061,O3&lt;&gt;47107,O3&lt;&gt;51441,O3&lt;&gt;51724,MAX('PR-RAS'!D486:E486)&gt;0),1,0)</f>
        <v>0</v>
      </c>
      <c r="H168" s="226"/>
      <c r="I168" s="226"/>
      <c r="J168" s="226"/>
      <c r="K168" s="226"/>
      <c r="L168" s="226"/>
      <c r="M168" s="226"/>
      <c r="N168" s="226"/>
      <c r="O168" s="226"/>
      <c r="P168" s="174"/>
    </row>
    <row r="169" spans="1:16" ht="18.75" customHeight="1" x14ac:dyDescent="0.25">
      <c r="A169" s="237">
        <v>248</v>
      </c>
      <c r="B169" s="238" t="str">
        <f t="shared" si="8"/>
        <v>O.K.</v>
      </c>
      <c r="C169" s="249" t="s">
        <v>3202</v>
      </c>
      <c r="D169" s="230"/>
      <c r="E169" s="226">
        <f t="shared" si="9"/>
        <v>0</v>
      </c>
      <c r="F169" s="226">
        <f t="shared" si="10"/>
        <v>0</v>
      </c>
      <c r="G169" s="226">
        <f>IF(AND(I3=11,O3&lt;&gt;1079,O3&lt;&gt;46237,O3&lt;&gt;47053,O3&lt;&gt;47061,MAX('PR-RAS'!D487:E487)&gt;0),1,0)</f>
        <v>0</v>
      </c>
      <c r="H169" s="226"/>
      <c r="I169" s="226"/>
      <c r="J169" s="226"/>
      <c r="K169" s="226"/>
      <c r="L169" s="226"/>
      <c r="M169" s="226"/>
      <c r="N169" s="226"/>
      <c r="O169" s="226"/>
      <c r="P169" s="174"/>
    </row>
    <row r="170" spans="1:16" ht="30" customHeight="1" x14ac:dyDescent="0.25">
      <c r="A170" s="237">
        <v>140</v>
      </c>
      <c r="B170" s="238" t="str">
        <f t="shared" si="8"/>
        <v>O.K.</v>
      </c>
      <c r="C170" s="249" t="s">
        <v>3203</v>
      </c>
      <c r="D170" s="230"/>
      <c r="E170" s="226">
        <f t="shared" si="9"/>
        <v>0</v>
      </c>
      <c r="F170" s="226">
        <f t="shared" si="10"/>
        <v>0</v>
      </c>
      <c r="G170" s="226">
        <f>IF(AND(I3=11,O3&lt;&gt;721,OR(MAX('PR-RAS'!D505:E505,'PR-RAS'!D615:E615)&gt;0,MIN('PR-RAS'!D505:E505,'PR-RAS'!D615:E615)&lt;0)),1,0)</f>
        <v>0</v>
      </c>
      <c r="H170" s="226"/>
      <c r="I170" s="226"/>
      <c r="J170" s="226"/>
      <c r="K170" s="226"/>
      <c r="L170" s="226"/>
      <c r="M170" s="226"/>
      <c r="N170" s="226"/>
      <c r="O170" s="226"/>
      <c r="P170" s="174"/>
    </row>
    <row r="171" spans="1:16" ht="30" customHeight="1" x14ac:dyDescent="0.25">
      <c r="A171" s="237">
        <v>141</v>
      </c>
      <c r="B171" s="238" t="str">
        <f t="shared" si="8"/>
        <v>O.K.</v>
      </c>
      <c r="C171" s="249" t="s">
        <v>3204</v>
      </c>
      <c r="D171" s="230"/>
      <c r="E171" s="226">
        <f t="shared" si="9"/>
        <v>0</v>
      </c>
      <c r="F171" s="226">
        <f t="shared" si="10"/>
        <v>0</v>
      </c>
      <c r="G171" s="226">
        <f>IF(AND(I3=11,O3&lt;&gt;721,MAX('PR-RAS'!D506:E506,'PR-RAS'!D518:E518,'PR-RAS'!D521:E521,'PR-RAS'!D527:E527,'PR-RAS'!D530:E534,'PR-RAS'!D547:E549,'PR-RAS'!D553:E554,'PR-RAS'!D570:E570,'PR-RAS'!D573:E573,'PR-RAS'!D578:E579)&gt;0),1,0)</f>
        <v>0</v>
      </c>
      <c r="H171" s="226"/>
      <c r="I171" s="226"/>
      <c r="J171" s="226"/>
      <c r="K171" s="226"/>
      <c r="L171" s="226"/>
      <c r="M171" s="226"/>
      <c r="N171" s="226"/>
      <c r="O171" s="226"/>
      <c r="P171" s="174"/>
    </row>
    <row r="172" spans="1:16" ht="30" customHeight="1" x14ac:dyDescent="0.25">
      <c r="A172" s="237">
        <v>142</v>
      </c>
      <c r="B172" s="238" t="str">
        <f t="shared" si="8"/>
        <v>O.K.</v>
      </c>
      <c r="C172" s="249" t="s">
        <v>3205</v>
      </c>
      <c r="D172" s="230"/>
      <c r="E172" s="226">
        <f t="shared" si="9"/>
        <v>0</v>
      </c>
      <c r="F172" s="226">
        <f t="shared" si="10"/>
        <v>0</v>
      </c>
      <c r="G172" s="226">
        <f>IF(AND(I3=11,O3&lt;&gt;46237,OR(MAX('PR-RAS'!D589:E589)&gt;0,MIN('PR-RAS'!D589:E589)&lt;0)),1,0)</f>
        <v>0</v>
      </c>
      <c r="H172" s="226"/>
      <c r="I172" s="226"/>
      <c r="J172" s="226"/>
      <c r="K172" s="226"/>
      <c r="L172" s="226"/>
      <c r="M172" s="226"/>
      <c r="N172" s="226"/>
      <c r="O172" s="226"/>
      <c r="P172" s="174"/>
    </row>
    <row r="173" spans="1:16" ht="28.5" customHeight="1" x14ac:dyDescent="0.25">
      <c r="A173" s="237">
        <v>143</v>
      </c>
      <c r="B173" s="238" t="str">
        <f t="shared" si="8"/>
        <v>O.K.</v>
      </c>
      <c r="C173" s="251" t="s">
        <v>3206</v>
      </c>
      <c r="D173" s="230"/>
      <c r="E173" s="226">
        <f t="shared" si="9"/>
        <v>0</v>
      </c>
      <c r="F173" s="226">
        <f t="shared" si="10"/>
        <v>0</v>
      </c>
      <c r="G173" s="226">
        <f>IF(AND(I3=11,O3&lt;&gt;174,O3&lt;&gt;51255,O3&lt;&gt;51263,O3&lt;&gt;51271,O3&lt;&gt;51280,O3&lt;&gt;51298,O3&lt;&gt;51302,O3&lt;&gt;51319,O3&lt;&gt;51327,O3&lt;&gt;51335,O3&lt;&gt;51343,OR(MAX('PR-RAS'!D594:E598)&gt;0,MIN('PR-RAS'!D594:E598)&lt;0)),1,0)</f>
        <v>0</v>
      </c>
      <c r="H173" s="226"/>
      <c r="I173" s="226"/>
      <c r="J173" s="226"/>
      <c r="K173" s="226"/>
      <c r="L173" s="226"/>
      <c r="M173" s="226"/>
      <c r="N173" s="226"/>
      <c r="O173" s="226"/>
      <c r="P173" s="174"/>
    </row>
    <row r="174" spans="1:16" ht="30" customHeight="1" x14ac:dyDescent="0.25">
      <c r="A174" s="237">
        <v>144</v>
      </c>
      <c r="B174" s="238" t="str">
        <f t="shared" si="8"/>
        <v>O.K.</v>
      </c>
      <c r="C174" s="251" t="s">
        <v>3207</v>
      </c>
      <c r="D174" s="230"/>
      <c r="E174" s="226">
        <f t="shared" si="9"/>
        <v>0</v>
      </c>
      <c r="F174" s="226">
        <f t="shared" si="10"/>
        <v>0</v>
      </c>
      <c r="G174" s="226">
        <f>IF(AND(I3=11,MAX('PR-RAS'!D592:E592,'PR-RAS'!D610:E610,'PR-RAS'!D611:E611,'PR-RAS'!D614:E614,'PR-RAS'!D626:E626,'PR-RAS'!D628:E628,'PR-RAS'!D631:E631,'PR-RAS'!D634:E634,'PR-RAS'!D711:E711,'PR-RAS'!D728:E728,'PR-RAS'!D732:E732,'PR-RAS'!D734:E734)&lt;&gt;0),1,0)</f>
        <v>0</v>
      </c>
      <c r="H174" s="226"/>
      <c r="I174" s="226"/>
      <c r="J174" s="226"/>
      <c r="K174" s="226"/>
      <c r="L174" s="226"/>
      <c r="M174" s="226"/>
      <c r="N174" s="226"/>
      <c r="O174" s="226"/>
      <c r="P174" s="174"/>
    </row>
    <row r="175" spans="1:16" ht="21" customHeight="1" x14ac:dyDescent="0.25">
      <c r="A175" s="237">
        <v>249</v>
      </c>
      <c r="B175" s="238" t="str">
        <f t="shared" si="8"/>
        <v>O.K.</v>
      </c>
      <c r="C175" s="249" t="s">
        <v>3208</v>
      </c>
      <c r="D175" s="230"/>
      <c r="E175" s="226">
        <f t="shared" si="9"/>
        <v>0</v>
      </c>
      <c r="F175" s="226">
        <f t="shared" si="10"/>
        <v>0</v>
      </c>
      <c r="G175" s="226">
        <f>IF(AND(OR(AND(I3=11,O3&lt;&gt;46237),AND(I3=12,O3&lt;&gt;47053)),MAX('PR-RAS'!D480:E480)&gt;0),1,0)</f>
        <v>0</v>
      </c>
      <c r="H175" s="226"/>
      <c r="I175" s="226"/>
      <c r="J175" s="226"/>
      <c r="K175" s="226"/>
      <c r="L175" s="226"/>
      <c r="M175" s="226"/>
      <c r="N175" s="226"/>
      <c r="O175" s="226"/>
      <c r="P175" s="174"/>
    </row>
    <row r="176" spans="1:16" ht="30" customHeight="1" x14ac:dyDescent="0.25">
      <c r="A176" s="237">
        <v>145</v>
      </c>
      <c r="B176" s="238" t="str">
        <f t="shared" si="8"/>
        <v>O.K.</v>
      </c>
      <c r="C176" s="249" t="s">
        <v>3209</v>
      </c>
      <c r="D176" s="230"/>
      <c r="E176" s="226">
        <f t="shared" si="9"/>
        <v>0</v>
      </c>
      <c r="F176" s="226">
        <f t="shared" si="10"/>
        <v>0</v>
      </c>
      <c r="G176" s="226">
        <f>IF(AND(I3=12,O3&lt;&gt;47123,OR(MAX('PR-RAS'!D8:E15)&gt;0,MIN('PR-RAS'!D8:E15)&lt;0)),1,0)</f>
        <v>0</v>
      </c>
      <c r="H176" s="226"/>
      <c r="I176" s="226"/>
      <c r="J176" s="226"/>
      <c r="K176" s="226"/>
      <c r="L176" s="226"/>
      <c r="M176" s="226"/>
      <c r="N176" s="226"/>
      <c r="O176" s="226"/>
      <c r="P176" s="174"/>
    </row>
    <row r="177" spans="1:16" ht="26.25" customHeight="1" x14ac:dyDescent="0.25">
      <c r="A177" s="237">
        <v>146</v>
      </c>
      <c r="B177" s="238" t="str">
        <f t="shared" si="8"/>
        <v>O.K.</v>
      </c>
      <c r="C177" s="251" t="s">
        <v>3210</v>
      </c>
      <c r="D177" s="230"/>
      <c r="E177" s="226">
        <f t="shared" si="9"/>
        <v>0</v>
      </c>
      <c r="F177" s="226">
        <f t="shared" si="10"/>
        <v>0</v>
      </c>
      <c r="G177" s="226">
        <f>IF(AND(I3=12,MAX('PR-RAS'!D29:E29,'PR-RAS'!D36:E36)&gt;0,O3&lt;&gt;51,O3&lt;&gt;47439,O3&lt;&gt;43214,O3&lt;&gt;47037,O3&lt;&gt;721,O3&lt;&gt;47053,O3&lt;&gt;756,O3&lt;&gt;1222,O3&lt;&gt;47107,O3&lt;&gt;47096,O3&lt;&gt;51409,O3&lt;&gt;51441),1,0)</f>
        <v>0</v>
      </c>
      <c r="H177" s="226"/>
      <c r="I177" s="226"/>
      <c r="J177" s="226"/>
      <c r="K177" s="226"/>
      <c r="L177" s="226"/>
      <c r="M177" s="226"/>
      <c r="N177" s="226"/>
      <c r="O177" s="226"/>
      <c r="P177" s="174"/>
    </row>
    <row r="178" spans="1:16" ht="30" customHeight="1" x14ac:dyDescent="0.25">
      <c r="A178" s="237">
        <v>147</v>
      </c>
      <c r="B178" s="238" t="str">
        <f t="shared" si="8"/>
        <v>O.K.</v>
      </c>
      <c r="C178" s="249" t="s">
        <v>3211</v>
      </c>
      <c r="D178" s="230"/>
      <c r="E178" s="226">
        <f t="shared" si="9"/>
        <v>0</v>
      </c>
      <c r="F178" s="226">
        <f t="shared" si="10"/>
        <v>0</v>
      </c>
      <c r="G178" s="226">
        <f>IF(AND(I3=12,MAX('PR-RAS'!D16:E28,'PR-RAS'!D30:E35,'PR-RAS'!D37:E39,'PR-RAS'!D141:E141,'PR-RAS'!D240:E243)&gt;0),1,0)</f>
        <v>0</v>
      </c>
      <c r="H178" s="226"/>
      <c r="I178" s="253"/>
      <c r="J178" s="250"/>
      <c r="K178" s="250"/>
      <c r="L178" s="250"/>
      <c r="M178" s="254"/>
      <c r="N178" s="250"/>
      <c r="O178" s="254"/>
      <c r="P178" s="174"/>
    </row>
    <row r="179" spans="1:16" ht="19.5" customHeight="1" x14ac:dyDescent="0.25">
      <c r="A179" s="237">
        <v>250</v>
      </c>
      <c r="B179" s="238" t="str">
        <f t="shared" si="8"/>
        <v>O.K.</v>
      </c>
      <c r="C179" s="251" t="s">
        <v>3212</v>
      </c>
      <c r="D179" s="230"/>
      <c r="E179" s="226">
        <f t="shared" si="9"/>
        <v>0</v>
      </c>
      <c r="F179" s="226">
        <f t="shared" si="10"/>
        <v>0</v>
      </c>
      <c r="G179" s="226">
        <f>IF(AND(I3=12,O3&lt;&gt;174,O3&lt;&gt;713,O3&lt;&gt;999,O3&lt;&gt;1222,O3&lt;&gt;20157,O3&lt;&gt;40834,O3&lt;&gt;47037,O3&lt;&gt;47061,MAX('PR-RAS'!D428:E428)&gt;0),1,0)</f>
        <v>0</v>
      </c>
      <c r="H179" s="226"/>
      <c r="I179" s="253"/>
      <c r="J179" s="250"/>
      <c r="K179" s="250"/>
      <c r="L179" s="250"/>
      <c r="M179" s="254"/>
      <c r="N179" s="250"/>
      <c r="O179" s="254"/>
      <c r="P179" s="174"/>
    </row>
    <row r="180" spans="1:16" ht="36.75" customHeight="1" x14ac:dyDescent="0.25">
      <c r="A180" s="237">
        <v>148</v>
      </c>
      <c r="B180" s="238" t="str">
        <f t="shared" si="8"/>
        <v>O.K.</v>
      </c>
      <c r="C180" s="251" t="s">
        <v>3213</v>
      </c>
      <c r="D180" s="230"/>
      <c r="E180" s="226">
        <f t="shared" si="9"/>
        <v>0</v>
      </c>
      <c r="F180" s="226">
        <f t="shared" si="10"/>
        <v>0</v>
      </c>
      <c r="G180" s="226">
        <f>IF(AND(I3=12,MAX('PR-RAS'!D429:E429,'PR-RAS'!D449:E449,'PR-RAS'!D463:E465,'PR-RAS'!D468:E471,'PR-RAS'!D488:E488,'PR-RAS'!D489:E489,'PR-RAS'!D518:E518,'PR-RAS'!D521:E521,'PR-RAS'!D527:E527,'PR-RAS'!D530:E534,'PR-RAS'!D547:E549,'PR-RAS'!D553:E554)&gt;0),1,0)</f>
        <v>0</v>
      </c>
      <c r="H180" s="226"/>
      <c r="I180" s="253"/>
      <c r="J180" s="250"/>
      <c r="K180" s="250"/>
      <c r="L180" s="250"/>
      <c r="M180" s="254"/>
      <c r="N180" s="250"/>
      <c r="O180" s="254"/>
      <c r="P180" s="174"/>
    </row>
    <row r="181" spans="1:16" ht="15.75" customHeight="1" x14ac:dyDescent="0.25">
      <c r="A181" s="237">
        <v>251</v>
      </c>
      <c r="B181" s="238" t="str">
        <f t="shared" si="8"/>
        <v>O.K.</v>
      </c>
      <c r="C181" s="249" t="s">
        <v>3214</v>
      </c>
      <c r="D181" s="230"/>
      <c r="E181" s="226">
        <f t="shared" si="9"/>
        <v>0</v>
      </c>
      <c r="F181" s="226">
        <f t="shared" si="10"/>
        <v>0</v>
      </c>
      <c r="G181" s="226">
        <f>IF(AND(I3=12,O3&lt;&gt;1087,O3&lt;&gt;1222,O3&lt;&gt;47061,O3&lt;&gt;47107,O3&lt;&gt;51441,MAX('PR-RAS'!D486:E486)&gt;0),1,0)</f>
        <v>0</v>
      </c>
      <c r="H181" s="226"/>
      <c r="I181" s="253"/>
      <c r="J181" s="250"/>
      <c r="K181" s="250"/>
      <c r="L181" s="250"/>
      <c r="M181" s="254"/>
      <c r="N181" s="250"/>
      <c r="O181" s="254"/>
      <c r="P181" s="174"/>
    </row>
    <row r="182" spans="1:16" ht="15.75" customHeight="1" x14ac:dyDescent="0.25">
      <c r="A182" s="237">
        <v>252</v>
      </c>
      <c r="B182" s="238" t="str">
        <f t="shared" si="8"/>
        <v>O.K.</v>
      </c>
      <c r="C182" s="249" t="s">
        <v>3215</v>
      </c>
      <c r="D182" s="230"/>
      <c r="E182" s="226">
        <f t="shared" si="9"/>
        <v>0</v>
      </c>
      <c r="F182" s="226">
        <f t="shared" si="10"/>
        <v>0</v>
      </c>
      <c r="G182" s="226">
        <f>IF(AND(I3=12,O3&lt;&gt;1079,O3&lt;&gt;47053,O3&lt;&gt;47061,MAX('PR-RAS'!D487:E487)&gt;0),1,0)</f>
        <v>0</v>
      </c>
      <c r="H182" s="226"/>
      <c r="I182" s="253"/>
      <c r="J182" s="250"/>
      <c r="K182" s="250"/>
      <c r="L182" s="250"/>
      <c r="M182" s="254"/>
      <c r="N182" s="250"/>
      <c r="O182" s="254"/>
      <c r="P182" s="174"/>
    </row>
    <row r="183" spans="1:16" ht="30" customHeight="1" x14ac:dyDescent="0.25">
      <c r="A183" s="237">
        <v>149</v>
      </c>
      <c r="B183" s="238" t="str">
        <f t="shared" si="8"/>
        <v>O.K.</v>
      </c>
      <c r="C183" s="251" t="s">
        <v>3216</v>
      </c>
      <c r="D183" s="230"/>
      <c r="E183" s="226">
        <f t="shared" si="9"/>
        <v>0</v>
      </c>
      <c r="F183" s="226">
        <f t="shared" si="10"/>
        <v>0</v>
      </c>
      <c r="G183" s="226">
        <f>IF(AND(I3=12,MAX('PR-RAS'!D570:E570,'PR-RAS'!D573:E573,'PR-RAS'!D577:E579,'PR-RAS'!D592:E592,'PR-RAS'!D626:E628,'PR-RAS'!D631:E631,'PR-RAS'!D634:E634,'PR-RAS'!D728:E728,'PR-RAS'!D730:E730,'PR-RAS'!D732:E732,'PR-RAS'!D734:E734)&gt;0),1,0)</f>
        <v>0</v>
      </c>
      <c r="H183" s="226"/>
      <c r="I183" s="253"/>
      <c r="J183" s="250"/>
      <c r="K183" s="250"/>
      <c r="L183" s="250"/>
      <c r="M183" s="254"/>
      <c r="N183" s="250"/>
      <c r="O183" s="254"/>
      <c r="P183" s="174"/>
    </row>
    <row r="184" spans="1:16" ht="17.25" customHeight="1" x14ac:dyDescent="0.25">
      <c r="A184" s="237">
        <v>253</v>
      </c>
      <c r="B184" s="238" t="str">
        <f t="shared" si="8"/>
        <v>O.K.</v>
      </c>
      <c r="C184" s="249" t="s">
        <v>3217</v>
      </c>
      <c r="D184" s="230"/>
      <c r="E184" s="226">
        <f t="shared" si="9"/>
        <v>0</v>
      </c>
      <c r="F184" s="226">
        <f t="shared" si="10"/>
        <v>0</v>
      </c>
      <c r="G184" s="226">
        <f>IF(AND(I3=12,O3&lt;&gt;47053,MAX('PR-RAS'!D589:E589)&gt;0),1,0)</f>
        <v>0</v>
      </c>
      <c r="H184" s="226"/>
      <c r="I184" s="253"/>
      <c r="J184" s="250"/>
      <c r="K184" s="250"/>
      <c r="L184" s="250"/>
      <c r="M184" s="254"/>
      <c r="N184" s="250"/>
      <c r="O184" s="254"/>
      <c r="P184" s="174"/>
    </row>
    <row r="185" spans="1:16" ht="17.25" customHeight="1" x14ac:dyDescent="0.25">
      <c r="A185" s="237">
        <v>254</v>
      </c>
      <c r="B185" s="238" t="str">
        <f t="shared" si="8"/>
        <v>O.K.</v>
      </c>
      <c r="C185" s="249" t="s">
        <v>3218</v>
      </c>
      <c r="D185" s="230"/>
      <c r="E185" s="226">
        <f t="shared" si="9"/>
        <v>0</v>
      </c>
      <c r="F185" s="226">
        <f t="shared" si="10"/>
        <v>0</v>
      </c>
      <c r="G185" s="226">
        <f>IF(AND(I3=12,O3&lt;&gt;174,O3&lt;&gt;1087,MAX('PR-RAS'!D596:E598)&gt;0),1,0)</f>
        <v>0</v>
      </c>
      <c r="H185" s="226"/>
      <c r="I185" s="253"/>
      <c r="J185" s="250"/>
      <c r="K185" s="250"/>
      <c r="L185" s="250"/>
      <c r="M185" s="254"/>
      <c r="N185" s="250"/>
      <c r="O185" s="254"/>
      <c r="P185" s="174"/>
    </row>
    <row r="186" spans="1:16" ht="30" customHeight="1" x14ac:dyDescent="0.25">
      <c r="A186" s="237">
        <v>150</v>
      </c>
      <c r="B186" s="238" t="str">
        <f t="shared" si="8"/>
        <v>O.K.</v>
      </c>
      <c r="C186" s="249" t="s">
        <v>3219</v>
      </c>
      <c r="D186" s="230"/>
      <c r="E186" s="226">
        <f t="shared" si="9"/>
        <v>0</v>
      </c>
      <c r="F186" s="226">
        <f t="shared" si="10"/>
        <v>0</v>
      </c>
      <c r="G186" s="226">
        <f>IF(AND(I3=13,MAX('PR-RAS'!D134:E137)&gt;0),1,0)</f>
        <v>0</v>
      </c>
      <c r="H186" s="226"/>
      <c r="I186" s="253"/>
      <c r="J186" s="250"/>
      <c r="K186" s="250"/>
      <c r="L186" s="250"/>
      <c r="M186" s="250"/>
      <c r="N186" s="226"/>
      <c r="O186" s="226"/>
      <c r="P186" s="174"/>
    </row>
    <row r="187" spans="1:16" ht="30" customHeight="1" x14ac:dyDescent="0.25">
      <c r="A187" s="237">
        <v>151</v>
      </c>
      <c r="B187" s="238" t="str">
        <f t="shared" si="8"/>
        <v>O.K.</v>
      </c>
      <c r="C187" s="251" t="s">
        <v>3220</v>
      </c>
      <c r="D187" s="230"/>
      <c r="E187" s="226">
        <f t="shared" si="9"/>
        <v>0</v>
      </c>
      <c r="F187" s="226">
        <f t="shared" si="10"/>
        <v>0</v>
      </c>
      <c r="G187" s="226">
        <f>IF(AND(I3=21,MAX('PR-RAS'!D8:E39,'PR-RAS'!D45:E49,'PR-RAS'!D141:E141,'PR-RAS'!D175:E175,'PR-RAS'!D203:E203,'PR-RAS'!D240:E243,'PR-RAS'!D253:E258,'PR-RAS'!D349:E349,'PR-RAS'!D377:E377)&gt;0),1,0)</f>
        <v>0</v>
      </c>
      <c r="H187" s="226"/>
      <c r="I187" s="250"/>
      <c r="J187" s="253"/>
      <c r="K187" s="250"/>
      <c r="L187" s="250"/>
      <c r="M187" s="250"/>
      <c r="N187" s="226"/>
      <c r="O187" s="226"/>
      <c r="P187" s="174"/>
    </row>
    <row r="188" spans="1:16" ht="30" customHeight="1" x14ac:dyDescent="0.25">
      <c r="A188" s="237">
        <v>152</v>
      </c>
      <c r="B188" s="238" t="str">
        <f t="shared" si="8"/>
        <v>O.K.</v>
      </c>
      <c r="C188" s="249" t="s">
        <v>3221</v>
      </c>
      <c r="D188" s="230"/>
      <c r="E188" s="226">
        <f t="shared" si="9"/>
        <v>0</v>
      </c>
      <c r="F188" s="226">
        <f t="shared" si="10"/>
        <v>0</v>
      </c>
      <c r="G188" s="226">
        <f>IF(AND(I3=21,MAX('PR-RAS'!D401:E401,'PR-RAS'!D422:E426,'PR-RAS'!D429:E429,'PR-RAS'!D439:E441,'PR-RAS'!D445:E446,'PR-RAS'!D460:E462,'PR-RAS'!D465:E468,'PR-RAS'!D471:E471,'PR-RAS'!D480:E480,'PR-RAS'!D483:E483,'PR-RAS'!D485:E489)&gt;0),1,0)</f>
        <v>0</v>
      </c>
      <c r="H188" s="226"/>
      <c r="I188" s="250"/>
      <c r="J188" s="253"/>
      <c r="K188" s="250"/>
      <c r="L188" s="250"/>
      <c r="M188" s="250"/>
      <c r="N188" s="226"/>
      <c r="O188" s="226"/>
      <c r="P188" s="174"/>
    </row>
    <row r="189" spans="1:16" ht="30" customHeight="1" x14ac:dyDescent="0.25">
      <c r="A189" s="237">
        <v>153</v>
      </c>
      <c r="B189" s="238" t="str">
        <f t="shared" si="8"/>
        <v>O.K.</v>
      </c>
      <c r="C189" s="249" t="s">
        <v>3222</v>
      </c>
      <c r="D189" s="230"/>
      <c r="E189" s="226">
        <f t="shared" si="9"/>
        <v>0</v>
      </c>
      <c r="F189" s="226">
        <f t="shared" si="10"/>
        <v>0</v>
      </c>
      <c r="G189" s="226">
        <f>IF(AND(I3=21,MAX('PR-RAS'!D499:E501,'PR-RAS'!D505:E506,'PR-RAS'!D518:E518,'PR-RAS'!D521:E524,'PR-RAS'!D527:E527,'PR-RAS'!D530:E534,'PR-RAS'!D537:E537,'PR-RAS'!D547:E549,'PR-RAS'!D553:E554,'PR-RAS'!D570:E570,'PR-RAS'!D573:E579,'PR-RAS'!D589:E589,'PR-RAS'!D592:E592)&gt;0),1,0)</f>
        <v>0</v>
      </c>
      <c r="H189" s="226"/>
      <c r="I189" s="250"/>
      <c r="J189" s="253"/>
      <c r="K189" s="250"/>
      <c r="L189" s="250"/>
      <c r="M189" s="250"/>
      <c r="N189" s="226"/>
      <c r="O189" s="226"/>
      <c r="P189" s="174"/>
    </row>
    <row r="190" spans="1:16" ht="30" customHeight="1" x14ac:dyDescent="0.25">
      <c r="A190" s="237">
        <v>154</v>
      </c>
      <c r="B190" s="238" t="str">
        <f t="shared" si="8"/>
        <v>O.K.</v>
      </c>
      <c r="C190" s="249" t="s">
        <v>3223</v>
      </c>
      <c r="D190" s="230"/>
      <c r="E190" s="226">
        <f t="shared" si="9"/>
        <v>0</v>
      </c>
      <c r="F190" s="226">
        <f t="shared" si="10"/>
        <v>0</v>
      </c>
      <c r="G190" s="226">
        <f>IF(AND(I3=21,MAX('PR-RAS'!D594:E598,'PR-RAS'!D609:E611,'PR-RAS'!D615:E616,'PR-RAS'!D626:E628,'PR-RAS'!D631:E631,'PR-RAS'!D634:E634,'PR-RAS'!D711:E711,'PR-RAS'!D728:E728,'PR-RAS'!D730:E730,'PR-RAS'!D732:E732,'PR-RAS'!D734:E734)&gt;0),1,0)</f>
        <v>0</v>
      </c>
      <c r="H190" s="226"/>
      <c r="I190" s="250"/>
      <c r="J190" s="253"/>
      <c r="K190" s="250"/>
      <c r="L190" s="250"/>
      <c r="M190" s="250"/>
      <c r="N190" s="226"/>
      <c r="O190" s="226"/>
      <c r="P190" s="174"/>
    </row>
    <row r="191" spans="1:16" ht="30" customHeight="1" x14ac:dyDescent="0.25">
      <c r="A191" s="237">
        <v>255</v>
      </c>
      <c r="B191" s="238" t="str">
        <f t="shared" si="8"/>
        <v>O.K.</v>
      </c>
      <c r="C191" s="249" t="s">
        <v>3224</v>
      </c>
      <c r="D191" s="230"/>
      <c r="E191" s="226">
        <f t="shared" si="9"/>
        <v>0</v>
      </c>
      <c r="F191" s="226">
        <f t="shared" si="10"/>
        <v>0</v>
      </c>
      <c r="G191" s="250">
        <f>IF(AND(OR(I3=21,I3=31,I3=41,I3=42),MAX('PR-RAS'!D653:E653,'PR-RAS'!D655:E655)&gt;0),1,0)</f>
        <v>0</v>
      </c>
      <c r="H191" s="226"/>
      <c r="I191" s="250"/>
      <c r="J191" s="253"/>
      <c r="K191" s="250"/>
      <c r="L191" s="1"/>
      <c r="M191" s="250"/>
      <c r="N191" s="226"/>
      <c r="O191" s="226"/>
      <c r="P191" s="174"/>
    </row>
    <row r="192" spans="1:16" ht="51" customHeight="1" x14ac:dyDescent="0.25">
      <c r="A192" s="237">
        <v>256</v>
      </c>
      <c r="B192" s="238" t="str">
        <f t="shared" si="8"/>
        <v>O.K.</v>
      </c>
      <c r="C192" s="249" t="s">
        <v>3225</v>
      </c>
      <c r="D192" s="230"/>
      <c r="E192" s="226">
        <f t="shared" si="9"/>
        <v>0</v>
      </c>
      <c r="F192" s="226">
        <f t="shared" si="10"/>
        <v>0</v>
      </c>
      <c r="G192" s="226">
        <f>IF(AND(I3=22,OR('PR-RAS'!D654&gt;'PR-RAS'!D653,'PR-RAS'!E654&gt;'PR-RAS'!E653,'PR-RAS'!D656&gt;'PR-RAS'!D655,'PR-RAS'!E656&gt;'PR-RAS'!E655)),1,0)</f>
        <v>0</v>
      </c>
      <c r="H192" s="226"/>
      <c r="I192" s="250"/>
      <c r="J192" s="253"/>
      <c r="K192" s="250"/>
      <c r="L192" s="250">
        <f>IF(AND(MAX('PR-RAS'!D654:E654,'PR-RAS'!D656:E656)&gt;0,I3=22),1,0)</f>
        <v>0</v>
      </c>
      <c r="M192" s="250"/>
      <c r="N192" s="226"/>
      <c r="O192" s="226"/>
      <c r="P192" s="174"/>
    </row>
    <row r="193" spans="1:16" ht="30" customHeight="1" x14ac:dyDescent="0.25">
      <c r="A193" s="237">
        <v>155</v>
      </c>
      <c r="B193" s="238" t="str">
        <f t="shared" si="8"/>
        <v>O.K.</v>
      </c>
      <c r="C193" s="249" t="s">
        <v>3226</v>
      </c>
      <c r="D193" s="230"/>
      <c r="E193" s="226">
        <f t="shared" si="9"/>
        <v>0</v>
      </c>
      <c r="F193" s="226">
        <f t="shared" si="10"/>
        <v>0</v>
      </c>
      <c r="G193" s="226">
        <f>IF(AND(I3=22,MAX('PR-RAS'!D17:E22,'PR-RAS'!D26:E26,'PR-RAS'!D30:E30,'PR-RAS'!D32:E32,'PR-RAS'!D37:E39,'PR-RAS'!D45:E49,'PR-RAS'!D134:E138,'PR-RAS'!D141:E141,'PR-RAS'!D175:E175,'PR-RAS'!D253:E258)&gt;0),1,0)</f>
        <v>0</v>
      </c>
      <c r="H193" s="226"/>
      <c r="I193" s="250"/>
      <c r="J193" s="253"/>
      <c r="K193" s="250"/>
      <c r="L193" s="250"/>
      <c r="M193" s="250"/>
      <c r="N193" s="226"/>
      <c r="O193" s="226"/>
      <c r="P193" s="174"/>
    </row>
    <row r="194" spans="1:16" ht="30" customHeight="1" x14ac:dyDescent="0.25">
      <c r="A194" s="237">
        <v>156</v>
      </c>
      <c r="B194" s="238" t="str">
        <f t="shared" si="8"/>
        <v>O.K.</v>
      </c>
      <c r="C194" s="249" t="s">
        <v>3227</v>
      </c>
      <c r="D194" s="230"/>
      <c r="E194" s="226">
        <f t="shared" si="9"/>
        <v>0</v>
      </c>
      <c r="F194" s="226">
        <f t="shared" si="10"/>
        <v>0</v>
      </c>
      <c r="G194" s="226">
        <f>IF(AND(I3=22,MAX('PR-RAS'!D349:E349,'PR-RAS'!D377:E377,'PR-RAS'!D401:E401,'PR-RAS'!D422:E426,'PR-RAS'!D429:E429,'PR-RAS'!D439:E441,'PR-RAS'!D445:E446,'PR-RAS'!D460:E462,'PR-RAS'!D465:E468,'PR-RAS'!D471:E471,'PR-RAS'!D480:E480,'PR-RAS'!D483:E483)&gt;0),1,0)</f>
        <v>0</v>
      </c>
      <c r="H194" s="226"/>
      <c r="I194" s="250"/>
      <c r="J194" s="253"/>
      <c r="K194" s="250"/>
      <c r="L194" s="250"/>
      <c r="M194" s="250"/>
      <c r="N194" s="226"/>
      <c r="O194" s="226"/>
      <c r="P194" s="174"/>
    </row>
    <row r="195" spans="1:16" ht="28.5" customHeight="1" x14ac:dyDescent="0.25">
      <c r="A195" s="237">
        <v>157</v>
      </c>
      <c r="B195" s="238" t="str">
        <f t="shared" si="8"/>
        <v>O.K.</v>
      </c>
      <c r="C195" s="249" t="s">
        <v>3228</v>
      </c>
      <c r="D195" s="230"/>
      <c r="E195" s="226">
        <f t="shared" si="9"/>
        <v>0</v>
      </c>
      <c r="F195" s="226">
        <f t="shared" si="10"/>
        <v>0</v>
      </c>
      <c r="G195" s="226">
        <f>IF(AND(I3=22,MAX('PR-RAS'!D499:E501,'PR-RAS'!D505:E506,'PR-RAS'!D518:E518,'PR-RAS'!D521:E524,'PR-RAS'!D527:E527,'PR-RAS'!D530:E534,'PR-RAS'!D537:E537,'PR-RAS'!D547:E549,'PR-RAS'!D553:E554,'PR-RAS'!D570:E570,'PR-RAS'!D573:E579,'PR-RAS'!D589:E589,'PR-RAS'!D592:E592)&gt;0),1,0)</f>
        <v>0</v>
      </c>
      <c r="H195" s="226"/>
      <c r="I195" s="250"/>
      <c r="J195" s="253"/>
      <c r="K195" s="250"/>
      <c r="L195" s="250"/>
      <c r="M195" s="250"/>
      <c r="N195" s="226"/>
      <c r="O195" s="226"/>
      <c r="P195" s="174"/>
    </row>
    <row r="196" spans="1:16" ht="30" customHeight="1" x14ac:dyDescent="0.25">
      <c r="A196" s="237">
        <v>158</v>
      </c>
      <c r="B196" s="238" t="str">
        <f t="shared" si="8"/>
        <v>O.K.</v>
      </c>
      <c r="C196" s="251" t="s">
        <v>3229</v>
      </c>
      <c r="D196" s="230"/>
      <c r="E196" s="226">
        <f t="shared" si="9"/>
        <v>0</v>
      </c>
      <c r="F196" s="226">
        <f t="shared" si="10"/>
        <v>0</v>
      </c>
      <c r="G196" s="226">
        <f>IF(AND(I3=22,MAX('PR-RAS'!D609:E611,'PR-RAS'!D615:E615,'PR-RAS'!D616:E616,'PR-RAS'!D626:E628,'PR-RAS'!D631:E631,'PR-RAS'!D634:E634,'PR-RAS'!D711:E711,'PR-RAS'!D728:E728,'PR-RAS'!D732:E732,'PR-RAS'!D734:E734)&gt;0),1,0)</f>
        <v>0</v>
      </c>
      <c r="H196" s="226"/>
      <c r="I196" s="250"/>
      <c r="J196" s="253"/>
      <c r="K196" s="250"/>
      <c r="L196" s="250"/>
      <c r="M196" s="250"/>
      <c r="N196" s="226"/>
      <c r="O196" s="226"/>
      <c r="P196" s="174"/>
    </row>
    <row r="197" spans="1:16" ht="30.75" customHeight="1" x14ac:dyDescent="0.25">
      <c r="A197" s="237">
        <v>159</v>
      </c>
      <c r="B197" s="238" t="str">
        <f t="shared" si="8"/>
        <v>O.K.</v>
      </c>
      <c r="C197" s="249" t="s">
        <v>3230</v>
      </c>
      <c r="D197" s="230"/>
      <c r="E197" s="226">
        <f t="shared" si="9"/>
        <v>0</v>
      </c>
      <c r="F197" s="226">
        <f t="shared" si="10"/>
        <v>0</v>
      </c>
      <c r="G197" s="226">
        <f>IF(AND(I3=23,MAX('PR-RAS'!D17:E22,'PR-RAS'!D26:E26,'PR-RAS'!D30:E30,'PR-RAS'!D32:E32,'PR-RAS'!D37:E39,'PR-RAS'!D45:E49,'PR-RAS'!D77:E81,'PR-RAS'!D134:E137,'PR-RAS'!D175:E175,'PR-RAS'!D240:E243,'PR-RAS'!D247:E251,'PR-RAS'!D253:E258,'PR-RAS'!D349:E349,'PR-RAS'!D377:E377,'PR-RAS'!D401:E401)&gt;0),1,0)</f>
        <v>0</v>
      </c>
      <c r="H197" s="226"/>
      <c r="I197" s="250"/>
      <c r="J197" s="253"/>
      <c r="K197" s="253"/>
      <c r="L197" s="250"/>
      <c r="M197" s="250"/>
      <c r="N197" s="250"/>
      <c r="O197" s="226"/>
      <c r="P197" s="174"/>
    </row>
    <row r="198" spans="1:16" ht="30" customHeight="1" x14ac:dyDescent="0.25">
      <c r="A198" s="237">
        <v>160</v>
      </c>
      <c r="B198" s="238" t="str">
        <f t="shared" si="8"/>
        <v>O.K.</v>
      </c>
      <c r="C198" s="249" t="s">
        <v>3231</v>
      </c>
      <c r="D198" s="230"/>
      <c r="E198" s="226">
        <f t="shared" si="9"/>
        <v>0</v>
      </c>
      <c r="F198" s="226">
        <f t="shared" si="10"/>
        <v>0</v>
      </c>
      <c r="G198" s="226">
        <f>IF(AND(I3=23,MAX('PR-RAS'!D422:E426,'PR-RAS'!D429:E429,'PR-RAS'!D439:E441,'PR-RAS'!D445:E446,'PR-RAS'!D460:E462,'PR-RAS'!D465:E468,'PR-RAS'!D471:E471,'PR-RAS'!D480:E480,'PR-RAS'!D483:E483,'PR-RAS'!D499:E501,'PR-RAS'!D505:E506)&gt;0),1,0)</f>
        <v>0</v>
      </c>
      <c r="H198" s="226"/>
      <c r="I198" s="250"/>
      <c r="J198" s="253"/>
      <c r="K198" s="253"/>
      <c r="L198" s="250"/>
      <c r="M198" s="250"/>
      <c r="N198" s="250"/>
      <c r="O198" s="226"/>
      <c r="P198" s="174"/>
    </row>
    <row r="199" spans="1:16" ht="30" customHeight="1" x14ac:dyDescent="0.25">
      <c r="A199" s="237">
        <v>161</v>
      </c>
      <c r="B199" s="238" t="str">
        <f t="shared" si="8"/>
        <v>O.K.</v>
      </c>
      <c r="C199" s="249" t="s">
        <v>3232</v>
      </c>
      <c r="D199" s="230"/>
      <c r="E199" s="226">
        <f t="shared" si="9"/>
        <v>0</v>
      </c>
      <c r="F199" s="226">
        <f t="shared" si="10"/>
        <v>0</v>
      </c>
      <c r="G199" s="226">
        <f>IF(AND(I3=23,MAX('PR-RAS'!D518:E518,'PR-RAS'!D521:E524,'PR-RAS'!D527:E527,'PR-RAS'!D530:E534,'PR-RAS'!D537:E537,'PR-RAS'!D547:E549,'PR-RAS'!D553:E554,'PR-RAS'!D570:E570,'PR-RAS'!D573:E579,'PR-RAS'!D589:E589,'PR-RAS'!D592:E592)&gt;0),1,0)</f>
        <v>0</v>
      </c>
      <c r="H199" s="226"/>
      <c r="I199" s="250"/>
      <c r="J199" s="253"/>
      <c r="K199" s="253"/>
      <c r="L199" s="250"/>
      <c r="M199" s="250"/>
      <c r="N199" s="250"/>
      <c r="O199" s="226"/>
      <c r="P199" s="174"/>
    </row>
    <row r="200" spans="1:16" ht="30" customHeight="1" x14ac:dyDescent="0.25">
      <c r="A200" s="237">
        <v>162</v>
      </c>
      <c r="B200" s="238" t="str">
        <f t="shared" si="8"/>
        <v>O.K.</v>
      </c>
      <c r="C200" s="249" t="s">
        <v>3233</v>
      </c>
      <c r="D200" s="230"/>
      <c r="E200" s="226">
        <f t="shared" si="9"/>
        <v>0</v>
      </c>
      <c r="F200" s="226">
        <f t="shared" si="10"/>
        <v>0</v>
      </c>
      <c r="G200" s="226">
        <f>IF(AND(I3=23,MAX('PR-RAS'!D609:E611,'PR-RAS'!D615:E616,'PR-RAS'!D626:E628,'PR-RAS'!D631:E631,'PR-RAS'!D634:E634,'PR-RAS'!D711:E711,'PR-RAS'!D728:E728,'PR-RAS'!D730:E730,'PR-RAS'!D732:E732,'PR-RAS'!D734:E734)&gt;0),1,0)</f>
        <v>0</v>
      </c>
      <c r="H200" s="226"/>
      <c r="I200" s="250"/>
      <c r="J200" s="253"/>
      <c r="K200" s="253"/>
      <c r="L200" s="250"/>
      <c r="M200" s="250"/>
      <c r="N200" s="250"/>
      <c r="O200" s="226"/>
      <c r="P200" s="174"/>
    </row>
    <row r="201" spans="1:16" ht="30" customHeight="1" x14ac:dyDescent="0.25">
      <c r="A201" s="237">
        <v>163</v>
      </c>
      <c r="B201" s="238" t="str">
        <f t="shared" si="8"/>
        <v>O.K.</v>
      </c>
      <c r="C201" s="249" t="s">
        <v>3234</v>
      </c>
      <c r="D201" s="230"/>
      <c r="E201" s="226">
        <f t="shared" si="9"/>
        <v>0</v>
      </c>
      <c r="F201" s="226">
        <f t="shared" si="10"/>
        <v>0</v>
      </c>
      <c r="G201" s="226">
        <f>IF(AND(I3=31,MAX('PR-RAS'!D8:E39,'PR-RAS'!D45:E49,'PR-RAS'!D141:E141,'PR-RAS'!D175:E175,'PR-RAS'!D203:E203,'PR-RAS'!D240:E243,'PR-RAS'!D253:E258,'PR-RAS'!D349:E349,'PR-RAS'!D377:E377,'PR-RAS'!D401:E401)&gt;0),1,0)</f>
        <v>0</v>
      </c>
      <c r="H201" s="226"/>
      <c r="I201" s="250"/>
      <c r="J201" s="253"/>
      <c r="K201" s="250"/>
      <c r="L201" s="250"/>
      <c r="M201" s="250"/>
      <c r="N201" s="226"/>
      <c r="O201" s="226"/>
      <c r="P201" s="174"/>
    </row>
    <row r="202" spans="1:16" ht="30" customHeight="1" x14ac:dyDescent="0.25">
      <c r="A202" s="237">
        <v>164</v>
      </c>
      <c r="B202" s="238" t="str">
        <f t="shared" si="8"/>
        <v>O.K.</v>
      </c>
      <c r="C202" s="249" t="s">
        <v>3235</v>
      </c>
      <c r="D202" s="230"/>
      <c r="E202" s="226">
        <f t="shared" si="9"/>
        <v>0</v>
      </c>
      <c r="F202" s="226">
        <f t="shared" si="10"/>
        <v>0</v>
      </c>
      <c r="G202" s="226">
        <f>IF(AND(I3=31,MAX('PR-RAS'!D422:E426,'PR-RAS'!D429:E429,'PR-RAS'!D439:E441,'PR-RAS'!D445:E446,'PR-RAS'!D460:E462,'PR-RAS'!D465:E468,'PR-RAS'!D471:E471,'PR-RAS'!D483:E483,'PR-RAS'!D485:E489,'PR-RAS'!D499:E501,'PR-RAS'!D505:E506)&gt;0),1,0)</f>
        <v>0</v>
      </c>
      <c r="H202" s="226"/>
      <c r="I202" s="250"/>
      <c r="J202" s="253"/>
      <c r="K202" s="250"/>
      <c r="L202" s="250"/>
      <c r="M202" s="250"/>
      <c r="N202" s="226"/>
      <c r="O202" s="226"/>
      <c r="P202" s="174"/>
    </row>
    <row r="203" spans="1:16" ht="30" customHeight="1" x14ac:dyDescent="0.25">
      <c r="A203" s="237">
        <v>165</v>
      </c>
      <c r="B203" s="238" t="str">
        <f t="shared" si="8"/>
        <v>O.K.</v>
      </c>
      <c r="C203" s="249" t="s">
        <v>3236</v>
      </c>
      <c r="D203" s="230"/>
      <c r="E203" s="226">
        <f t="shared" si="9"/>
        <v>0</v>
      </c>
      <c r="F203" s="226">
        <f t="shared" si="10"/>
        <v>0</v>
      </c>
      <c r="G203" s="226">
        <f>IF(AND(I3=31,MAX('PR-RAS'!D518:E518,'PR-RAS'!D521:E524,'PR-RAS'!D527:E527,'PR-RAS'!D530:E534,'PR-RAS'!D537:E537,'PR-RAS'!D547:E549,'PR-RAS'!D553:E554,'PR-RAS'!D570:E570,'PR-RAS'!D573:E579,'PR-RAS'!D589:E589,'PR-RAS'!D592:E592,'PR-RAS'!D594:E598)&gt;0),1,0)</f>
        <v>0</v>
      </c>
      <c r="H203" s="226"/>
      <c r="I203" s="250"/>
      <c r="J203" s="253"/>
      <c r="K203" s="250"/>
      <c r="L203" s="250"/>
      <c r="M203" s="250"/>
      <c r="N203" s="226"/>
      <c r="O203" s="226"/>
      <c r="P203" s="174"/>
    </row>
    <row r="204" spans="1:16" ht="30" customHeight="1" x14ac:dyDescent="0.25">
      <c r="A204" s="237">
        <v>166</v>
      </c>
      <c r="B204" s="238" t="str">
        <f t="shared" si="8"/>
        <v>O.K.</v>
      </c>
      <c r="C204" s="249" t="s">
        <v>3237</v>
      </c>
      <c r="D204" s="230"/>
      <c r="E204" s="226">
        <f t="shared" si="9"/>
        <v>0</v>
      </c>
      <c r="F204" s="226">
        <f t="shared" si="10"/>
        <v>0</v>
      </c>
      <c r="G204" s="226">
        <f>IF(AND(I3=31,MAX('PR-RAS'!D615:E616,'PR-RAS'!D626:E628,'PR-RAS'!D631:E631,'PR-RAS'!D634:E634,'PR-RAS'!D653:E653,'PR-RAS'!D655:E655,'PR-RAS'!D711:E711,'PR-RAS'!D728:E728,'PR-RAS'!D730:E730,'PR-RAS'!D732:E732,'PR-RAS'!D734:E734)&gt;0),1,0)</f>
        <v>0</v>
      </c>
      <c r="H204" s="226"/>
      <c r="I204" s="250"/>
      <c r="J204" s="253"/>
      <c r="K204" s="250"/>
      <c r="L204" s="250"/>
      <c r="M204" s="250"/>
      <c r="N204" s="226"/>
      <c r="O204" s="226"/>
      <c r="P204" s="174"/>
    </row>
    <row r="205" spans="1:16" ht="30" customHeight="1" x14ac:dyDescent="0.25">
      <c r="A205" s="237">
        <v>167</v>
      </c>
      <c r="B205" s="238" t="str">
        <f t="shared" si="8"/>
        <v>O.K.</v>
      </c>
      <c r="C205" s="249" t="s">
        <v>3238</v>
      </c>
      <c r="D205" s="230"/>
      <c r="E205" s="226">
        <f t="shared" si="9"/>
        <v>0</v>
      </c>
      <c r="F205" s="226">
        <f t="shared" si="10"/>
        <v>0</v>
      </c>
      <c r="G205" s="226">
        <f>IF(AND(I3=41,O3&lt;&gt;23911,O3&lt;&gt;25843,MAX('PR-RAS'!D134:E137)&gt;0),1,0)</f>
        <v>0</v>
      </c>
      <c r="H205" s="226"/>
      <c r="I205" s="250"/>
      <c r="J205" s="253"/>
      <c r="K205" s="250"/>
      <c r="L205" s="250"/>
      <c r="M205" s="250"/>
      <c r="N205" s="226"/>
      <c r="O205" s="226"/>
      <c r="P205" s="174"/>
    </row>
    <row r="206" spans="1:16" ht="30" customHeight="1" x14ac:dyDescent="0.25">
      <c r="A206" s="237">
        <v>168</v>
      </c>
      <c r="B206" s="238" t="str">
        <f t="shared" si="8"/>
        <v>O.K.</v>
      </c>
      <c r="C206" s="251" t="s">
        <v>3239</v>
      </c>
      <c r="D206" s="230"/>
      <c r="E206" s="226">
        <f t="shared" si="9"/>
        <v>0</v>
      </c>
      <c r="F206" s="226">
        <f t="shared" si="10"/>
        <v>0</v>
      </c>
      <c r="G206" s="226">
        <f>IF(AND(I3=41,MAX('PR-RAS'!D8:E39,'PR-RAS'!D138:E138,'PR-RAS'!D141:E141,'PR-RAS'!D175:E175,'PR-RAS'!D349:E349,'PR-RAS'!D401:E401,'PR-RAS'!D422:E426,'PR-RAS'!D429:E429,'PR-RAS'!D439:E441,'PR-RAS'!D445:E445,'PR-RAS'!D446:E446,'PR-RAS'!D460:E462,'PR-RAS'!D465:E468,'PR-RAS'!D487:E489)&gt;0),1,0)</f>
        <v>0</v>
      </c>
      <c r="H206" s="226"/>
      <c r="I206" s="250"/>
      <c r="J206" s="253"/>
      <c r="K206" s="250"/>
      <c r="L206" s="250"/>
      <c r="M206" s="250"/>
      <c r="N206" s="226"/>
      <c r="O206" s="226"/>
      <c r="P206" s="174"/>
    </row>
    <row r="207" spans="1:16" ht="30" customHeight="1" x14ac:dyDescent="0.25">
      <c r="A207" s="237">
        <v>169</v>
      </c>
      <c r="B207" s="238" t="str">
        <f t="shared" si="8"/>
        <v>O.K.</v>
      </c>
      <c r="C207" s="251" t="s">
        <v>3240</v>
      </c>
      <c r="D207" s="230"/>
      <c r="E207" s="226">
        <f t="shared" si="9"/>
        <v>0</v>
      </c>
      <c r="F207" s="226">
        <f t="shared" si="10"/>
        <v>0</v>
      </c>
      <c r="G207" s="226">
        <f>IF(AND(I3=41,MAX('PR-RAS'!D518:E518,'PR-RAS'!D521:E524,'PR-RAS'!D527:E527,'PR-RAS'!D530:E534,'PR-RAS'!D537:E537,'PR-RAS'!D547:E549,'PR-RAS'!D553:E554,'PR-RAS'!D570:E570,'PR-RAS'!D573:E579,'PR-RAS'!D589:E589,'PR-RAS'!D592:E592,'PR-RAS'!D596:E598)&gt;0),1,0)</f>
        <v>0</v>
      </c>
      <c r="H207" s="226"/>
      <c r="I207" s="250"/>
      <c r="J207" s="253"/>
      <c r="K207" s="250"/>
      <c r="L207" s="250"/>
      <c r="M207" s="250"/>
      <c r="N207" s="226"/>
      <c r="O207" s="226"/>
      <c r="P207" s="174"/>
    </row>
    <row r="208" spans="1:16" ht="30" customHeight="1" x14ac:dyDescent="0.25">
      <c r="A208" s="237">
        <v>170</v>
      </c>
      <c r="B208" s="238" t="str">
        <f t="shared" si="8"/>
        <v>O.K.</v>
      </c>
      <c r="C208" s="251" t="s">
        <v>3241</v>
      </c>
      <c r="D208" s="230"/>
      <c r="E208" s="226">
        <f t="shared" si="9"/>
        <v>0</v>
      </c>
      <c r="F208" s="226">
        <f t="shared" si="10"/>
        <v>0</v>
      </c>
      <c r="G208" s="226">
        <f>IF(AND(I3=41,MAX('PR-RAS'!D626:E628,'PR-RAS'!D631:E631,'PR-RAS'!D634:E634,'PR-RAS'!D653:E653,'PR-RAS'!D655:E655,'PR-RAS'!D728:E728,'PR-RAS'!D730:E730,'PR-RAS'!D732:E732,'PR-RAS'!D734:E734)&gt;0),1,0)</f>
        <v>0</v>
      </c>
      <c r="H208" s="226"/>
      <c r="I208" s="250"/>
      <c r="J208" s="253"/>
      <c r="K208" s="250"/>
      <c r="L208" s="250"/>
      <c r="M208" s="250"/>
      <c r="N208" s="254"/>
      <c r="O208" s="226"/>
      <c r="P208" s="174"/>
    </row>
    <row r="209" spans="1:16" ht="30" customHeight="1" x14ac:dyDescent="0.25">
      <c r="A209" s="237">
        <v>171</v>
      </c>
      <c r="B209" s="238" t="str">
        <f t="shared" si="8"/>
        <v>O.K.</v>
      </c>
      <c r="C209" s="249" t="s">
        <v>3242</v>
      </c>
      <c r="D209" s="230"/>
      <c r="E209" s="226">
        <f t="shared" si="9"/>
        <v>0</v>
      </c>
      <c r="F209" s="226">
        <f t="shared" si="10"/>
        <v>0</v>
      </c>
      <c r="G209" s="226">
        <f>IF(AND(I3=42,MAX('PR-RAS'!D8:E39,'PR-RAS'!D45:E49,'PR-RAS'!D134:E138,'PR-RAS'!D141:E141,'PR-RAS'!D175:E175,'PR-RAS'!D225:E230,'PR-RAS'!D253:E258,'PR-RAS'!D349:E349,'PR-RAS'!D401:E401)&gt;0),1,0)</f>
        <v>0</v>
      </c>
      <c r="H209" s="226"/>
      <c r="I209" s="253"/>
      <c r="J209" s="250"/>
      <c r="K209" s="250"/>
      <c r="L209" s="250"/>
      <c r="M209" s="250"/>
      <c r="N209" s="226"/>
      <c r="O209" s="226"/>
      <c r="P209" s="174"/>
    </row>
    <row r="210" spans="1:16" ht="30" customHeight="1" x14ac:dyDescent="0.25">
      <c r="A210" s="237">
        <v>172</v>
      </c>
      <c r="B210" s="238" t="str">
        <f t="shared" si="8"/>
        <v>O.K.</v>
      </c>
      <c r="C210" s="249" t="s">
        <v>3243</v>
      </c>
      <c r="D210" s="230"/>
      <c r="E210" s="226">
        <f t="shared" si="9"/>
        <v>0</v>
      </c>
      <c r="F210" s="226">
        <f t="shared" si="10"/>
        <v>0</v>
      </c>
      <c r="G210" s="226">
        <f>IF(AND(I3=42,MAX('PR-RAS'!D422:E426,'PR-RAS'!D429:E429,'PR-RAS'!D439:E441,'PR-RAS'!D445:E446,'PR-RAS'!D460:E462,'PR-RAS'!D465:E468,'PR-RAS'!D471:E471,'PR-RAS'!D480:E480,'PR-RAS'!D483:E483,'PR-RAS'!D485:E489,'PR-RAS'!D518:E518,'PR-RAS'!D521:E524)&gt;0),1,0)</f>
        <v>0</v>
      </c>
      <c r="H210" s="226"/>
      <c r="I210" s="253"/>
      <c r="J210" s="250"/>
      <c r="K210" s="250"/>
      <c r="L210" s="250"/>
      <c r="M210" s="250"/>
      <c r="N210" s="226"/>
      <c r="O210" s="226"/>
      <c r="P210" s="174"/>
    </row>
    <row r="211" spans="1:16" ht="30" customHeight="1" x14ac:dyDescent="0.25">
      <c r="A211" s="237">
        <v>173</v>
      </c>
      <c r="B211" s="238" t="str">
        <f t="shared" si="8"/>
        <v>O.K.</v>
      </c>
      <c r="C211" s="249" t="s">
        <v>3244</v>
      </c>
      <c r="D211" s="230"/>
      <c r="E211" s="226">
        <f t="shared" si="9"/>
        <v>0</v>
      </c>
      <c r="F211" s="226">
        <f t="shared" si="10"/>
        <v>0</v>
      </c>
      <c r="G211" s="226">
        <f>IF(AND(I3=42,MAX('PR-RAS'!D527:E527,'PR-RAS'!D530:E534,'PR-RAS'!D537:E537,'PR-RAS'!D547:E549,'PR-RAS'!D553:E554,'PR-RAS'!D570:E570,'PR-RAS'!D573:E579,'PR-RAS'!D589:E589,'PR-RAS'!D592:E592,'PR-RAS'!D596:E598)&gt;0),1,0)</f>
        <v>0</v>
      </c>
      <c r="H211" s="226"/>
      <c r="I211" s="253"/>
      <c r="J211" s="250"/>
      <c r="K211" s="250"/>
      <c r="L211" s="250"/>
      <c r="M211" s="250"/>
      <c r="N211" s="226"/>
      <c r="O211" s="226"/>
      <c r="P211" s="174"/>
    </row>
    <row r="212" spans="1:16" ht="30" customHeight="1" x14ac:dyDescent="0.25">
      <c r="A212" s="237">
        <v>174</v>
      </c>
      <c r="B212" s="238" t="str">
        <f t="shared" si="8"/>
        <v>O.K.</v>
      </c>
      <c r="C212" s="249" t="s">
        <v>3245</v>
      </c>
      <c r="D212" s="230"/>
      <c r="E212" s="226">
        <f t="shared" si="9"/>
        <v>0</v>
      </c>
      <c r="F212" s="226">
        <f t="shared" si="10"/>
        <v>0</v>
      </c>
      <c r="G212" s="226">
        <f>IF(AND(I3=42,MAX('PR-RAS'!D626:E628,'PR-RAS'!D631:E631,'PR-RAS'!D634:E634,'PR-RAS'!D653:E653,'PR-RAS'!D655:E655,'PR-RAS'!D711:E711,'PR-RAS'!D728:E728,'PR-RAS'!D730:E730,'PR-RAS'!D732:E732,'PR-RAS'!D734:E734)&gt;0),1,0)</f>
        <v>0</v>
      </c>
      <c r="H212" s="226"/>
      <c r="I212" s="253"/>
      <c r="J212" s="250"/>
      <c r="K212" s="250"/>
      <c r="L212" s="250"/>
      <c r="M212" s="250"/>
      <c r="N212" s="226"/>
      <c r="O212" s="226"/>
      <c r="P212" s="174"/>
    </row>
    <row r="213" spans="1:16" ht="51" customHeight="1" x14ac:dyDescent="0.25">
      <c r="A213" s="237">
        <v>175</v>
      </c>
      <c r="B213" s="238" t="str">
        <f t="shared" ref="B213:B276" si="11">IF(E213=1,"Pogreška",IF(F213=1,"Provjera","O.K."))</f>
        <v>O.K.</v>
      </c>
      <c r="C213" s="249" t="s">
        <v>3246</v>
      </c>
      <c r="D213" s="230"/>
      <c r="E213" s="226">
        <f t="shared" ref="E213:E276" si="12">MAX(G213:K213)</f>
        <v>0</v>
      </c>
      <c r="F213" s="226">
        <f t="shared" ref="F213:F276" si="13">MAX(L213:O213)</f>
        <v>0</v>
      </c>
      <c r="G213" s="226"/>
      <c r="H213" s="226"/>
      <c r="I213" s="226"/>
      <c r="J213" s="226"/>
      <c r="K213" s="226"/>
      <c r="L213" s="226">
        <f>IF(AND(I3=11,OR(AND('PR-RAS'!D653&lt;&gt;0,'PR-RAS'!D654&lt;&gt;0),AND('PR-RAS'!D655&lt;&gt;0,'PR-RAS'!D656&lt;&gt;0))),1,0)</f>
        <v>0</v>
      </c>
      <c r="M213" s="226">
        <f>IF(AND(I3=11,OR(AND('PR-RAS'!E653&lt;&gt;0,'PR-RAS'!E654&lt;&gt;0),AND('PR-RAS'!E655&lt;&gt;0,'PR-RAS'!E656&lt;&gt;0))),1,0)</f>
        <v>0</v>
      </c>
      <c r="N213" s="226"/>
      <c r="O213" s="226"/>
      <c r="P213" s="174"/>
    </row>
    <row r="214" spans="1:16" ht="30" customHeight="1" x14ac:dyDescent="0.25">
      <c r="A214" s="237">
        <v>176</v>
      </c>
      <c r="B214" s="238" t="str">
        <f t="shared" si="11"/>
        <v>O.K.</v>
      </c>
      <c r="C214" s="249" t="s">
        <v>3247</v>
      </c>
      <c r="D214" s="230"/>
      <c r="E214" s="226">
        <f t="shared" si="12"/>
        <v>0</v>
      </c>
      <c r="F214" s="226">
        <f t="shared" si="13"/>
        <v>0</v>
      </c>
      <c r="G214" s="226"/>
      <c r="H214" s="226"/>
      <c r="I214" s="226"/>
      <c r="J214" s="226"/>
      <c r="K214" s="226"/>
      <c r="L214" s="226">
        <f>IF(AND('PR-RAS'!D24&gt;0,'PR-RAS'!D658=0),1,0)</f>
        <v>0</v>
      </c>
      <c r="M214" s="226">
        <f>IF(AND('PR-RAS'!E24&gt;0,'PR-RAS'!E658=0),1,0)</f>
        <v>0</v>
      </c>
      <c r="N214" s="226"/>
      <c r="O214" s="226"/>
      <c r="P214" s="174"/>
    </row>
    <row r="215" spans="1:16" ht="30" customHeight="1" x14ac:dyDescent="0.25">
      <c r="A215" s="237">
        <v>177</v>
      </c>
      <c r="B215" s="238" t="str">
        <f t="shared" si="11"/>
        <v>O.K.</v>
      </c>
      <c r="C215" s="249" t="s">
        <v>3248</v>
      </c>
      <c r="D215" s="230"/>
      <c r="E215" s="226">
        <f t="shared" si="12"/>
        <v>0</v>
      </c>
      <c r="F215" s="226">
        <f t="shared" si="13"/>
        <v>0</v>
      </c>
      <c r="G215" s="226"/>
      <c r="H215" s="226"/>
      <c r="I215" s="226"/>
      <c r="J215" s="226"/>
      <c r="K215" s="226"/>
      <c r="L215" s="226">
        <f>IF(AND('PR-RAS'!D33&gt;0,SUM('PR-RAS'!D659:'PR-RAS'!D660)=0),1,0)</f>
        <v>0</v>
      </c>
      <c r="M215" s="226">
        <f>IF(AND('PR-RAS'!E33&gt;0,SUM('PR-RAS'!E659:'PR-RAS'!E660)=0),1,0)</f>
        <v>0</v>
      </c>
      <c r="N215" s="226"/>
      <c r="O215" s="226"/>
      <c r="P215" s="174"/>
    </row>
    <row r="216" spans="1:16" ht="30" customHeight="1" x14ac:dyDescent="0.25">
      <c r="A216" s="237">
        <v>178</v>
      </c>
      <c r="B216" s="238" t="str">
        <f t="shared" si="11"/>
        <v>O.K.</v>
      </c>
      <c r="C216" s="249" t="s">
        <v>3249</v>
      </c>
      <c r="D216" s="230"/>
      <c r="E216" s="226">
        <f t="shared" si="12"/>
        <v>0</v>
      </c>
      <c r="F216" s="226">
        <f t="shared" si="13"/>
        <v>0</v>
      </c>
      <c r="G216" s="226"/>
      <c r="H216" s="226"/>
      <c r="I216" s="226"/>
      <c r="J216" s="226"/>
      <c r="K216" s="226"/>
      <c r="L216" s="226">
        <f>IF(AND('PR-RAS'!D90&gt;0,'PR-RAS'!D702=0),1,0)</f>
        <v>0</v>
      </c>
      <c r="M216" s="226">
        <f>IF(AND('PR-RAS'!E90&gt;0,'PR-RAS'!E702=0),1,0)</f>
        <v>0</v>
      </c>
      <c r="N216" s="226"/>
      <c r="O216" s="226"/>
      <c r="P216" s="174"/>
    </row>
    <row r="217" spans="1:16" ht="43.5" customHeight="1" x14ac:dyDescent="0.25">
      <c r="A217" s="237">
        <v>179</v>
      </c>
      <c r="B217" s="238" t="str">
        <f t="shared" si="11"/>
        <v>O.K.</v>
      </c>
      <c r="C217" s="249" t="s">
        <v>3250</v>
      </c>
      <c r="D217" s="230"/>
      <c r="E217" s="226">
        <f t="shared" si="12"/>
        <v>0</v>
      </c>
      <c r="F217" s="226">
        <f t="shared" si="13"/>
        <v>0</v>
      </c>
      <c r="G217" s="226"/>
      <c r="H217" s="226"/>
      <c r="I217" s="226"/>
      <c r="J217" s="226"/>
      <c r="K217" s="226"/>
      <c r="L217" s="226">
        <f>IF(AND('PR-RAS'!D117&gt;0,SUM('PR-RAS'!D710:'PR-RAS'!D712)=0),1,0)</f>
        <v>0</v>
      </c>
      <c r="M217" s="226">
        <f>IF(AND('PR-RAS'!E117&gt;0,SUM('PR-RAS'!E710:'PR-RAS'!E712)=0),1,0)</f>
        <v>0</v>
      </c>
      <c r="N217" s="226"/>
      <c r="O217" s="226"/>
      <c r="P217" s="174"/>
    </row>
    <row r="218" spans="1:16" ht="30" customHeight="1" x14ac:dyDescent="0.25">
      <c r="A218" s="237">
        <v>180</v>
      </c>
      <c r="B218" s="238" t="str">
        <f t="shared" si="11"/>
        <v>O.K.</v>
      </c>
      <c r="C218" s="249" t="s">
        <v>3251</v>
      </c>
      <c r="D218" s="230"/>
      <c r="E218" s="226">
        <f t="shared" si="12"/>
        <v>0</v>
      </c>
      <c r="F218" s="226">
        <f t="shared" si="13"/>
        <v>0</v>
      </c>
      <c r="G218" s="226"/>
      <c r="H218" s="226"/>
      <c r="I218" s="226"/>
      <c r="J218" s="226"/>
      <c r="K218" s="226"/>
      <c r="L218" s="226">
        <f>IF(AND('PR-RAS'!D158&gt;0,SUM('PR-RAS'!D716:D717)=0),1,0)</f>
        <v>0</v>
      </c>
      <c r="M218" s="226">
        <f>IF(AND('PR-RAS'!E158&gt;0,SUM('PR-RAS'!E716:E717)=0),1,0)</f>
        <v>0</v>
      </c>
      <c r="N218" s="226"/>
      <c r="O218" s="226"/>
      <c r="P218" s="174"/>
    </row>
    <row r="219" spans="1:16" ht="30" customHeight="1" x14ac:dyDescent="0.25">
      <c r="A219" s="237">
        <v>181</v>
      </c>
      <c r="B219" s="238" t="str">
        <f t="shared" si="11"/>
        <v>O.K.</v>
      </c>
      <c r="C219" s="249" t="s">
        <v>3252</v>
      </c>
      <c r="D219" s="230"/>
      <c r="E219" s="226">
        <f t="shared" si="12"/>
        <v>0</v>
      </c>
      <c r="F219" s="226">
        <f t="shared" si="13"/>
        <v>0</v>
      </c>
      <c r="G219" s="226"/>
      <c r="H219" s="226"/>
      <c r="I219" s="226"/>
      <c r="J219" s="226"/>
      <c r="K219" s="226"/>
      <c r="L219" s="226">
        <f>IF(AND('PR-RAS'!D183&gt;0,'PR-RAS'!D720=0),1,0)</f>
        <v>0</v>
      </c>
      <c r="M219" s="226">
        <f>IF(AND('PR-RAS'!E183&gt;0,'PR-RAS'!E720=0),1,0)</f>
        <v>0</v>
      </c>
      <c r="N219" s="226"/>
      <c r="O219" s="226"/>
      <c r="P219" s="174"/>
    </row>
    <row r="220" spans="1:16" ht="32.25" customHeight="1" x14ac:dyDescent="0.25">
      <c r="A220" s="237">
        <v>182</v>
      </c>
      <c r="B220" s="238" t="str">
        <f t="shared" si="11"/>
        <v>O.K.</v>
      </c>
      <c r="C220" s="249" t="s">
        <v>3253</v>
      </c>
      <c r="D220" s="230"/>
      <c r="E220" s="226">
        <f t="shared" si="12"/>
        <v>0</v>
      </c>
      <c r="F220" s="226">
        <f t="shared" si="13"/>
        <v>0</v>
      </c>
      <c r="G220" s="226"/>
      <c r="H220" s="226"/>
      <c r="I220" s="226"/>
      <c r="J220" s="226"/>
      <c r="K220" s="226"/>
      <c r="L220" s="226">
        <f>IF(AND('PR-RAS'!D184&gt;0,SUM('PR-RAS'!D721:D723)=0),1,0)</f>
        <v>0</v>
      </c>
      <c r="M220" s="226">
        <f>IF(AND('PR-RAS'!E184&gt;0,SUM('PR-RAS'!E721:E723)=0),1,0)</f>
        <v>0</v>
      </c>
      <c r="N220" s="226"/>
      <c r="O220" s="226"/>
      <c r="P220" s="174"/>
    </row>
    <row r="221" spans="1:16" ht="30" customHeight="1" x14ac:dyDescent="0.25">
      <c r="A221" s="237">
        <v>183</v>
      </c>
      <c r="B221" s="238" t="str">
        <f t="shared" si="11"/>
        <v>Provjera</v>
      </c>
      <c r="C221" s="249" t="s">
        <v>3254</v>
      </c>
      <c r="D221" s="230"/>
      <c r="E221" s="226">
        <f t="shared" si="12"/>
        <v>0</v>
      </c>
      <c r="F221" s="226">
        <f t="shared" si="13"/>
        <v>1</v>
      </c>
      <c r="G221" s="226"/>
      <c r="H221" s="226"/>
      <c r="I221" s="226"/>
      <c r="J221" s="226"/>
      <c r="K221" s="226"/>
      <c r="L221" s="226">
        <f>IF(AND('PR-RAS'!D186&gt;0,'PR-RAS'!D724=0),1,0)</f>
        <v>1</v>
      </c>
      <c r="M221" s="226">
        <f>IF(AND('PR-RAS'!E186&gt;0,'PR-RAS'!E724=0),1,0)</f>
        <v>1</v>
      </c>
      <c r="N221" s="226"/>
      <c r="O221" s="226"/>
      <c r="P221" s="174"/>
    </row>
    <row r="222" spans="1:16" ht="30" customHeight="1" x14ac:dyDescent="0.25">
      <c r="A222" s="237">
        <v>184</v>
      </c>
      <c r="B222" s="238" t="str">
        <f t="shared" si="11"/>
        <v>O.K.</v>
      </c>
      <c r="C222" s="249" t="s">
        <v>3255</v>
      </c>
      <c r="D222" s="230"/>
      <c r="E222" s="226">
        <f t="shared" si="12"/>
        <v>0</v>
      </c>
      <c r="F222" s="226">
        <f t="shared" si="13"/>
        <v>0</v>
      </c>
      <c r="G222" s="226"/>
      <c r="H222" s="226"/>
      <c r="I222" s="226"/>
      <c r="J222" s="226"/>
      <c r="K222" s="226"/>
      <c r="L222" s="226">
        <f>IF(AND('PR-RAS'!D189&gt;0,'PR-RAS'!D725=0),1,0)</f>
        <v>0</v>
      </c>
      <c r="M222" s="226">
        <f>IF(AND('PR-RAS'!E189&gt;0,'PR-RAS'!E725=0),1,0)</f>
        <v>0</v>
      </c>
      <c r="N222" s="226"/>
      <c r="O222" s="226"/>
      <c r="P222" s="174"/>
    </row>
    <row r="223" spans="1:16" ht="30" customHeight="1" x14ac:dyDescent="0.25">
      <c r="A223" s="237">
        <v>185</v>
      </c>
      <c r="B223" s="238" t="str">
        <f t="shared" si="11"/>
        <v>O.K.</v>
      </c>
      <c r="C223" s="249" t="s">
        <v>3256</v>
      </c>
      <c r="D223" s="230"/>
      <c r="E223" s="226">
        <f t="shared" si="12"/>
        <v>0</v>
      </c>
      <c r="F223" s="226">
        <f t="shared" si="13"/>
        <v>0</v>
      </c>
      <c r="G223" s="226"/>
      <c r="H223" s="226"/>
      <c r="I223" s="226"/>
      <c r="J223" s="226"/>
      <c r="K223" s="226"/>
      <c r="L223" s="226">
        <f>IF(AND('PR-RAS'!D190&gt;0,'PR-RAS'!D726=0),1,0)</f>
        <v>0</v>
      </c>
      <c r="M223" s="226">
        <f>IF(AND('PR-RAS'!E190&gt;0,'PR-RAS'!E726=0),1,0)</f>
        <v>0</v>
      </c>
      <c r="N223" s="226"/>
      <c r="O223" s="226"/>
      <c r="P223" s="174"/>
    </row>
    <row r="224" spans="1:16" ht="43.5" customHeight="1" x14ac:dyDescent="0.25">
      <c r="A224" s="237">
        <v>186</v>
      </c>
      <c r="B224" s="238" t="str">
        <f t="shared" si="11"/>
        <v>O.K.</v>
      </c>
      <c r="C224" s="249" t="s">
        <v>3257</v>
      </c>
      <c r="D224" s="230"/>
      <c r="E224" s="226">
        <f t="shared" si="12"/>
        <v>0</v>
      </c>
      <c r="F224" s="226">
        <f t="shared" si="13"/>
        <v>0</v>
      </c>
      <c r="G224" s="226"/>
      <c r="H224" s="226"/>
      <c r="I224" s="226"/>
      <c r="J224" s="226"/>
      <c r="K224" s="226"/>
      <c r="L224" s="226">
        <f>IF(AND('PR-RAS'!D208&gt;0,SUM('PR-RAS'!D748:D750)=0),1,0)</f>
        <v>0</v>
      </c>
      <c r="M224" s="226">
        <f>IF(AND('PR-RAS'!E208&gt;0,SUM('PR-RAS'!E748:E750)=0),1,0)</f>
        <v>0</v>
      </c>
      <c r="N224" s="226"/>
      <c r="O224" s="226"/>
      <c r="P224" s="174"/>
    </row>
    <row r="225" spans="1:16" ht="30" customHeight="1" x14ac:dyDescent="0.25">
      <c r="A225" s="237">
        <v>187</v>
      </c>
      <c r="B225" s="238" t="str">
        <f t="shared" si="11"/>
        <v>O.K.</v>
      </c>
      <c r="C225" s="249" t="s">
        <v>3258</v>
      </c>
      <c r="D225" s="230"/>
      <c r="E225" s="226">
        <f t="shared" si="12"/>
        <v>0</v>
      </c>
      <c r="F225" s="226">
        <f t="shared" si="13"/>
        <v>0</v>
      </c>
      <c r="G225" s="226"/>
      <c r="H225" s="226"/>
      <c r="I225" s="226"/>
      <c r="J225" s="226"/>
      <c r="K225" s="226"/>
      <c r="L225" s="226">
        <f>IF(AND('PR-RAS'!D214&gt;0,'PR-RAS'!D758=0),1,0)</f>
        <v>0</v>
      </c>
      <c r="M225" s="226">
        <f>IF(AND('PR-RAS'!E214&gt;0,'PR-RAS'!E758=0),1,0)</f>
        <v>0</v>
      </c>
      <c r="N225" s="226"/>
      <c r="O225" s="226"/>
      <c r="P225" s="174"/>
    </row>
    <row r="226" spans="1:16" ht="30" customHeight="1" x14ac:dyDescent="0.25">
      <c r="A226" s="237">
        <v>189</v>
      </c>
      <c r="B226" s="238" t="str">
        <f t="shared" si="11"/>
        <v>O.K.</v>
      </c>
      <c r="C226" s="249" t="s">
        <v>3259</v>
      </c>
      <c r="D226" s="230"/>
      <c r="E226" s="226">
        <f t="shared" si="12"/>
        <v>0</v>
      </c>
      <c r="F226" s="226">
        <f t="shared" si="13"/>
        <v>0</v>
      </c>
      <c r="G226" s="226"/>
      <c r="H226" s="226"/>
      <c r="I226" s="226"/>
      <c r="J226" s="226"/>
      <c r="K226" s="226"/>
      <c r="L226" s="226">
        <f>IF(AND('PR-RAS'!D265&gt;0,'PR-RAS'!D829=0),1,0)</f>
        <v>0</v>
      </c>
      <c r="M226" s="226">
        <f>IF(AND('PR-RAS'!E265&gt;0,'PR-RAS'!E829=0),1,0)</f>
        <v>0</v>
      </c>
      <c r="N226" s="226"/>
      <c r="O226" s="226"/>
      <c r="P226" s="174"/>
    </row>
    <row r="227" spans="1:16" ht="33" customHeight="1" x14ac:dyDescent="0.25">
      <c r="A227" s="237">
        <v>190</v>
      </c>
      <c r="B227" s="238" t="str">
        <f t="shared" si="11"/>
        <v>O.K.</v>
      </c>
      <c r="C227" s="251" t="s">
        <v>3260</v>
      </c>
      <c r="D227" s="230"/>
      <c r="E227" s="226">
        <f t="shared" si="12"/>
        <v>0</v>
      </c>
      <c r="F227" s="226">
        <f t="shared" si="13"/>
        <v>0</v>
      </c>
      <c r="G227" s="226"/>
      <c r="H227" s="226"/>
      <c r="I227" s="226"/>
      <c r="J227" s="226"/>
      <c r="K227" s="226"/>
      <c r="L227" s="226">
        <f>IF(AND('PR-RAS'!D428&gt;0,SUM('PR-RAS'!D846:D846)=0),1,0)</f>
        <v>0</v>
      </c>
      <c r="M227" s="226">
        <f>IF(AND('PR-RAS'!E428&gt;0,SUM('PR-RAS'!E846:E846)=0),1,0)</f>
        <v>0</v>
      </c>
      <c r="N227" s="226"/>
      <c r="O227" s="226"/>
      <c r="P227" s="174"/>
    </row>
    <row r="228" spans="1:16" ht="30" customHeight="1" x14ac:dyDescent="0.25">
      <c r="A228" s="237">
        <v>191</v>
      </c>
      <c r="B228" s="238" t="str">
        <f t="shared" si="11"/>
        <v>O.K.</v>
      </c>
      <c r="C228" s="251" t="s">
        <v>3261</v>
      </c>
      <c r="D228" s="230"/>
      <c r="E228" s="226">
        <f t="shared" si="12"/>
        <v>0</v>
      </c>
      <c r="F228" s="226">
        <f t="shared" si="13"/>
        <v>0</v>
      </c>
      <c r="G228" s="226"/>
      <c r="H228" s="226"/>
      <c r="I228" s="226"/>
      <c r="J228" s="226"/>
      <c r="K228" s="226"/>
      <c r="L228" s="226">
        <f>IF(AND('PR-RAS'!D431&gt;0,SUM('PR-RAS'!D847:D847)=0),1,0)</f>
        <v>0</v>
      </c>
      <c r="M228" s="226">
        <f>IF(AND('PR-RAS'!E431&gt;0,SUM('PR-RAS'!E847:E847)=0),1,0)</f>
        <v>0</v>
      </c>
      <c r="N228" s="226"/>
      <c r="O228" s="226"/>
      <c r="P228" s="174"/>
    </row>
    <row r="229" spans="1:16" ht="30" customHeight="1" x14ac:dyDescent="0.25">
      <c r="A229" s="237">
        <v>192</v>
      </c>
      <c r="B229" s="238" t="str">
        <f t="shared" si="11"/>
        <v>O.K.</v>
      </c>
      <c r="C229" s="251" t="s">
        <v>3262</v>
      </c>
      <c r="D229" s="230"/>
      <c r="E229" s="226">
        <f t="shared" si="12"/>
        <v>0</v>
      </c>
      <c r="F229" s="226">
        <f t="shared" si="13"/>
        <v>0</v>
      </c>
      <c r="G229" s="226"/>
      <c r="H229" s="226"/>
      <c r="I229" s="226"/>
      <c r="J229" s="226"/>
      <c r="K229" s="226"/>
      <c r="L229" s="226">
        <f>IF(AND('PR-RAS'!D432&gt;0,SUM('PR-RAS'!D848:D848)=0),1,0)</f>
        <v>0</v>
      </c>
      <c r="M229" s="226">
        <f>IF(AND('PR-RAS'!E432&gt;0,SUM('PR-RAS'!E848:E848)=0),1,0)</f>
        <v>0</v>
      </c>
      <c r="N229" s="226"/>
      <c r="O229" s="226"/>
      <c r="P229" s="174"/>
    </row>
    <row r="230" spans="1:16" ht="30" customHeight="1" x14ac:dyDescent="0.25">
      <c r="A230" s="237">
        <v>193</v>
      </c>
      <c r="B230" s="238" t="str">
        <f t="shared" si="11"/>
        <v>O.K.</v>
      </c>
      <c r="C230" s="251" t="s">
        <v>3263</v>
      </c>
      <c r="D230" s="230"/>
      <c r="E230" s="226">
        <f t="shared" si="12"/>
        <v>0</v>
      </c>
      <c r="F230" s="226">
        <f t="shared" si="13"/>
        <v>0</v>
      </c>
      <c r="G230" s="226"/>
      <c r="H230" s="226"/>
      <c r="I230" s="226"/>
      <c r="J230" s="226"/>
      <c r="K230" s="226"/>
      <c r="L230" s="226">
        <f>IF(AND('PR-RAS'!D433&gt;0,SUM('PR-RAS'!D849:D849)=0),1,0)</f>
        <v>0</v>
      </c>
      <c r="M230" s="226">
        <f>IF(AND('PR-RAS'!E433&gt;0,SUM('PR-RAS'!E849:E849)=0),1,0)</f>
        <v>0</v>
      </c>
      <c r="N230" s="226"/>
      <c r="O230" s="226"/>
      <c r="P230" s="174"/>
    </row>
    <row r="231" spans="1:16" ht="30" customHeight="1" x14ac:dyDescent="0.25">
      <c r="A231" s="237">
        <v>194</v>
      </c>
      <c r="B231" s="238" t="str">
        <f t="shared" si="11"/>
        <v>O.K.</v>
      </c>
      <c r="C231" s="251" t="s">
        <v>3264</v>
      </c>
      <c r="D231" s="230"/>
      <c r="E231" s="226">
        <f t="shared" si="12"/>
        <v>0</v>
      </c>
      <c r="F231" s="226">
        <f t="shared" si="13"/>
        <v>0</v>
      </c>
      <c r="G231" s="226"/>
      <c r="H231" s="226"/>
      <c r="I231" s="226"/>
      <c r="J231" s="226"/>
      <c r="K231" s="226"/>
      <c r="L231" s="226">
        <f>IF(AND('PR-RAS'!D436&gt;0,SUM('PR-RAS'!D852:D852)=0),1,0)</f>
        <v>0</v>
      </c>
      <c r="M231" s="226">
        <f>IF(AND('PR-RAS'!E436&gt;0,SUM('PR-RAS'!E852:E852)=0),1,0)</f>
        <v>0</v>
      </c>
      <c r="N231" s="226"/>
      <c r="O231" s="226"/>
      <c r="P231" s="174"/>
    </row>
    <row r="232" spans="1:16" ht="30" customHeight="1" x14ac:dyDescent="0.25">
      <c r="A232" s="237">
        <v>195</v>
      </c>
      <c r="B232" s="238" t="str">
        <f t="shared" si="11"/>
        <v>O.K.</v>
      </c>
      <c r="C232" s="251" t="s">
        <v>3265</v>
      </c>
      <c r="D232" s="230"/>
      <c r="E232" s="226">
        <f t="shared" si="12"/>
        <v>0</v>
      </c>
      <c r="F232" s="226">
        <f t="shared" si="13"/>
        <v>0</v>
      </c>
      <c r="G232" s="226"/>
      <c r="H232" s="226"/>
      <c r="I232" s="226"/>
      <c r="J232" s="226"/>
      <c r="K232" s="226"/>
      <c r="L232" s="226">
        <f>IF(AND('PR-RAS'!D437&gt;0,SUM('PR-RAS'!D853:D853)=0),1,0)</f>
        <v>0</v>
      </c>
      <c r="M232" s="226">
        <f>IF(AND('PR-RAS'!E437&gt;0,SUM('PR-RAS'!E853:E853)=0),1,0)</f>
        <v>0</v>
      </c>
      <c r="N232" s="226"/>
      <c r="O232" s="226"/>
      <c r="P232" s="174"/>
    </row>
    <row r="233" spans="1:16" ht="30" customHeight="1" x14ac:dyDescent="0.25">
      <c r="A233" s="237">
        <v>196</v>
      </c>
      <c r="B233" s="238" t="str">
        <f t="shared" si="11"/>
        <v>O.K.</v>
      </c>
      <c r="C233" s="251" t="s">
        <v>3266</v>
      </c>
      <c r="D233" s="230"/>
      <c r="E233" s="226">
        <f t="shared" si="12"/>
        <v>0</v>
      </c>
      <c r="F233" s="226">
        <f t="shared" si="13"/>
        <v>0</v>
      </c>
      <c r="G233" s="226"/>
      <c r="H233" s="226"/>
      <c r="I233" s="226"/>
      <c r="J233" s="226"/>
      <c r="K233" s="226"/>
      <c r="L233" s="226">
        <f>IF(AND('PR-RAS'!D438&gt;0,SUM('PR-RAS'!D854:D854)=0),1,0)</f>
        <v>0</v>
      </c>
      <c r="M233" s="226">
        <f>IF(AND('PR-RAS'!E438&gt;0,SUM('PR-RAS'!E854:E854)=0),1,0)</f>
        <v>0</v>
      </c>
      <c r="N233" s="226"/>
      <c r="O233" s="226"/>
      <c r="P233" s="174"/>
    </row>
    <row r="234" spans="1:16" ht="30" customHeight="1" x14ac:dyDescent="0.25">
      <c r="A234" s="237">
        <v>197</v>
      </c>
      <c r="B234" s="238" t="str">
        <f t="shared" si="11"/>
        <v>O.K.</v>
      </c>
      <c r="C234" s="249" t="s">
        <v>3267</v>
      </c>
      <c r="D234" s="230"/>
      <c r="E234" s="226">
        <f t="shared" si="12"/>
        <v>0</v>
      </c>
      <c r="F234" s="226">
        <f t="shared" si="13"/>
        <v>0</v>
      </c>
      <c r="G234" s="226"/>
      <c r="H234" s="226"/>
      <c r="I234" s="226"/>
      <c r="J234" s="226"/>
      <c r="K234" s="226"/>
      <c r="L234" s="226">
        <f>IF(AND('PR-RAS'!D470&gt;0,'PR-RAS'!D873=0),1,0)</f>
        <v>0</v>
      </c>
      <c r="M234" s="226">
        <f>IF(AND('PR-RAS'!E470&gt;0,'PR-RAS'!E873=0),1,0)</f>
        <v>0</v>
      </c>
      <c r="N234" s="226"/>
      <c r="O234" s="226"/>
      <c r="P234" s="174"/>
    </row>
    <row r="235" spans="1:16" ht="30" customHeight="1" x14ac:dyDescent="0.25">
      <c r="A235" s="237">
        <v>198</v>
      </c>
      <c r="B235" s="238" t="str">
        <f t="shared" si="11"/>
        <v>O.K.</v>
      </c>
      <c r="C235" s="249" t="s">
        <v>3268</v>
      </c>
      <c r="D235" s="230"/>
      <c r="E235" s="226">
        <f t="shared" si="12"/>
        <v>0</v>
      </c>
      <c r="F235" s="226">
        <f t="shared" si="13"/>
        <v>0</v>
      </c>
      <c r="G235" s="226"/>
      <c r="H235" s="226"/>
      <c r="I235" s="226"/>
      <c r="J235" s="226"/>
      <c r="K235" s="226"/>
      <c r="L235" s="226">
        <f>IF(AND('PR-RAS'!D486&gt;0,'PR-RAS'!D874=0),1,0)</f>
        <v>0</v>
      </c>
      <c r="M235" s="226">
        <f>IF(AND('PR-RAS'!E486&gt;0,'PR-RAS'!E874=0),1,0)</f>
        <v>0</v>
      </c>
      <c r="N235" s="226"/>
      <c r="O235" s="226"/>
      <c r="P235" s="174"/>
    </row>
    <row r="236" spans="1:16" ht="30" customHeight="1" x14ac:dyDescent="0.25">
      <c r="A236" s="237">
        <v>199</v>
      </c>
      <c r="B236" s="238" t="str">
        <f t="shared" si="11"/>
        <v>O.K.</v>
      </c>
      <c r="C236" s="249" t="s">
        <v>3269</v>
      </c>
      <c r="D236" s="230"/>
      <c r="E236" s="226">
        <f t="shared" si="12"/>
        <v>0</v>
      </c>
      <c r="F236" s="226">
        <f t="shared" si="13"/>
        <v>0</v>
      </c>
      <c r="G236" s="226"/>
      <c r="H236" s="226"/>
      <c r="I236" s="226"/>
      <c r="J236" s="226"/>
      <c r="K236" s="226"/>
      <c r="L236" s="226">
        <f>IF(AND('PR-RAS'!D487&gt;0,'PR-RAS'!D875=0),1,0)</f>
        <v>0</v>
      </c>
      <c r="M236" s="226">
        <f>IF(AND('PR-RAS'!E487&gt;0,'PR-RAS'!E875=0),1,0)</f>
        <v>0</v>
      </c>
      <c r="N236" s="226"/>
      <c r="O236" s="226"/>
      <c r="P236" s="174"/>
    </row>
    <row r="237" spans="1:16" ht="30" customHeight="1" x14ac:dyDescent="0.25">
      <c r="A237" s="237">
        <v>200</v>
      </c>
      <c r="B237" s="238" t="str">
        <f t="shared" si="11"/>
        <v>O.K.</v>
      </c>
      <c r="C237" s="249" t="s">
        <v>3270</v>
      </c>
      <c r="D237" s="230"/>
      <c r="E237" s="226">
        <f t="shared" si="12"/>
        <v>0</v>
      </c>
      <c r="F237" s="226">
        <f t="shared" si="13"/>
        <v>0</v>
      </c>
      <c r="G237" s="226"/>
      <c r="H237" s="226"/>
      <c r="I237" s="226"/>
      <c r="J237" s="226"/>
      <c r="K237" s="226"/>
      <c r="L237" s="226">
        <f>IF(AND('PR-RAS'!D488&gt;0,'PR-RAS'!D876=0),1,0)</f>
        <v>0</v>
      </c>
      <c r="M237" s="226">
        <f>IF(AND('PR-RAS'!E488&gt;0,'PR-RAS'!E876=0),1,0)</f>
        <v>0</v>
      </c>
      <c r="N237" s="226"/>
      <c r="O237" s="226"/>
      <c r="P237" s="174"/>
    </row>
    <row r="238" spans="1:16" ht="30" customHeight="1" x14ac:dyDescent="0.25">
      <c r="A238" s="237">
        <v>201</v>
      </c>
      <c r="B238" s="238" t="str">
        <f t="shared" si="11"/>
        <v>O.K.</v>
      </c>
      <c r="C238" s="249" t="s">
        <v>3271</v>
      </c>
      <c r="D238" s="230"/>
      <c r="E238" s="226">
        <f t="shared" si="12"/>
        <v>0</v>
      </c>
      <c r="F238" s="226">
        <f t="shared" si="13"/>
        <v>0</v>
      </c>
      <c r="G238" s="226"/>
      <c r="H238" s="226"/>
      <c r="I238" s="226"/>
      <c r="J238" s="226"/>
      <c r="K238" s="226"/>
      <c r="L238" s="226">
        <f>IF(AND('PR-RAS'!D489&gt;0,'PR-RAS'!D877=0),1,0)</f>
        <v>0</v>
      </c>
      <c r="M238" s="226">
        <f>IF(AND('PR-RAS'!E489&gt;0,'PR-RAS'!E877=0),1,0)</f>
        <v>0</v>
      </c>
      <c r="N238" s="226"/>
      <c r="O238" s="226"/>
      <c r="P238" s="174"/>
    </row>
    <row r="239" spans="1:16" ht="30" customHeight="1" x14ac:dyDescent="0.25">
      <c r="A239" s="237">
        <v>202</v>
      </c>
      <c r="B239" s="238" t="str">
        <f t="shared" si="11"/>
        <v>O.K.</v>
      </c>
      <c r="C239" s="249" t="s">
        <v>3272</v>
      </c>
      <c r="D239" s="230"/>
      <c r="E239" s="226">
        <f t="shared" si="12"/>
        <v>0</v>
      </c>
      <c r="F239" s="226">
        <f t="shared" si="13"/>
        <v>0</v>
      </c>
      <c r="G239" s="226"/>
      <c r="H239" s="226"/>
      <c r="I239" s="226"/>
      <c r="J239" s="226"/>
      <c r="K239" s="226"/>
      <c r="L239" s="226">
        <f>IF(AND('PR-RAS'!D492&gt;0,'PR-RAS'!D881=0),1,0)</f>
        <v>0</v>
      </c>
      <c r="M239" s="226">
        <f>IF(AND('PR-RAS'!E492&gt;0,'PR-RAS'!E881=0),1,0)</f>
        <v>0</v>
      </c>
      <c r="N239" s="226"/>
      <c r="O239" s="226"/>
      <c r="P239" s="174"/>
    </row>
    <row r="240" spans="1:16" ht="30" customHeight="1" x14ac:dyDescent="0.25">
      <c r="A240" s="237">
        <v>203</v>
      </c>
      <c r="B240" s="238" t="str">
        <f t="shared" si="11"/>
        <v>O.K.</v>
      </c>
      <c r="C240" s="249" t="s">
        <v>3273</v>
      </c>
      <c r="D240" s="230"/>
      <c r="E240" s="226">
        <f t="shared" si="12"/>
        <v>0</v>
      </c>
      <c r="F240" s="226">
        <f t="shared" si="13"/>
        <v>0</v>
      </c>
      <c r="G240" s="226"/>
      <c r="H240" s="226"/>
      <c r="I240" s="226"/>
      <c r="J240" s="226"/>
      <c r="K240" s="226"/>
      <c r="L240" s="226">
        <f>IF(AND('PR-RAS'!D493&gt;0,SUM('PR-RAS'!D882:D883)=0),1,0)</f>
        <v>0</v>
      </c>
      <c r="M240" s="226">
        <f>IF(AND('PR-RAS'!E493&gt;0,SUM('PR-RAS'!E882:E883)=0),1,0)</f>
        <v>0</v>
      </c>
      <c r="N240" s="226"/>
      <c r="O240" s="226"/>
      <c r="P240" s="174"/>
    </row>
    <row r="241" spans="1:16" ht="30" customHeight="1" x14ac:dyDescent="0.25">
      <c r="A241" s="237">
        <v>204</v>
      </c>
      <c r="B241" s="238" t="str">
        <f t="shared" si="11"/>
        <v>O.K.</v>
      </c>
      <c r="C241" s="249" t="s">
        <v>3274</v>
      </c>
      <c r="D241" s="230"/>
      <c r="E241" s="226">
        <f t="shared" si="12"/>
        <v>0</v>
      </c>
      <c r="F241" s="226">
        <f t="shared" si="13"/>
        <v>0</v>
      </c>
      <c r="G241" s="226"/>
      <c r="H241" s="226"/>
      <c r="I241" s="226"/>
      <c r="J241" s="226"/>
      <c r="K241" s="226"/>
      <c r="L241" s="226">
        <f>IF(AND('PR-RAS'!D494&gt;0,'PR-RAS'!D884=0),1,0)</f>
        <v>0</v>
      </c>
      <c r="M241" s="226">
        <f>IF(AND('PR-RAS'!E494&gt;0,'PR-RAS'!E884=0),1,0)</f>
        <v>0</v>
      </c>
      <c r="N241" s="226"/>
      <c r="O241" s="226"/>
      <c r="P241" s="174"/>
    </row>
    <row r="242" spans="1:16" ht="30" customHeight="1" x14ac:dyDescent="0.25">
      <c r="A242" s="237">
        <v>205</v>
      </c>
      <c r="B242" s="238" t="str">
        <f t="shared" si="11"/>
        <v>O.K.</v>
      </c>
      <c r="C242" s="249" t="s">
        <v>3275</v>
      </c>
      <c r="D242" s="230"/>
      <c r="E242" s="226">
        <f t="shared" si="12"/>
        <v>0</v>
      </c>
      <c r="F242" s="226">
        <f t="shared" si="13"/>
        <v>0</v>
      </c>
      <c r="G242" s="226"/>
      <c r="H242" s="226"/>
      <c r="I242" s="226"/>
      <c r="J242" s="226"/>
      <c r="K242" s="226"/>
      <c r="L242" s="226">
        <f>IF(AND('PR-RAS'!D497&gt;0,'PR-RAS'!D888=0),1,0)</f>
        <v>0</v>
      </c>
      <c r="M242" s="226">
        <f>IF(AND('PR-RAS'!E497&gt;0,'PR-RAS'!E888=0),1,0)</f>
        <v>0</v>
      </c>
      <c r="N242" s="226"/>
      <c r="O242" s="226"/>
      <c r="P242" s="174"/>
    </row>
    <row r="243" spans="1:16" ht="30" customHeight="1" x14ac:dyDescent="0.25">
      <c r="A243" s="237">
        <v>206</v>
      </c>
      <c r="B243" s="238" t="str">
        <f t="shared" si="11"/>
        <v>O.K.</v>
      </c>
      <c r="C243" s="249" t="s">
        <v>3276</v>
      </c>
      <c r="D243" s="230"/>
      <c r="E243" s="226">
        <f t="shared" si="12"/>
        <v>0</v>
      </c>
      <c r="F243" s="226">
        <f t="shared" si="13"/>
        <v>0</v>
      </c>
      <c r="G243" s="226"/>
      <c r="H243" s="226"/>
      <c r="I243" s="226"/>
      <c r="J243" s="226"/>
      <c r="K243" s="226"/>
      <c r="L243" s="226">
        <f>IF(AND('PR-RAS'!D498&gt;0,SUM('PR-RAS'!D889:D890)=0),1,0)</f>
        <v>0</v>
      </c>
      <c r="M243" s="226">
        <f>IF(AND('PR-RAS'!E498&gt;0,SUM('PR-RAS'!E889:E890)=0),1,0)</f>
        <v>0</v>
      </c>
      <c r="N243" s="226"/>
      <c r="O243" s="226"/>
      <c r="P243" s="174"/>
    </row>
    <row r="244" spans="1:16" ht="30" customHeight="1" x14ac:dyDescent="0.25">
      <c r="A244" s="237">
        <v>207</v>
      </c>
      <c r="B244" s="238" t="str">
        <f t="shared" si="11"/>
        <v>O.K.</v>
      </c>
      <c r="C244" s="249" t="s">
        <v>3277</v>
      </c>
      <c r="D244" s="230"/>
      <c r="E244" s="226">
        <f t="shared" si="12"/>
        <v>0</v>
      </c>
      <c r="F244" s="226">
        <f t="shared" si="13"/>
        <v>0</v>
      </c>
      <c r="G244" s="226"/>
      <c r="H244" s="226"/>
      <c r="I244" s="226"/>
      <c r="J244" s="226"/>
      <c r="K244" s="226"/>
      <c r="L244" s="226">
        <f>IF(AND('PR-RAS'!D500&gt;0,'PR-RAS'!D894=0),1,0)</f>
        <v>0</v>
      </c>
      <c r="M244" s="226">
        <f>IF(AND('PR-RAS'!E500&gt;0,'PR-RAS'!E894=0),1,0)</f>
        <v>0</v>
      </c>
      <c r="N244" s="226"/>
      <c r="O244" s="226"/>
      <c r="P244" s="174"/>
    </row>
    <row r="245" spans="1:16" ht="30" customHeight="1" x14ac:dyDescent="0.25">
      <c r="A245" s="237">
        <v>208</v>
      </c>
      <c r="B245" s="238" t="str">
        <f t="shared" si="11"/>
        <v>O.K.</v>
      </c>
      <c r="C245" s="249" t="s">
        <v>3278</v>
      </c>
      <c r="D245" s="230"/>
      <c r="E245" s="226">
        <f t="shared" si="12"/>
        <v>0</v>
      </c>
      <c r="F245" s="226">
        <f t="shared" si="13"/>
        <v>0</v>
      </c>
      <c r="G245" s="226"/>
      <c r="H245" s="226"/>
      <c r="I245" s="226"/>
      <c r="J245" s="226"/>
      <c r="K245" s="226"/>
      <c r="L245" s="226">
        <f>IF(AND('PR-RAS'!D501&gt;0,SUM('PR-RAS'!D895:D896)=0),1,0)</f>
        <v>0</v>
      </c>
      <c r="M245" s="226">
        <f>IF(AND('PR-RAS'!E501&gt;0,SUM('PR-RAS'!E895:E896)=0),1,0)</f>
        <v>0</v>
      </c>
      <c r="N245" s="226"/>
      <c r="O245" s="226"/>
      <c r="P245" s="174"/>
    </row>
    <row r="246" spans="1:16" ht="30" customHeight="1" x14ac:dyDescent="0.25">
      <c r="A246" s="237">
        <v>209</v>
      </c>
      <c r="B246" s="238" t="str">
        <f t="shared" si="11"/>
        <v>O.K.</v>
      </c>
      <c r="C246" s="249" t="s">
        <v>3279</v>
      </c>
      <c r="D246" s="230"/>
      <c r="E246" s="226">
        <f t="shared" si="12"/>
        <v>0</v>
      </c>
      <c r="F246" s="226">
        <f t="shared" si="13"/>
        <v>0</v>
      </c>
      <c r="G246" s="226"/>
      <c r="H246" s="226"/>
      <c r="I246" s="226"/>
      <c r="J246" s="226"/>
      <c r="K246" s="226"/>
      <c r="L246" s="226">
        <f>IF(AND('PR-RAS'!D503&gt;0,'PR-RAS'!D897=0),1,0)</f>
        <v>0</v>
      </c>
      <c r="M246" s="226">
        <f>IF(AND('PR-RAS'!E503&gt;0,'PR-RAS'!E897=0),1,0)</f>
        <v>0</v>
      </c>
      <c r="N246" s="226"/>
      <c r="O246" s="226"/>
      <c r="P246" s="174"/>
    </row>
    <row r="247" spans="1:16" ht="30" customHeight="1" x14ac:dyDescent="0.25">
      <c r="A247" s="237">
        <v>210</v>
      </c>
      <c r="B247" s="238" t="str">
        <f t="shared" si="11"/>
        <v>O.K.</v>
      </c>
      <c r="C247" s="249" t="s">
        <v>3280</v>
      </c>
      <c r="D247" s="230"/>
      <c r="E247" s="226">
        <f t="shared" si="12"/>
        <v>0</v>
      </c>
      <c r="F247" s="226">
        <f t="shared" si="13"/>
        <v>0</v>
      </c>
      <c r="G247" s="226"/>
      <c r="H247" s="226"/>
      <c r="I247" s="226"/>
      <c r="J247" s="226"/>
      <c r="K247" s="226"/>
      <c r="L247" s="226">
        <f>IF(AND('PR-RAS'!D504&gt;0,'PR-RAS'!D898=0),1,0)</f>
        <v>0</v>
      </c>
      <c r="M247" s="226">
        <f>IF(AND('PR-RAS'!E504&gt;0,'PR-RAS'!E898=0),1,0)</f>
        <v>0</v>
      </c>
      <c r="N247" s="226"/>
      <c r="O247" s="226"/>
      <c r="P247" s="174"/>
    </row>
    <row r="248" spans="1:16" ht="30" customHeight="1" x14ac:dyDescent="0.25">
      <c r="A248" s="237">
        <v>211</v>
      </c>
      <c r="B248" s="238" t="str">
        <f t="shared" si="11"/>
        <v>O.K.</v>
      </c>
      <c r="C248" s="249" t="s">
        <v>3281</v>
      </c>
      <c r="D248" s="230"/>
      <c r="E248" s="226">
        <f t="shared" si="12"/>
        <v>0</v>
      </c>
      <c r="F248" s="226">
        <f t="shared" si="13"/>
        <v>0</v>
      </c>
      <c r="G248" s="226"/>
      <c r="H248" s="226"/>
      <c r="I248" s="226"/>
      <c r="J248" s="226"/>
      <c r="K248" s="226"/>
      <c r="L248" s="226">
        <f>IF(AND('PR-RAS'!D505&gt;0,'PR-RAS'!D899=0),1,0)</f>
        <v>0</v>
      </c>
      <c r="M248" s="226">
        <f>IF(AND('PR-RAS'!E505&gt;0,'PR-RAS'!E899=0),1,0)</f>
        <v>0</v>
      </c>
      <c r="N248" s="226"/>
      <c r="O248" s="226"/>
      <c r="P248" s="174"/>
    </row>
    <row r="249" spans="1:16" ht="30" customHeight="1" x14ac:dyDescent="0.25">
      <c r="A249" s="237">
        <v>212</v>
      </c>
      <c r="B249" s="238" t="str">
        <f t="shared" si="11"/>
        <v>O.K.</v>
      </c>
      <c r="C249" s="249" t="s">
        <v>3282</v>
      </c>
      <c r="D249" s="230"/>
      <c r="E249" s="226">
        <f t="shared" si="12"/>
        <v>0</v>
      </c>
      <c r="F249" s="226">
        <f t="shared" si="13"/>
        <v>0</v>
      </c>
      <c r="G249" s="226"/>
      <c r="H249" s="226"/>
      <c r="I249" s="226"/>
      <c r="J249" s="226"/>
      <c r="K249" s="226"/>
      <c r="L249" s="226">
        <f>IF(AND('PR-RAS'!D526&gt;0,'PR-RAS'!D914=0),1,0)</f>
        <v>0</v>
      </c>
      <c r="M249" s="226">
        <f>IF(AND('PR-RAS'!E526&gt;0,'PR-RAS'!E914=0),1,0)</f>
        <v>0</v>
      </c>
      <c r="N249" s="226"/>
      <c r="O249" s="226"/>
      <c r="P249" s="174"/>
    </row>
    <row r="250" spans="1:16" ht="30" customHeight="1" x14ac:dyDescent="0.25">
      <c r="A250" s="237">
        <v>213</v>
      </c>
      <c r="B250" s="238" t="str">
        <f t="shared" si="11"/>
        <v>O.K.</v>
      </c>
      <c r="C250" s="251" t="s">
        <v>3283</v>
      </c>
      <c r="D250" s="230"/>
      <c r="E250" s="226">
        <f t="shared" si="12"/>
        <v>0</v>
      </c>
      <c r="F250" s="226">
        <f t="shared" si="13"/>
        <v>0</v>
      </c>
      <c r="G250" s="226"/>
      <c r="H250" s="226"/>
      <c r="I250" s="226"/>
      <c r="J250" s="226"/>
      <c r="K250" s="226"/>
      <c r="L250" s="226">
        <f>IF(AND('PR-RAS'!D536&gt;0,SUM('PR-RAS'!D915:D915)=0),1,0)</f>
        <v>0</v>
      </c>
      <c r="M250" s="226">
        <f>IF(AND('PR-RAS'!E536&gt;0,SUM('PR-RAS'!E915:E915)=0),1,0)</f>
        <v>0</v>
      </c>
      <c r="N250" s="226"/>
      <c r="O250" s="226"/>
      <c r="P250" s="174"/>
    </row>
    <row r="251" spans="1:16" ht="30" customHeight="1" x14ac:dyDescent="0.25">
      <c r="A251" s="237">
        <v>214</v>
      </c>
      <c r="B251" s="238" t="str">
        <f t="shared" si="11"/>
        <v>O.K.</v>
      </c>
      <c r="C251" s="251" t="s">
        <v>3284</v>
      </c>
      <c r="D251" s="230"/>
      <c r="E251" s="226">
        <f t="shared" si="12"/>
        <v>0</v>
      </c>
      <c r="F251" s="226">
        <f t="shared" si="13"/>
        <v>0</v>
      </c>
      <c r="G251" s="226"/>
      <c r="H251" s="226"/>
      <c r="I251" s="226"/>
      <c r="J251" s="226"/>
      <c r="K251" s="226"/>
      <c r="L251" s="226">
        <f>IF(AND('PR-RAS'!D539&gt;0,SUM('PR-RAS'!D916:D916)=0),1,0)</f>
        <v>0</v>
      </c>
      <c r="M251" s="226">
        <f>IF(AND('PR-RAS'!E539&gt;0,SUM('PR-RAS'!E916:E916)=0),1,0)</f>
        <v>0</v>
      </c>
      <c r="N251" s="226"/>
      <c r="O251" s="226"/>
      <c r="P251" s="174"/>
    </row>
    <row r="252" spans="1:16" ht="30" customHeight="1" x14ac:dyDescent="0.25">
      <c r="A252" s="237">
        <v>215</v>
      </c>
      <c r="B252" s="238" t="str">
        <f t="shared" si="11"/>
        <v>O.K.</v>
      </c>
      <c r="C252" s="251" t="s">
        <v>3285</v>
      </c>
      <c r="D252" s="230"/>
      <c r="E252" s="226">
        <f t="shared" si="12"/>
        <v>0</v>
      </c>
      <c r="F252" s="226">
        <f t="shared" si="13"/>
        <v>0</v>
      </c>
      <c r="G252" s="226"/>
      <c r="H252" s="226"/>
      <c r="I252" s="226"/>
      <c r="J252" s="226"/>
      <c r="K252" s="226"/>
      <c r="L252" s="226">
        <f>IF(AND('PR-RAS'!D540&gt;0,SUM('PR-RAS'!D917:D917)=0),1,0)</f>
        <v>0</v>
      </c>
      <c r="M252" s="226">
        <f>IF(AND('PR-RAS'!E540&gt;0,SUM('PR-RAS'!E917:E917)=0),1,0)</f>
        <v>0</v>
      </c>
      <c r="N252" s="226"/>
      <c r="O252" s="226"/>
      <c r="P252" s="174"/>
    </row>
    <row r="253" spans="1:16" ht="30" customHeight="1" x14ac:dyDescent="0.25">
      <c r="A253" s="237">
        <v>216</v>
      </c>
      <c r="B253" s="238" t="str">
        <f t="shared" si="11"/>
        <v>O.K.</v>
      </c>
      <c r="C253" s="251" t="s">
        <v>3286</v>
      </c>
      <c r="D253" s="230"/>
      <c r="E253" s="226">
        <f t="shared" si="12"/>
        <v>0</v>
      </c>
      <c r="F253" s="226">
        <f t="shared" si="13"/>
        <v>0</v>
      </c>
      <c r="G253" s="226"/>
      <c r="H253" s="226"/>
      <c r="I253" s="226"/>
      <c r="J253" s="226"/>
      <c r="K253" s="226"/>
      <c r="L253" s="226">
        <f>IF(AND('PR-RAS'!D541&gt;0,SUM('PR-RAS'!D918:D918)=0),1,0)</f>
        <v>0</v>
      </c>
      <c r="M253" s="226">
        <f>IF(AND('PR-RAS'!E541&gt;0,SUM('PR-RAS'!E918:E918)=0),1,0)</f>
        <v>0</v>
      </c>
      <c r="N253" s="226"/>
      <c r="O253" s="226"/>
      <c r="P253" s="174"/>
    </row>
    <row r="254" spans="1:16" ht="30" customHeight="1" x14ac:dyDescent="0.25">
      <c r="A254" s="237">
        <v>217</v>
      </c>
      <c r="B254" s="238" t="str">
        <f t="shared" si="11"/>
        <v>O.K.</v>
      </c>
      <c r="C254" s="251" t="s">
        <v>3287</v>
      </c>
      <c r="D254" s="230"/>
      <c r="E254" s="226">
        <f t="shared" si="12"/>
        <v>0</v>
      </c>
      <c r="F254" s="226">
        <f t="shared" si="13"/>
        <v>0</v>
      </c>
      <c r="G254" s="226"/>
      <c r="H254" s="226"/>
      <c r="I254" s="226"/>
      <c r="J254" s="226"/>
      <c r="K254" s="226"/>
      <c r="L254" s="226">
        <f>IF(AND('PR-RAS'!D544&gt;0,SUM('PR-RAS'!D921:D921)=0),1,0)</f>
        <v>0</v>
      </c>
      <c r="M254" s="226">
        <f>IF(AND('PR-RAS'!E544&gt;0,SUM('PR-RAS'!E921:E921)=0),1,0)</f>
        <v>0</v>
      </c>
      <c r="N254" s="226"/>
      <c r="O254" s="226"/>
      <c r="P254" s="174"/>
    </row>
    <row r="255" spans="1:16" ht="30" customHeight="1" x14ac:dyDescent="0.25">
      <c r="A255" s="237">
        <v>218</v>
      </c>
      <c r="B255" s="238" t="str">
        <f t="shared" si="11"/>
        <v>O.K.</v>
      </c>
      <c r="C255" s="251" t="s">
        <v>3288</v>
      </c>
      <c r="D255" s="230"/>
      <c r="E255" s="226">
        <f t="shared" si="12"/>
        <v>0</v>
      </c>
      <c r="F255" s="226">
        <f t="shared" si="13"/>
        <v>0</v>
      </c>
      <c r="G255" s="226"/>
      <c r="H255" s="226"/>
      <c r="I255" s="226"/>
      <c r="J255" s="226"/>
      <c r="K255" s="226"/>
      <c r="L255" s="226">
        <f>IF(AND('PR-RAS'!D545&gt;0,SUM('PR-RAS'!D922:D922)=0),1,0)</f>
        <v>0</v>
      </c>
      <c r="M255" s="226">
        <f>IF(AND('PR-RAS'!E545&gt;0,SUM('PR-RAS'!E922:E922)=0),1,0)</f>
        <v>0</v>
      </c>
      <c r="N255" s="226"/>
      <c r="O255" s="226"/>
      <c r="P255" s="174"/>
    </row>
    <row r="256" spans="1:16" ht="30" customHeight="1" x14ac:dyDescent="0.25">
      <c r="A256" s="237">
        <v>219</v>
      </c>
      <c r="B256" s="238" t="str">
        <f t="shared" si="11"/>
        <v>O.K.</v>
      </c>
      <c r="C256" s="251" t="s">
        <v>3289</v>
      </c>
      <c r="D256" s="230"/>
      <c r="E256" s="226">
        <f t="shared" si="12"/>
        <v>0</v>
      </c>
      <c r="F256" s="226">
        <f t="shared" si="13"/>
        <v>0</v>
      </c>
      <c r="G256" s="226"/>
      <c r="H256" s="226"/>
      <c r="I256" s="226"/>
      <c r="J256" s="226"/>
      <c r="K256" s="226"/>
      <c r="L256" s="226">
        <f>IF(AND('PR-RAS'!D546&gt;0,SUM('PR-RAS'!D923:D923)=0),1,0)</f>
        <v>0</v>
      </c>
      <c r="M256" s="226">
        <f>IF(AND('PR-RAS'!E546&gt;0,SUM('PR-RAS'!E923:E923)=0),1,0)</f>
        <v>0</v>
      </c>
      <c r="N256" s="226"/>
      <c r="O256" s="226"/>
      <c r="P256" s="174"/>
    </row>
    <row r="257" spans="1:16" ht="30" customHeight="1" x14ac:dyDescent="0.25">
      <c r="A257" s="237">
        <v>220</v>
      </c>
      <c r="B257" s="238" t="str">
        <f t="shared" si="11"/>
        <v>O.K.</v>
      </c>
      <c r="C257" s="249" t="s">
        <v>3290</v>
      </c>
      <c r="D257" s="230"/>
      <c r="E257" s="226">
        <f t="shared" si="12"/>
        <v>0</v>
      </c>
      <c r="F257" s="226">
        <f t="shared" si="13"/>
        <v>0</v>
      </c>
      <c r="G257" s="226"/>
      <c r="H257" s="226"/>
      <c r="I257" s="226"/>
      <c r="J257" s="226"/>
      <c r="K257" s="226"/>
      <c r="L257" s="226">
        <f>IF(AND('PR-RAS'!D595&gt;0,'PR-RAS'!D942=0),1,0)</f>
        <v>0</v>
      </c>
      <c r="M257" s="226">
        <f>IF(AND('PR-RAS'!E595&gt;0,'PR-RAS'!E942=0),1,0)</f>
        <v>0</v>
      </c>
      <c r="N257" s="226"/>
      <c r="O257" s="226"/>
      <c r="P257" s="174"/>
    </row>
    <row r="258" spans="1:16" ht="30" customHeight="1" x14ac:dyDescent="0.25">
      <c r="A258" s="237">
        <v>221</v>
      </c>
      <c r="B258" s="238" t="str">
        <f t="shared" si="11"/>
        <v>O.K.</v>
      </c>
      <c r="C258" s="249" t="s">
        <v>3291</v>
      </c>
      <c r="D258" s="230"/>
      <c r="E258" s="226">
        <f t="shared" si="12"/>
        <v>0</v>
      </c>
      <c r="F258" s="226">
        <f t="shared" si="13"/>
        <v>0</v>
      </c>
      <c r="G258" s="226"/>
      <c r="H258" s="226"/>
      <c r="I258" s="226"/>
      <c r="J258" s="226"/>
      <c r="K258" s="226"/>
      <c r="L258" s="226">
        <f>IF(AND('PR-RAS'!D596&gt;0,'PR-RAS'!D943=0),1,0)</f>
        <v>0</v>
      </c>
      <c r="M258" s="226">
        <f>IF(AND('PR-RAS'!E596&gt;0,'PR-RAS'!E943=0),1,0)</f>
        <v>0</v>
      </c>
      <c r="N258" s="226"/>
      <c r="O258" s="226"/>
      <c r="P258" s="174"/>
    </row>
    <row r="259" spans="1:16" ht="30" customHeight="1" x14ac:dyDescent="0.25">
      <c r="A259" s="237">
        <v>222</v>
      </c>
      <c r="B259" s="238" t="str">
        <f t="shared" si="11"/>
        <v>O.K.</v>
      </c>
      <c r="C259" s="249" t="s">
        <v>3292</v>
      </c>
      <c r="D259" s="230"/>
      <c r="E259" s="226">
        <f t="shared" si="12"/>
        <v>0</v>
      </c>
      <c r="F259" s="226">
        <f t="shared" si="13"/>
        <v>0</v>
      </c>
      <c r="G259" s="226"/>
      <c r="H259" s="226"/>
      <c r="I259" s="226"/>
      <c r="J259" s="226"/>
      <c r="K259" s="226"/>
      <c r="L259" s="226">
        <f>IF(AND('PR-RAS'!D597&gt;0,'PR-RAS'!D944=0),1,0)</f>
        <v>0</v>
      </c>
      <c r="M259" s="226">
        <f>IF(AND('PR-RAS'!E597&gt;0,'PR-RAS'!E944=0),1,0)</f>
        <v>0</v>
      </c>
      <c r="N259" s="226"/>
      <c r="O259" s="226"/>
      <c r="P259" s="174"/>
    </row>
    <row r="260" spans="1:16" ht="33" customHeight="1" x14ac:dyDescent="0.25">
      <c r="A260" s="237">
        <v>223</v>
      </c>
      <c r="B260" s="238" t="str">
        <f t="shared" si="11"/>
        <v>O.K.</v>
      </c>
      <c r="C260" s="249" t="s">
        <v>3293</v>
      </c>
      <c r="D260" s="230"/>
      <c r="E260" s="226">
        <f t="shared" si="12"/>
        <v>0</v>
      </c>
      <c r="F260" s="226">
        <f t="shared" si="13"/>
        <v>0</v>
      </c>
      <c r="G260" s="226"/>
      <c r="H260" s="226"/>
      <c r="I260" s="226"/>
      <c r="J260" s="226"/>
      <c r="K260" s="226"/>
      <c r="L260" s="226">
        <f>IF(AND('PR-RAS'!D598&gt;0,'PR-RAS'!D945=0),1,0)</f>
        <v>0</v>
      </c>
      <c r="M260" s="226">
        <f>IF(AND('PR-RAS'!E598&gt;0,'PR-RAS'!E945=0),1,0)</f>
        <v>0</v>
      </c>
      <c r="N260" s="226"/>
      <c r="O260" s="226"/>
      <c r="P260" s="174"/>
    </row>
    <row r="261" spans="1:16" ht="30" customHeight="1" x14ac:dyDescent="0.25">
      <c r="A261" s="237">
        <v>224</v>
      </c>
      <c r="B261" s="238" t="str">
        <f t="shared" si="11"/>
        <v>O.K.</v>
      </c>
      <c r="C261" s="249" t="s">
        <v>3294</v>
      </c>
      <c r="D261" s="230"/>
      <c r="E261" s="226">
        <f t="shared" si="12"/>
        <v>0</v>
      </c>
      <c r="F261" s="226">
        <f t="shared" si="13"/>
        <v>0</v>
      </c>
      <c r="G261" s="226"/>
      <c r="H261" s="226"/>
      <c r="I261" s="226"/>
      <c r="J261" s="226"/>
      <c r="K261" s="226"/>
      <c r="L261" s="226">
        <f>IF(AND('PR-RAS'!D601&gt;0,'PR-RAS'!D949=0),1,0)</f>
        <v>0</v>
      </c>
      <c r="M261" s="226">
        <f>IF(AND('PR-RAS'!E601&gt;0,'PR-RAS'!E949=0),1,0)</f>
        <v>0</v>
      </c>
      <c r="N261" s="226"/>
      <c r="O261" s="226"/>
      <c r="P261" s="174"/>
    </row>
    <row r="262" spans="1:16" ht="30" customHeight="1" x14ac:dyDescent="0.25">
      <c r="A262" s="237">
        <v>225</v>
      </c>
      <c r="B262" s="238" t="str">
        <f t="shared" si="11"/>
        <v>O.K.</v>
      </c>
      <c r="C262" s="249" t="s">
        <v>3295</v>
      </c>
      <c r="D262" s="230"/>
      <c r="E262" s="226">
        <f t="shared" si="12"/>
        <v>0</v>
      </c>
      <c r="F262" s="226">
        <f t="shared" si="13"/>
        <v>0</v>
      </c>
      <c r="G262" s="226"/>
      <c r="H262" s="226"/>
      <c r="I262" s="226"/>
      <c r="J262" s="226"/>
      <c r="K262" s="226"/>
      <c r="L262" s="226">
        <f>IF(AND('PR-RAS'!D602&gt;0,SUM('PR-RAS'!D950:D951)=0),1,0)</f>
        <v>0</v>
      </c>
      <c r="M262" s="226">
        <f>IF(AND('PR-RAS'!E602&gt;0,SUM('PR-RAS'!E950:E951)=0),1,0)</f>
        <v>0</v>
      </c>
      <c r="N262" s="226"/>
      <c r="O262" s="226"/>
      <c r="P262" s="174"/>
    </row>
    <row r="263" spans="1:16" ht="30" customHeight="1" x14ac:dyDescent="0.25">
      <c r="A263" s="237">
        <v>226</v>
      </c>
      <c r="B263" s="238" t="str">
        <f t="shared" si="11"/>
        <v>O.K.</v>
      </c>
      <c r="C263" s="249" t="s">
        <v>3296</v>
      </c>
      <c r="D263" s="230"/>
      <c r="E263" s="226">
        <f t="shared" si="12"/>
        <v>0</v>
      </c>
      <c r="F263" s="226">
        <f t="shared" si="13"/>
        <v>0</v>
      </c>
      <c r="G263" s="226"/>
      <c r="H263" s="226"/>
      <c r="I263" s="226"/>
      <c r="J263" s="226"/>
      <c r="K263" s="226"/>
      <c r="L263" s="226">
        <f>IF(AND('PR-RAS'!D604&gt;0,'PR-RAS'!D952=0),1,0)</f>
        <v>0</v>
      </c>
      <c r="M263" s="226">
        <f>IF(AND('PR-RAS'!E604&gt;0,'PR-RAS'!E952=0),1,0)</f>
        <v>0</v>
      </c>
      <c r="N263" s="226"/>
      <c r="O263" s="226"/>
      <c r="P263" s="174"/>
    </row>
    <row r="264" spans="1:16" ht="30" customHeight="1" x14ac:dyDescent="0.25">
      <c r="A264" s="237">
        <v>227</v>
      </c>
      <c r="B264" s="238" t="str">
        <f t="shared" si="11"/>
        <v>O.K.</v>
      </c>
      <c r="C264" s="249" t="s">
        <v>3297</v>
      </c>
      <c r="D264" s="230"/>
      <c r="E264" s="226">
        <f t="shared" si="12"/>
        <v>0</v>
      </c>
      <c r="F264" s="226">
        <f t="shared" si="13"/>
        <v>0</v>
      </c>
      <c r="G264" s="226"/>
      <c r="H264" s="226"/>
      <c r="I264" s="226"/>
      <c r="J264" s="226"/>
      <c r="K264" s="226"/>
      <c r="L264" s="226">
        <f>IF(AND('PR-RAS'!D607&gt;0,'PR-RAS'!D956=0),1,0)</f>
        <v>0</v>
      </c>
      <c r="M264" s="226">
        <f>IF(AND('PR-RAS'!E607&gt;0,'PR-RAS'!E956=0),1,0)</f>
        <v>0</v>
      </c>
      <c r="N264" s="226"/>
      <c r="O264" s="226"/>
      <c r="P264" s="174"/>
    </row>
    <row r="265" spans="1:16" ht="30" customHeight="1" x14ac:dyDescent="0.25">
      <c r="A265" s="237">
        <v>228</v>
      </c>
      <c r="B265" s="238" t="str">
        <f t="shared" si="11"/>
        <v>O.K.</v>
      </c>
      <c r="C265" s="249" t="s">
        <v>3298</v>
      </c>
      <c r="D265" s="230"/>
      <c r="E265" s="226">
        <f t="shared" si="12"/>
        <v>0</v>
      </c>
      <c r="F265" s="226">
        <f t="shared" si="13"/>
        <v>0</v>
      </c>
      <c r="G265" s="226"/>
      <c r="H265" s="226"/>
      <c r="I265" s="226"/>
      <c r="J265" s="226"/>
      <c r="K265" s="226"/>
      <c r="L265" s="226">
        <f>IF(AND('PR-RAS'!D608&gt;0,SUM('PR-RAS'!D957:D958)=0),1,0)</f>
        <v>0</v>
      </c>
      <c r="M265" s="226">
        <f>IF(AND('PR-RAS'!E608&gt;0,SUM('PR-RAS'!E957:E958)=0),1,0)</f>
        <v>0</v>
      </c>
      <c r="N265" s="226"/>
      <c r="O265" s="226"/>
      <c r="P265" s="174"/>
    </row>
    <row r="266" spans="1:16" ht="30" customHeight="1" x14ac:dyDescent="0.25">
      <c r="A266" s="237">
        <v>229</v>
      </c>
      <c r="B266" s="238" t="str">
        <f t="shared" si="11"/>
        <v>O.K.</v>
      </c>
      <c r="C266" s="249" t="s">
        <v>3299</v>
      </c>
      <c r="D266" s="230"/>
      <c r="E266" s="226">
        <f t="shared" si="12"/>
        <v>0</v>
      </c>
      <c r="F266" s="226">
        <f t="shared" si="13"/>
        <v>0</v>
      </c>
      <c r="G266" s="226"/>
      <c r="H266" s="226"/>
      <c r="I266" s="226"/>
      <c r="J266" s="226"/>
      <c r="K266" s="226"/>
      <c r="L266" s="226">
        <f>IF(AND('PR-RAS'!D610&gt;0,'PR-RAS'!D962=0),1,0)</f>
        <v>0</v>
      </c>
      <c r="M266" s="226">
        <f>IF(AND('PR-RAS'!E610&gt;0,'PR-RAS'!E962=0),1,0)</f>
        <v>0</v>
      </c>
      <c r="N266" s="226"/>
      <c r="O266" s="226"/>
      <c r="P266" s="174"/>
    </row>
    <row r="267" spans="1:16" ht="30" customHeight="1" x14ac:dyDescent="0.25">
      <c r="A267" s="237">
        <v>230</v>
      </c>
      <c r="B267" s="238" t="str">
        <f t="shared" si="11"/>
        <v>O.K.</v>
      </c>
      <c r="C267" s="249" t="s">
        <v>3300</v>
      </c>
      <c r="D267" s="230"/>
      <c r="E267" s="226">
        <f t="shared" si="12"/>
        <v>0</v>
      </c>
      <c r="F267" s="226">
        <f t="shared" si="13"/>
        <v>0</v>
      </c>
      <c r="G267" s="226"/>
      <c r="H267" s="226"/>
      <c r="I267" s="226"/>
      <c r="J267" s="226"/>
      <c r="K267" s="226"/>
      <c r="L267" s="226">
        <f>IF(AND('PR-RAS'!D611&gt;0,SUM('PR-RAS'!D963:D964)=0),1,0)</f>
        <v>0</v>
      </c>
      <c r="M267" s="226">
        <f>IF(AND('PR-RAS'!E611&gt;0,SUM('PR-RAS'!E963:E964)=0),1,0)</f>
        <v>0</v>
      </c>
      <c r="N267" s="226"/>
      <c r="O267" s="226"/>
      <c r="P267" s="174"/>
    </row>
    <row r="268" spans="1:16" ht="30" customHeight="1" x14ac:dyDescent="0.25">
      <c r="A268" s="237">
        <v>231</v>
      </c>
      <c r="B268" s="238" t="str">
        <f t="shared" si="11"/>
        <v>O.K.</v>
      </c>
      <c r="C268" s="249" t="s">
        <v>3301</v>
      </c>
      <c r="D268" s="230"/>
      <c r="E268" s="226">
        <f t="shared" si="12"/>
        <v>0</v>
      </c>
      <c r="F268" s="226">
        <f t="shared" si="13"/>
        <v>0</v>
      </c>
      <c r="G268" s="226"/>
      <c r="H268" s="226"/>
      <c r="I268" s="226"/>
      <c r="J268" s="226"/>
      <c r="K268" s="226"/>
      <c r="L268" s="226">
        <f>IF(AND('PR-RAS'!D613&gt;0,'PR-RAS'!D965=0),1,0)</f>
        <v>0</v>
      </c>
      <c r="M268" s="226">
        <f>IF(AND('PR-RAS'!E613&gt;0,'PR-RAS'!E965=0),1,0)</f>
        <v>0</v>
      </c>
      <c r="N268" s="226"/>
      <c r="O268" s="226"/>
      <c r="P268" s="174"/>
    </row>
    <row r="269" spans="1:16" ht="30" customHeight="1" x14ac:dyDescent="0.25">
      <c r="A269" s="237">
        <v>232</v>
      </c>
      <c r="B269" s="238" t="str">
        <f t="shared" si="11"/>
        <v>O.K.</v>
      </c>
      <c r="C269" s="249" t="s">
        <v>3302</v>
      </c>
      <c r="D269" s="230"/>
      <c r="E269" s="226">
        <f t="shared" si="12"/>
        <v>0</v>
      </c>
      <c r="F269" s="226">
        <f t="shared" si="13"/>
        <v>0</v>
      </c>
      <c r="G269" s="226"/>
      <c r="H269" s="226"/>
      <c r="I269" s="226"/>
      <c r="J269" s="226"/>
      <c r="K269" s="226"/>
      <c r="L269" s="226">
        <f>IF(AND('PR-RAS'!D614&gt;0,'PR-RAS'!D966=0),1,0)</f>
        <v>0</v>
      </c>
      <c r="M269" s="226">
        <f>IF(AND('PR-RAS'!E614&gt;0,'PR-RAS'!E966=0),1,0)</f>
        <v>0</v>
      </c>
      <c r="N269" s="226"/>
      <c r="O269" s="226"/>
      <c r="P269" s="174"/>
    </row>
    <row r="270" spans="1:16" ht="30" customHeight="1" x14ac:dyDescent="0.25">
      <c r="A270" s="237">
        <v>233</v>
      </c>
      <c r="B270" s="238" t="str">
        <f t="shared" si="11"/>
        <v>O.K.</v>
      </c>
      <c r="C270" s="249" t="s">
        <v>3303</v>
      </c>
      <c r="D270" s="230"/>
      <c r="E270" s="226">
        <f t="shared" si="12"/>
        <v>0</v>
      </c>
      <c r="F270" s="226">
        <f t="shared" si="13"/>
        <v>0</v>
      </c>
      <c r="G270" s="226"/>
      <c r="H270" s="226"/>
      <c r="I270" s="226"/>
      <c r="J270" s="226"/>
      <c r="K270" s="226"/>
      <c r="L270" s="226">
        <f>IF(AND('PR-RAS'!D615&gt;0,'PR-RAS'!D967=0),1,0)</f>
        <v>0</v>
      </c>
      <c r="M270" s="226">
        <f>IF(AND('PR-RAS'!E615&gt;0,'PR-RAS'!E967=0),1,0)</f>
        <v>0</v>
      </c>
      <c r="N270" s="226"/>
      <c r="O270" s="226"/>
      <c r="P270" s="174"/>
    </row>
    <row r="271" spans="1:16" ht="30" customHeight="1" x14ac:dyDescent="0.25">
      <c r="A271" s="237">
        <v>234</v>
      </c>
      <c r="B271" s="238" t="str">
        <f t="shared" si="11"/>
        <v>O.K.</v>
      </c>
      <c r="C271" s="249" t="s">
        <v>3304</v>
      </c>
      <c r="D271" s="230"/>
      <c r="E271" s="226">
        <f t="shared" si="12"/>
        <v>0</v>
      </c>
      <c r="F271" s="226">
        <f t="shared" si="13"/>
        <v>0</v>
      </c>
      <c r="G271" s="226"/>
      <c r="H271" s="226"/>
      <c r="I271" s="226"/>
      <c r="J271" s="226"/>
      <c r="K271" s="226"/>
      <c r="L271" s="226">
        <f>IF(AND('PR-RAS'!D633&gt;0,'PR-RAS'!D982=0),1,0)</f>
        <v>0</v>
      </c>
      <c r="M271" s="226">
        <f>IF(AND('PR-RAS'!E633&gt;0,'PR-RAS'!E982=0),1,0)</f>
        <v>0</v>
      </c>
      <c r="N271" s="226"/>
      <c r="O271" s="226"/>
      <c r="P271" s="174"/>
    </row>
    <row r="272" spans="1:16" ht="30" customHeight="1" x14ac:dyDescent="0.25">
      <c r="A272" s="237">
        <v>235</v>
      </c>
      <c r="B272" s="238" t="str">
        <f t="shared" si="11"/>
        <v>O.K.</v>
      </c>
      <c r="C272" s="251" t="s">
        <v>3305</v>
      </c>
      <c r="D272" s="230"/>
      <c r="E272" s="226">
        <f t="shared" si="12"/>
        <v>0</v>
      </c>
      <c r="F272" s="226">
        <f t="shared" si="13"/>
        <v>0</v>
      </c>
      <c r="G272" s="226"/>
      <c r="H272" s="226"/>
      <c r="I272" s="226"/>
      <c r="J272" s="226"/>
      <c r="K272" s="226"/>
      <c r="L272" s="226">
        <f>IF(AND(J3="DA",MAX('PR-RAS'!D6:D651)=0,MIN('PR-RAS'!D6:D651)=0),1,0)</f>
        <v>0</v>
      </c>
      <c r="M272" s="226">
        <f>IF(AND(J3="DA",MAX('PR-RAS'!E6:E651)=0,MIN('PR-RAS'!E6:E651)=0),1,0)</f>
        <v>0</v>
      </c>
      <c r="N272" s="226"/>
      <c r="O272" s="226"/>
      <c r="P272" s="174"/>
    </row>
    <row r="273" spans="1:17" ht="42" customHeight="1" x14ac:dyDescent="0.25">
      <c r="A273" s="237">
        <v>236</v>
      </c>
      <c r="B273" s="238" t="str">
        <f t="shared" si="11"/>
        <v>O.K.</v>
      </c>
      <c r="C273" s="249" t="s">
        <v>3306</v>
      </c>
      <c r="D273" s="230"/>
      <c r="E273" s="226">
        <f t="shared" si="12"/>
        <v>0</v>
      </c>
      <c r="F273" s="226">
        <f t="shared" si="13"/>
        <v>0</v>
      </c>
      <c r="G273" s="226"/>
      <c r="H273" s="226">
        <f>IF(OR('PR-RAS'!D292*'PR-RAS'!D293&gt;0,'PR-RAS'!D409*'PR-RAS'!D410&gt;0,'PR-RAS'!D637*'PR-RAS'!D638&gt;0),1,0)</f>
        <v>0</v>
      </c>
      <c r="I273" s="226">
        <f>IF(OR('PR-RAS'!E292*'PR-RAS'!E293&gt;0,'PR-RAS'!E409*'PR-RAS'!E410&gt;0,'PR-RAS'!E637*'PR-RAS'!E638&gt;0),1,0)</f>
        <v>0</v>
      </c>
      <c r="J273" s="226"/>
      <c r="K273" s="226"/>
      <c r="L273" s="226"/>
      <c r="M273" s="226"/>
      <c r="N273" s="226"/>
      <c r="O273" s="226"/>
      <c r="P273" s="174"/>
    </row>
    <row r="274" spans="1:17" ht="36" customHeight="1" x14ac:dyDescent="0.25">
      <c r="A274" s="255">
        <v>258</v>
      </c>
      <c r="B274" s="238" t="str">
        <f t="shared" si="11"/>
        <v>O.K.</v>
      </c>
      <c r="C274" s="242" t="s">
        <v>3307</v>
      </c>
      <c r="D274" s="230"/>
      <c r="E274" s="226">
        <f t="shared" si="12"/>
        <v>0</v>
      </c>
      <c r="F274" s="226">
        <f t="shared" si="13"/>
        <v>0</v>
      </c>
      <c r="G274" s="226">
        <f>IF(AND(J3="DA",OR(ISBLANK('PR-RAS'!D292),ISBLANK('PR-RAS'!D409),ISBLANK('PR-RAS'!D637),ISBLANK('PR-RAS'!D293),ISBLANK('PR-RAS'!D410),ISBLANK('PR-RAS'!D638))),1,0)</f>
        <v>0</v>
      </c>
      <c r="H274" s="226">
        <f>IF(AND(J3="DA",OR(ISBLANK('PR-RAS'!E292),ISBLANK('PR-RAS'!E409),ISBLANK('PR-RAS'!E637),ISBLANK('PR-RAS'!E293),ISBLANK('PR-RAS'!E410),ISBLANK('PR-RAS'!E638))),1,0)</f>
        <v>0</v>
      </c>
      <c r="I274" s="226"/>
      <c r="J274" s="226"/>
      <c r="K274" s="226"/>
      <c r="L274" s="226"/>
      <c r="M274" s="226"/>
      <c r="N274" s="226"/>
      <c r="O274" s="226"/>
      <c r="Q274" s="174"/>
    </row>
    <row r="275" spans="1:17" ht="55.5" customHeight="1" x14ac:dyDescent="0.25">
      <c r="A275" s="237">
        <v>237</v>
      </c>
      <c r="B275" s="238" t="str">
        <f t="shared" si="11"/>
        <v>O.K.</v>
      </c>
      <c r="C275" s="251" t="s">
        <v>3308</v>
      </c>
      <c r="D275" s="230"/>
      <c r="E275" s="226">
        <f t="shared" si="12"/>
        <v>0</v>
      </c>
      <c r="F275" s="226">
        <f t="shared" si="13"/>
        <v>0</v>
      </c>
      <c r="G275" s="226">
        <f>IF(AND(OR(MAX('PR-RAS'!D653:E653,'PR-RAS'!D655:E655)&gt;10000,MAX('PR-RAS'!D654:E654,'PR-RAS'!D656:E656)&gt;35000),O3&lt;&gt;174,O3&lt;&gt;713,O3&lt;&gt;1222,O3&lt;&gt;47107),1,0)</f>
        <v>0</v>
      </c>
      <c r="H275" s="226">
        <f>IF(MAX('PR-RAS'!D653:E656)&gt;100000,1,0)</f>
        <v>0</v>
      </c>
      <c r="I275" s="226"/>
      <c r="J275" s="226"/>
      <c r="K275" s="226"/>
      <c r="L275" s="226">
        <f>IF(MAX('PR-RAS'!D653:E656)&gt;1000,1,0)</f>
        <v>0</v>
      </c>
      <c r="M275" s="226"/>
      <c r="N275" s="226"/>
      <c r="O275" s="226"/>
      <c r="P275" s="174"/>
    </row>
    <row r="276" spans="1:17" ht="36" customHeight="1" x14ac:dyDescent="0.25">
      <c r="A276" s="255">
        <v>257</v>
      </c>
      <c r="B276" s="238" t="str">
        <f t="shared" si="11"/>
        <v>O.K.</v>
      </c>
      <c r="C276" s="242" t="s">
        <v>3309</v>
      </c>
      <c r="D276" s="230"/>
      <c r="E276" s="226">
        <f t="shared" si="12"/>
        <v>0</v>
      </c>
      <c r="F276" s="226">
        <f t="shared" si="13"/>
        <v>0</v>
      </c>
      <c r="G276" s="226">
        <f>IF(MIN('PR-RAS'!D6:E992)&lt;-0.001,1,0)</f>
        <v>0</v>
      </c>
      <c r="H276" s="226"/>
      <c r="I276" s="226"/>
      <c r="J276" s="226"/>
      <c r="K276" s="226"/>
      <c r="L276" s="226"/>
      <c r="M276" s="226"/>
      <c r="N276" s="226"/>
      <c r="O276" s="226"/>
      <c r="P276" s="174"/>
    </row>
    <row r="277" spans="1:17" ht="19.5" customHeight="1" x14ac:dyDescent="0.25">
      <c r="A277" s="337" t="s">
        <v>32</v>
      </c>
      <c r="B277" s="338"/>
      <c r="C277" s="339"/>
      <c r="D277" s="230"/>
      <c r="E277" s="226">
        <f>SUM(E278:E310)</f>
        <v>0</v>
      </c>
      <c r="F277" s="226">
        <f>SUM(F278:F310)</f>
        <v>0</v>
      </c>
      <c r="G277" s="226"/>
      <c r="H277" s="226"/>
      <c r="I277" s="226"/>
      <c r="J277" s="226"/>
      <c r="K277" s="226"/>
      <c r="L277" s="226"/>
      <c r="M277" s="226"/>
      <c r="N277" s="226"/>
      <c r="O277" s="226"/>
      <c r="P277" s="174"/>
    </row>
    <row r="278" spans="1:17" ht="20.25" customHeight="1" x14ac:dyDescent="0.25">
      <c r="A278" s="237">
        <v>1</v>
      </c>
      <c r="B278" s="238" t="str">
        <f t="shared" ref="B278:B310" si="14">IF(E278=1,"Pogreška",IF(F278=1,"Provjera","O.K."))</f>
        <v>O.K.</v>
      </c>
      <c r="C278" s="242" t="s">
        <v>3310</v>
      </c>
      <c r="D278" s="230"/>
      <c r="E278" s="226">
        <f t="shared" ref="E278:E310" si="15">MAX(G278:K278)</f>
        <v>0</v>
      </c>
      <c r="F278" s="226">
        <f t="shared" ref="F278:F310" si="16">MAX(L278:O278)</f>
        <v>0</v>
      </c>
      <c r="G278" s="226">
        <f>IF(ABS(BILANCA!D6-BILANCA!D175)&gt;0.001,1,0)</f>
        <v>0</v>
      </c>
      <c r="H278" s="226">
        <f>IF(ABS(BILANCA!E6-BILANCA!E175)&gt;0.001,1,0)</f>
        <v>0</v>
      </c>
      <c r="I278" s="226"/>
      <c r="J278" s="226"/>
      <c r="K278" s="226"/>
      <c r="L278" s="226"/>
      <c r="M278" s="226"/>
      <c r="N278" s="226"/>
      <c r="O278" s="226"/>
      <c r="P278" s="174"/>
    </row>
    <row r="279" spans="1:17" ht="18" customHeight="1" x14ac:dyDescent="0.25">
      <c r="A279" s="237">
        <v>26</v>
      </c>
      <c r="B279" s="238" t="str">
        <f t="shared" si="14"/>
        <v>O.K.</v>
      </c>
      <c r="C279" s="242" t="s">
        <v>3311</v>
      </c>
      <c r="D279" s="230"/>
      <c r="E279" s="226">
        <f t="shared" si="15"/>
        <v>0</v>
      </c>
      <c r="F279" s="226">
        <f t="shared" si="16"/>
        <v>0</v>
      </c>
      <c r="G279" s="226">
        <f>IF(AND(OR(I3=41,I3=42),O3&lt;&gt;23911,O3&lt;&gt;25843,MAX(BILANCA!D161:E161,BILANCA!D286:E286)&gt;0),1,0)</f>
        <v>0</v>
      </c>
      <c r="H279" s="226"/>
      <c r="I279" s="226"/>
      <c r="J279" s="226"/>
      <c r="K279" s="226"/>
      <c r="L279" s="226"/>
      <c r="M279" s="226"/>
      <c r="N279" s="226"/>
      <c r="O279" s="226"/>
      <c r="P279" s="174"/>
    </row>
    <row r="280" spans="1:17" ht="18" customHeight="1" x14ac:dyDescent="0.25">
      <c r="A280" s="237">
        <v>27</v>
      </c>
      <c r="B280" s="238" t="str">
        <f t="shared" si="14"/>
        <v>O.K.</v>
      </c>
      <c r="C280" s="242" t="s">
        <v>3312</v>
      </c>
      <c r="D280" s="230"/>
      <c r="E280" s="226">
        <f t="shared" si="15"/>
        <v>0</v>
      </c>
      <c r="F280" s="226">
        <f t="shared" si="16"/>
        <v>0</v>
      </c>
      <c r="G280" s="226">
        <f>IF(AND(I3=23,MAX(BILANCA!D286:E286,BILANCA!D300:E300)&gt;0),1,0)</f>
        <v>0</v>
      </c>
      <c r="H280" s="226"/>
      <c r="I280" s="226"/>
      <c r="J280" s="226"/>
      <c r="K280" s="226"/>
      <c r="L280" s="226"/>
      <c r="M280" s="226"/>
      <c r="N280" s="226"/>
      <c r="O280" s="226"/>
      <c r="P280" s="174"/>
    </row>
    <row r="281" spans="1:17" ht="19.5" customHeight="1" x14ac:dyDescent="0.25">
      <c r="A281" s="237">
        <v>2</v>
      </c>
      <c r="B281" s="238" t="str">
        <f t="shared" si="14"/>
        <v>O.K.</v>
      </c>
      <c r="C281" s="242" t="s">
        <v>3313</v>
      </c>
      <c r="D281" s="230"/>
      <c r="E281" s="226">
        <f t="shared" si="15"/>
        <v>0</v>
      </c>
      <c r="F281" s="226">
        <f t="shared" si="16"/>
        <v>0</v>
      </c>
      <c r="G281" s="226">
        <f>IF(AND(BILANCA!D247&lt;&gt;0,BILANCA!D251&lt;&gt;0),1,0)</f>
        <v>0</v>
      </c>
      <c r="H281" s="226">
        <f>IF(AND(BILANCA!E247&lt;&gt;0,BILANCA!E251&lt;&gt;0),1,0)</f>
        <v>0</v>
      </c>
      <c r="I281" s="226"/>
      <c r="J281" s="226"/>
      <c r="K281" s="226"/>
      <c r="L281" s="226"/>
      <c r="M281" s="226"/>
      <c r="N281" s="226"/>
      <c r="O281" s="226"/>
      <c r="P281" s="174"/>
    </row>
    <row r="282" spans="1:17" ht="19.5" customHeight="1" x14ac:dyDescent="0.25">
      <c r="A282" s="237">
        <v>3</v>
      </c>
      <c r="B282" s="238" t="str">
        <f t="shared" si="14"/>
        <v>O.K.</v>
      </c>
      <c r="C282" s="242" t="s">
        <v>3314</v>
      </c>
      <c r="D282" s="230"/>
      <c r="E282" s="226">
        <f t="shared" si="15"/>
        <v>0</v>
      </c>
      <c r="F282" s="226">
        <f t="shared" si="16"/>
        <v>0</v>
      </c>
      <c r="G282" s="226">
        <f>IF(AND(BILANCA!D248&lt;&gt;0,BILANCA!D252&lt;&gt;0),1,0)</f>
        <v>0</v>
      </c>
      <c r="H282" s="226">
        <f>IF(AND(BILANCA!E248&lt;&gt;0,BILANCA!E252&lt;&gt;0),1,0)</f>
        <v>0</v>
      </c>
      <c r="I282" s="226"/>
      <c r="J282" s="226"/>
      <c r="K282" s="226"/>
      <c r="L282" s="226"/>
      <c r="M282" s="226"/>
      <c r="N282" s="226"/>
      <c r="O282" s="226"/>
      <c r="P282" s="174"/>
    </row>
    <row r="283" spans="1:17" ht="19.5" customHeight="1" x14ac:dyDescent="0.25">
      <c r="A283" s="237">
        <v>4</v>
      </c>
      <c r="B283" s="238" t="str">
        <f t="shared" si="14"/>
        <v>O.K.</v>
      </c>
      <c r="C283" s="242" t="s">
        <v>3315</v>
      </c>
      <c r="D283" s="230"/>
      <c r="E283" s="226">
        <f t="shared" si="15"/>
        <v>0</v>
      </c>
      <c r="F283" s="226">
        <f t="shared" si="16"/>
        <v>0</v>
      </c>
      <c r="G283" s="226">
        <f>IF(AND(BILANCA!D249&lt;&gt;0,BILANCA!D253&lt;&gt;0),1,0)</f>
        <v>0</v>
      </c>
      <c r="H283" s="226">
        <f>IF(AND(BILANCA!E249&lt;&gt;0,BILANCA!E253&lt;&gt;0),1,0)</f>
        <v>0</v>
      </c>
      <c r="I283" s="226"/>
      <c r="J283" s="226"/>
      <c r="K283" s="226"/>
      <c r="L283" s="226"/>
      <c r="M283" s="226"/>
      <c r="N283" s="226"/>
      <c r="O283" s="226"/>
      <c r="P283" s="174"/>
    </row>
    <row r="284" spans="1:17" ht="19.5" customHeight="1" x14ac:dyDescent="0.25">
      <c r="A284" s="237">
        <v>5</v>
      </c>
      <c r="B284" s="238" t="str">
        <f t="shared" si="14"/>
        <v>O.K.</v>
      </c>
      <c r="C284" s="256" t="s">
        <v>3316</v>
      </c>
      <c r="D284" s="230"/>
      <c r="E284" s="226">
        <f t="shared" si="15"/>
        <v>0</v>
      </c>
      <c r="F284" s="226">
        <f t="shared" si="16"/>
        <v>0</v>
      </c>
      <c r="G284" s="226">
        <f>IF(MIN(BILANCA!D6:E236,BILANCA!D240:E244,BILANCA!D246:E322)&lt;0,1,0)</f>
        <v>0</v>
      </c>
      <c r="H284" s="226"/>
      <c r="I284" s="226"/>
      <c r="J284" s="226"/>
      <c r="K284" s="226"/>
      <c r="L284" s="226"/>
      <c r="M284" s="226"/>
      <c r="N284" s="226"/>
      <c r="O284" s="226"/>
      <c r="P284" s="174"/>
    </row>
    <row r="285" spans="1:17" ht="19.5" customHeight="1" x14ac:dyDescent="0.25">
      <c r="A285" s="237">
        <v>30</v>
      </c>
      <c r="B285" s="238" t="str">
        <f t="shared" si="14"/>
        <v>O.K.</v>
      </c>
      <c r="C285" s="242" t="s">
        <v>3317</v>
      </c>
      <c r="D285" s="230"/>
      <c r="E285" s="226">
        <f t="shared" si="15"/>
        <v>0</v>
      </c>
      <c r="F285" s="226">
        <f t="shared" si="16"/>
        <v>0</v>
      </c>
      <c r="G285" s="226">
        <f>IF(ABS(BILANCA!D86-SUM(BILANCA!D268:'BILANCA'!D273))&gt;0.001,1,0)</f>
        <v>0</v>
      </c>
      <c r="H285" s="226">
        <f>IF(ABS(BILANCA!E86-SUM(BILANCA!E268:'BILANCA'!E273))&gt;0.001,1,0)</f>
        <v>0</v>
      </c>
      <c r="I285" s="226"/>
      <c r="J285" s="226"/>
      <c r="K285" s="226"/>
      <c r="L285" s="226"/>
      <c r="M285" s="226"/>
      <c r="N285" s="226"/>
      <c r="O285" s="226"/>
      <c r="P285" s="174"/>
    </row>
    <row r="286" spans="1:17" ht="19.5" customHeight="1" x14ac:dyDescent="0.25">
      <c r="A286" s="237">
        <v>28</v>
      </c>
      <c r="B286" s="238" t="str">
        <f t="shared" si="14"/>
        <v>O.K.</v>
      </c>
      <c r="C286" s="242" t="s">
        <v>3318</v>
      </c>
      <c r="D286" s="230"/>
      <c r="E286" s="226">
        <f t="shared" si="15"/>
        <v>0</v>
      </c>
      <c r="F286" s="226">
        <f t="shared" si="16"/>
        <v>0</v>
      </c>
      <c r="G286" s="226">
        <f>IF(ABS(BILANCA!D156-SUM(BILANCA!D274:'BILANCA'!D281))&gt;0.001,1,0)</f>
        <v>0</v>
      </c>
      <c r="H286" s="226">
        <f>IF(ABS(BILANCA!E156-SUM(BILANCA!E274:'BILANCA'!E281))&gt;0.001,1,0)</f>
        <v>0</v>
      </c>
      <c r="I286" s="226"/>
      <c r="J286" s="226"/>
      <c r="K286" s="226"/>
      <c r="L286" s="226"/>
      <c r="M286" s="226"/>
      <c r="N286" s="226"/>
      <c r="O286" s="226"/>
      <c r="P286" s="174"/>
    </row>
    <row r="287" spans="1:17" ht="19.5" customHeight="1" x14ac:dyDescent="0.25">
      <c r="A287" s="237">
        <v>29</v>
      </c>
      <c r="B287" s="238" t="str">
        <f t="shared" si="14"/>
        <v>O.K.</v>
      </c>
      <c r="C287" s="242" t="s">
        <v>3319</v>
      </c>
      <c r="D287" s="230"/>
      <c r="E287" s="226">
        <f t="shared" si="15"/>
        <v>0</v>
      </c>
      <c r="F287" s="226">
        <f t="shared" si="16"/>
        <v>0</v>
      </c>
      <c r="G287" s="226">
        <f>IF(ROUND(BILANCA!D160,2)&lt;ROUND(SUM(BILANCA!D282:'BILANCA'!D285),2),1,0)</f>
        <v>0</v>
      </c>
      <c r="H287" s="226">
        <f>IF(ROUND(BILANCA!E160,2)&lt;ROUND(SUM(BILANCA!E282:'BILANCA'!E285),2),1,0)</f>
        <v>0</v>
      </c>
      <c r="I287" s="226"/>
      <c r="J287" s="226"/>
      <c r="K287" s="226"/>
      <c r="L287" s="226"/>
      <c r="M287" s="226"/>
      <c r="N287" s="226"/>
      <c r="O287" s="226"/>
      <c r="P287" s="174"/>
    </row>
    <row r="288" spans="1:17" ht="19.5" customHeight="1" x14ac:dyDescent="0.25">
      <c r="A288" s="237">
        <v>18</v>
      </c>
      <c r="B288" s="238" t="str">
        <f t="shared" si="14"/>
        <v>O.K.</v>
      </c>
      <c r="C288" s="242" t="s">
        <v>3320</v>
      </c>
      <c r="D288" s="230"/>
      <c r="E288" s="226">
        <f t="shared" si="15"/>
        <v>0</v>
      </c>
      <c r="F288" s="226">
        <f t="shared" si="16"/>
        <v>0</v>
      </c>
      <c r="G288" s="226">
        <f>IF(ROUND(BILANCA!D286,2)&gt;ROUND(BILANCA!D161,2),1,0)</f>
        <v>0</v>
      </c>
      <c r="H288" s="226">
        <f>IF(ROUND(BILANCA!E286,2)&gt;ROUND(BILANCA!E161,2),1,0)</f>
        <v>0</v>
      </c>
      <c r="I288" s="226"/>
      <c r="J288" s="226"/>
      <c r="K288" s="226"/>
      <c r="L288" s="226"/>
      <c r="M288" s="226"/>
      <c r="N288" s="226"/>
      <c r="O288" s="226"/>
      <c r="P288" s="174"/>
    </row>
    <row r="289" spans="1:16" ht="19.5" customHeight="1" x14ac:dyDescent="0.25">
      <c r="A289" s="237">
        <v>19</v>
      </c>
      <c r="B289" s="238" t="str">
        <f t="shared" si="14"/>
        <v>O.K.</v>
      </c>
      <c r="C289" s="256" t="s">
        <v>3321</v>
      </c>
      <c r="D289" s="230"/>
      <c r="E289" s="226">
        <f t="shared" si="15"/>
        <v>0</v>
      </c>
      <c r="F289" s="226">
        <f t="shared" si="16"/>
        <v>0</v>
      </c>
      <c r="G289" s="226">
        <f>IF(ABS(BILANCA!D88+BILANCA!D106-BILANCA!D262-BILANCA!D263)&gt;0.001,1,0)</f>
        <v>0</v>
      </c>
      <c r="H289" s="226">
        <f>IF(ABS(BILANCA!E88+BILANCA!E106-BILANCA!E262-BILANCA!E263)&gt;0.001,1,0)</f>
        <v>0</v>
      </c>
      <c r="I289" s="226"/>
      <c r="J289" s="226"/>
      <c r="K289" s="226"/>
      <c r="L289" s="226"/>
      <c r="M289" s="226"/>
      <c r="N289" s="226"/>
      <c r="O289" s="226"/>
      <c r="P289" s="174"/>
    </row>
    <row r="290" spans="1:16" ht="19.5" customHeight="1" x14ac:dyDescent="0.25">
      <c r="A290" s="237">
        <v>20</v>
      </c>
      <c r="B290" s="238" t="str">
        <f t="shared" si="14"/>
        <v>O.K.</v>
      </c>
      <c r="C290" s="256" t="s">
        <v>3322</v>
      </c>
      <c r="D290" s="230"/>
      <c r="E290" s="226">
        <f t="shared" si="15"/>
        <v>0</v>
      </c>
      <c r="F290" s="226">
        <f t="shared" si="16"/>
        <v>0</v>
      </c>
      <c r="G290" s="226">
        <f>IF(ABS(SUM(BILANCA!D147:D149,BILANCA!D158:D162)-BILANCA!D264-BILANCA!D265)&gt;0.001,1,0)</f>
        <v>0</v>
      </c>
      <c r="H290" s="226">
        <f>IF(ABS(SUM(BILANCA!E147:E149,BILANCA!E158:E162)-BILANCA!E264-BILANCA!E265)&gt;0.001,1,0)</f>
        <v>0</v>
      </c>
      <c r="I290" s="226"/>
      <c r="J290" s="226"/>
      <c r="K290" s="226"/>
      <c r="L290" s="226"/>
      <c r="M290" s="226"/>
      <c r="N290" s="226"/>
      <c r="O290" s="226"/>
      <c r="P290" s="174"/>
    </row>
    <row r="291" spans="1:16" ht="19.5" customHeight="1" x14ac:dyDescent="0.25">
      <c r="A291" s="237">
        <v>21</v>
      </c>
      <c r="B291" s="238" t="str">
        <f t="shared" si="14"/>
        <v>O.K.</v>
      </c>
      <c r="C291" s="256" t="s">
        <v>3323</v>
      </c>
      <c r="D291" s="230"/>
      <c r="E291" s="226">
        <f t="shared" si="15"/>
        <v>0</v>
      </c>
      <c r="F291" s="226">
        <f t="shared" si="16"/>
        <v>0</v>
      </c>
      <c r="G291" s="226">
        <f>IF(ABS(SUM(BILANCA!D165:D168)-BILANCA!D266-BILANCA!D267)&gt;0.001,1,0)</f>
        <v>0</v>
      </c>
      <c r="H291" s="226">
        <f>IF(ABS(SUM(BILANCA!E165:E168)-BILANCA!E266-BILANCA!E267)&gt;0.001,1,0)</f>
        <v>0</v>
      </c>
      <c r="I291" s="226"/>
      <c r="J291" s="226"/>
      <c r="K291" s="226"/>
      <c r="L291" s="226"/>
      <c r="M291" s="226"/>
      <c r="N291" s="226"/>
      <c r="O291" s="226"/>
      <c r="P291" s="174"/>
    </row>
    <row r="292" spans="1:16" ht="19.5" customHeight="1" x14ac:dyDescent="0.25">
      <c r="A292" s="237">
        <v>31</v>
      </c>
      <c r="B292" s="238" t="str">
        <f t="shared" si="14"/>
        <v>O.K.</v>
      </c>
      <c r="C292" s="256" t="s">
        <v>3324</v>
      </c>
      <c r="D292" s="230"/>
      <c r="E292" s="226">
        <f t="shared" si="15"/>
        <v>0</v>
      </c>
      <c r="F292" s="226">
        <f t="shared" si="16"/>
        <v>0</v>
      </c>
      <c r="G292" s="226">
        <f>IF(ROUND(BILANCA!D188,2)&lt;ROUND(SUM(BILANCA!D295:'BILANCA'!D302),2),1,0)</f>
        <v>0</v>
      </c>
      <c r="H292" s="226">
        <f>IF(ROUND(BILANCA!E188,2)&lt;ROUND(SUM(BILANCA!E295:'BILANCA'!E302),2),1,0)</f>
        <v>0</v>
      </c>
      <c r="I292" s="226"/>
      <c r="J292" s="226"/>
      <c r="K292" s="226"/>
      <c r="L292" s="226"/>
      <c r="M292" s="226"/>
      <c r="N292" s="226"/>
      <c r="O292" s="226"/>
      <c r="P292" s="174"/>
    </row>
    <row r="293" spans="1:16" ht="19.5" customHeight="1" x14ac:dyDescent="0.25">
      <c r="A293" s="237">
        <v>32</v>
      </c>
      <c r="B293" s="238" t="str">
        <f t="shared" si="14"/>
        <v>O.K.</v>
      </c>
      <c r="C293" s="256" t="s">
        <v>3325</v>
      </c>
      <c r="D293" s="230"/>
      <c r="E293" s="226">
        <f t="shared" si="15"/>
        <v>0</v>
      </c>
      <c r="F293" s="226">
        <f t="shared" si="16"/>
        <v>0</v>
      </c>
      <c r="G293" s="226">
        <f>IF(ROUND(BILANCA!D208,2)&lt;ROUND(SUM(BILANCA!D303:'BILANCA'!D304),2),1,0)</f>
        <v>0</v>
      </c>
      <c r="H293" s="226">
        <f>IF(ROUND(BILANCA!E208,2)&lt;ROUND(SUM(BILANCA!E303:'BILANCA'!E304),2),1,0)</f>
        <v>0</v>
      </c>
      <c r="I293" s="226"/>
      <c r="J293" s="226"/>
      <c r="K293" s="226"/>
      <c r="L293" s="226"/>
      <c r="M293" s="226"/>
      <c r="N293" s="226"/>
      <c r="O293" s="226"/>
      <c r="P293" s="174"/>
    </row>
    <row r="294" spans="1:16" ht="19.5" customHeight="1" x14ac:dyDescent="0.25">
      <c r="A294" s="237">
        <v>33</v>
      </c>
      <c r="B294" s="238" t="str">
        <f t="shared" si="14"/>
        <v>O.K.</v>
      </c>
      <c r="C294" s="256" t="s">
        <v>3326</v>
      </c>
      <c r="D294" s="230"/>
      <c r="E294" s="226">
        <f t="shared" si="15"/>
        <v>0</v>
      </c>
      <c r="F294" s="226">
        <f t="shared" si="16"/>
        <v>0</v>
      </c>
      <c r="G294" s="226">
        <f>IF(ROUND(BILANCA!D209,2)&lt;ROUND(BILANCA!D305,2),1,0)</f>
        <v>0</v>
      </c>
      <c r="H294" s="226">
        <f>IF(ROUND(BILANCA!E209,2)&lt;ROUND(BILANCA!E305,2),1,0)</f>
        <v>0</v>
      </c>
      <c r="I294" s="226"/>
      <c r="J294" s="226"/>
      <c r="K294" s="226"/>
      <c r="L294" s="226"/>
      <c r="M294" s="226"/>
      <c r="N294" s="226"/>
      <c r="O294" s="226"/>
      <c r="P294" s="174"/>
    </row>
    <row r="295" spans="1:16" ht="19.5" customHeight="1" x14ac:dyDescent="0.25">
      <c r="A295" s="237">
        <v>34</v>
      </c>
      <c r="B295" s="238" t="str">
        <f t="shared" si="14"/>
        <v>O.K.</v>
      </c>
      <c r="C295" s="256" t="s">
        <v>3327</v>
      </c>
      <c r="D295" s="230"/>
      <c r="E295" s="226">
        <f t="shared" si="15"/>
        <v>0</v>
      </c>
      <c r="F295" s="226">
        <f t="shared" si="16"/>
        <v>0</v>
      </c>
      <c r="G295" s="226">
        <f>IF(ROUND(BILANCA!D210,2)&lt;ROUND(SUM(BILANCA!D306:'BILANCA'!D307),2),1,0)</f>
        <v>0</v>
      </c>
      <c r="H295" s="226">
        <f>IF(ROUND(BILANCA!E210,2)&lt;ROUND(SUM(BILANCA!E306:'BILANCA'!E307),2),1,0)</f>
        <v>0</v>
      </c>
      <c r="I295" s="226"/>
      <c r="J295" s="226"/>
      <c r="K295" s="226"/>
      <c r="L295" s="226"/>
      <c r="M295" s="226"/>
      <c r="N295" s="226"/>
      <c r="O295" s="226"/>
      <c r="P295" s="174"/>
    </row>
    <row r="296" spans="1:16" ht="19.5" customHeight="1" x14ac:dyDescent="0.25">
      <c r="A296" s="237">
        <v>35</v>
      </c>
      <c r="B296" s="238" t="str">
        <f t="shared" si="14"/>
        <v>O.K.</v>
      </c>
      <c r="C296" s="256" t="s">
        <v>3328</v>
      </c>
      <c r="D296" s="230"/>
      <c r="E296" s="226">
        <f t="shared" si="15"/>
        <v>0</v>
      </c>
      <c r="F296" s="226">
        <f t="shared" si="16"/>
        <v>0</v>
      </c>
      <c r="G296" s="226">
        <f>IF(ROUND(BILANCA!D211,2)&lt;ROUND(BILANCA!D308,2),1,0)</f>
        <v>0</v>
      </c>
      <c r="H296" s="226">
        <f>IF(ROUND(BILANCA!E211,2)&lt;ROUND(BILANCA!E308,2),1,0)</f>
        <v>0</v>
      </c>
      <c r="I296" s="226"/>
      <c r="J296" s="226"/>
      <c r="K296" s="226"/>
      <c r="L296" s="226"/>
      <c r="M296" s="226"/>
      <c r="N296" s="226"/>
      <c r="O296" s="226"/>
      <c r="P296" s="174"/>
    </row>
    <row r="297" spans="1:16" ht="19.5" customHeight="1" x14ac:dyDescent="0.25">
      <c r="A297" s="237">
        <v>36</v>
      </c>
      <c r="B297" s="238" t="str">
        <f t="shared" si="14"/>
        <v>O.K.</v>
      </c>
      <c r="C297" s="256" t="s">
        <v>3329</v>
      </c>
      <c r="D297" s="230"/>
      <c r="E297" s="226">
        <f t="shared" si="15"/>
        <v>0</v>
      </c>
      <c r="F297" s="226">
        <f t="shared" si="16"/>
        <v>0</v>
      </c>
      <c r="G297" s="226">
        <f>IF(ROUND(BILANCA!D212,2)&lt;ROUND(SUM(BILANCA!D309:'BILANCA'!D310),2),1,0)</f>
        <v>0</v>
      </c>
      <c r="H297" s="226">
        <f>IF(ROUND(BILANCA!E212,2)&lt;ROUND(SUM(BILANCA!E309:'BILANCA'!E310),2),1,0)</f>
        <v>0</v>
      </c>
      <c r="I297" s="226"/>
      <c r="J297" s="226"/>
      <c r="K297" s="226"/>
      <c r="L297" s="226"/>
      <c r="M297" s="226"/>
      <c r="N297" s="226"/>
      <c r="O297" s="226"/>
      <c r="P297" s="174"/>
    </row>
    <row r="298" spans="1:16" ht="19.5" customHeight="1" x14ac:dyDescent="0.25">
      <c r="A298" s="237">
        <v>37</v>
      </c>
      <c r="B298" s="238" t="str">
        <f t="shared" si="14"/>
        <v>O.K.</v>
      </c>
      <c r="C298" s="256" t="s">
        <v>3330</v>
      </c>
      <c r="D298" s="230"/>
      <c r="E298" s="226">
        <f t="shared" si="15"/>
        <v>0</v>
      </c>
      <c r="F298" s="226">
        <f t="shared" si="16"/>
        <v>0</v>
      </c>
      <c r="G298" s="226">
        <f>IF(ROUND(BILANCA!D213,2)&lt;ROUND(BILANCA!D311,2),1,0)</f>
        <v>0</v>
      </c>
      <c r="H298" s="226">
        <f>IF(ROUND(BILANCA!E213,2)&lt;ROUND(BILANCA!E311,2),1,0)</f>
        <v>0</v>
      </c>
      <c r="I298" s="226"/>
      <c r="J298" s="226"/>
      <c r="K298" s="226"/>
      <c r="L298" s="226"/>
      <c r="M298" s="226"/>
      <c r="N298" s="226"/>
      <c r="O298" s="226"/>
      <c r="P298" s="174"/>
    </row>
    <row r="299" spans="1:16" ht="19.5" customHeight="1" x14ac:dyDescent="0.25">
      <c r="A299" s="237">
        <v>38</v>
      </c>
      <c r="B299" s="238" t="str">
        <f t="shared" si="14"/>
        <v>O.K.</v>
      </c>
      <c r="C299" s="256" t="s">
        <v>3331</v>
      </c>
      <c r="D299" s="230"/>
      <c r="E299" s="226">
        <f t="shared" si="15"/>
        <v>0</v>
      </c>
      <c r="F299" s="226">
        <f t="shared" si="16"/>
        <v>0</v>
      </c>
      <c r="G299" s="226">
        <f>IF(ROUND(BILANCA!D214,2)&lt;ROUND(SUM(BILANCA!D312:'BILANCA'!D313),2),1,0)</f>
        <v>0</v>
      </c>
      <c r="H299" s="226">
        <f>IF(ROUND(BILANCA!E214,2)&lt;ROUND(SUM(BILANCA!E312:'BILANCA'!E313),2),1,0)</f>
        <v>0</v>
      </c>
      <c r="I299" s="226"/>
      <c r="J299" s="226"/>
      <c r="K299" s="226"/>
      <c r="L299" s="226"/>
      <c r="M299" s="226"/>
      <c r="N299" s="226"/>
      <c r="O299" s="226"/>
      <c r="P299" s="174"/>
    </row>
    <row r="300" spans="1:16" ht="19.5" customHeight="1" x14ac:dyDescent="0.25">
      <c r="A300" s="237">
        <v>39</v>
      </c>
      <c r="B300" s="238" t="str">
        <f t="shared" si="14"/>
        <v>O.K.</v>
      </c>
      <c r="C300" s="256" t="s">
        <v>3332</v>
      </c>
      <c r="D300" s="230"/>
      <c r="E300" s="226">
        <f t="shared" si="15"/>
        <v>0</v>
      </c>
      <c r="F300" s="226">
        <f t="shared" si="16"/>
        <v>0</v>
      </c>
      <c r="G300" s="226">
        <f>IF(ROUND(BILANCA!D229,2)&lt;ROUND(SUM(BILANCA!D314:'BILANCA'!D315),2),1,0)</f>
        <v>0</v>
      </c>
      <c r="H300" s="226">
        <f>IF(ROUND(BILANCA!E229,2)&lt;ROUND(SUM(BILANCA!E314:'BILANCA'!E315),2),1,0)</f>
        <v>0</v>
      </c>
      <c r="I300" s="226"/>
      <c r="J300" s="226"/>
      <c r="K300" s="226"/>
      <c r="L300" s="226"/>
      <c r="M300" s="226"/>
      <c r="N300" s="226"/>
      <c r="O300" s="226"/>
      <c r="P300" s="174"/>
    </row>
    <row r="301" spans="1:16" ht="19.5" customHeight="1" x14ac:dyDescent="0.25">
      <c r="A301" s="237">
        <v>40</v>
      </c>
      <c r="B301" s="238" t="str">
        <f t="shared" si="14"/>
        <v>O.K.</v>
      </c>
      <c r="C301" s="256" t="s">
        <v>3333</v>
      </c>
      <c r="D301" s="230"/>
      <c r="E301" s="226">
        <f t="shared" si="15"/>
        <v>0</v>
      </c>
      <c r="F301" s="226">
        <f t="shared" si="16"/>
        <v>0</v>
      </c>
      <c r="G301" s="226">
        <f>IF(ROUND(BILANCA!D230,2)&lt;ROUND(BILANCA!D316,2),1,0)</f>
        <v>0</v>
      </c>
      <c r="H301" s="226">
        <f>IF(ROUND(BILANCA!E230,2)&lt;ROUND(BILANCA!E316,2),1,0)</f>
        <v>0</v>
      </c>
      <c r="I301" s="226"/>
      <c r="J301" s="226"/>
      <c r="K301" s="226"/>
      <c r="L301" s="226"/>
      <c r="M301" s="226"/>
      <c r="N301" s="226"/>
      <c r="O301" s="226"/>
      <c r="P301" s="174"/>
    </row>
    <row r="302" spans="1:16" ht="19.5" customHeight="1" x14ac:dyDescent="0.25">
      <c r="A302" s="237">
        <v>41</v>
      </c>
      <c r="B302" s="238" t="str">
        <f t="shared" si="14"/>
        <v>O.K.</v>
      </c>
      <c r="C302" s="256" t="s">
        <v>3334</v>
      </c>
      <c r="D302" s="230"/>
      <c r="E302" s="226">
        <f t="shared" si="15"/>
        <v>0</v>
      </c>
      <c r="F302" s="226">
        <f t="shared" si="16"/>
        <v>0</v>
      </c>
      <c r="G302" s="226">
        <f>IF(ROUND(BILANCA!D231,2)&lt;ROUND(SUM(BILANCA!D317:'BILANCA'!D318),2),1,0)</f>
        <v>0</v>
      </c>
      <c r="H302" s="226">
        <f>IF(ROUND(BILANCA!E231,2)&lt;ROUND(SUM(BILANCA!E317:'BILANCA'!E318),2),1,0)</f>
        <v>0</v>
      </c>
      <c r="I302" s="226"/>
      <c r="J302" s="226"/>
      <c r="K302" s="226"/>
      <c r="L302" s="226"/>
      <c r="M302" s="226"/>
      <c r="N302" s="226"/>
      <c r="O302" s="226"/>
      <c r="P302" s="174"/>
    </row>
    <row r="303" spans="1:16" ht="19.5" customHeight="1" x14ac:dyDescent="0.25">
      <c r="A303" s="237">
        <v>42</v>
      </c>
      <c r="B303" s="238" t="str">
        <f t="shared" si="14"/>
        <v>O.K.</v>
      </c>
      <c r="C303" s="256" t="s">
        <v>3335</v>
      </c>
      <c r="D303" s="230"/>
      <c r="E303" s="226">
        <f t="shared" si="15"/>
        <v>0</v>
      </c>
      <c r="F303" s="226">
        <f t="shared" si="16"/>
        <v>0</v>
      </c>
      <c r="G303" s="226">
        <f>IF(ROUND(BILANCA!D215,2)&lt;ROUND(BILANCA!D319,2),1,0)</f>
        <v>0</v>
      </c>
      <c r="H303" s="226">
        <f>IF(ROUND(BILANCA!E215,2)&lt;ROUND(BILANCA!E319,2),1,0)</f>
        <v>0</v>
      </c>
      <c r="I303" s="226"/>
      <c r="J303" s="226"/>
      <c r="K303" s="226"/>
      <c r="L303" s="226"/>
      <c r="M303" s="226"/>
      <c r="N303" s="226"/>
      <c r="O303" s="226"/>
      <c r="P303" s="174"/>
    </row>
    <row r="304" spans="1:16" ht="19.5" customHeight="1" x14ac:dyDescent="0.25">
      <c r="A304" s="237">
        <v>43</v>
      </c>
      <c r="B304" s="238" t="str">
        <f t="shared" si="14"/>
        <v>O.K.</v>
      </c>
      <c r="C304" s="256" t="s">
        <v>3336</v>
      </c>
      <c r="D304" s="230"/>
      <c r="E304" s="226">
        <f t="shared" si="15"/>
        <v>0</v>
      </c>
      <c r="F304" s="226">
        <f t="shared" si="16"/>
        <v>0</v>
      </c>
      <c r="G304" s="226">
        <f>IF(ROUND(BILANCA!D216,2)&lt;ROUND(BILANCA!D320,2),1,0)</f>
        <v>0</v>
      </c>
      <c r="H304" s="226">
        <f>IF(ROUND(BILANCA!E216,2)&lt;ROUND(BILANCA!E320,2),1,0)</f>
        <v>0</v>
      </c>
      <c r="I304" s="226"/>
      <c r="J304" s="226"/>
      <c r="K304" s="226"/>
      <c r="L304" s="226"/>
      <c r="M304" s="226"/>
      <c r="N304" s="226"/>
      <c r="O304" s="226"/>
      <c r="P304" s="174"/>
    </row>
    <row r="305" spans="1:16" ht="19.5" customHeight="1" x14ac:dyDescent="0.25">
      <c r="A305" s="237">
        <v>44</v>
      </c>
      <c r="B305" s="238" t="str">
        <f t="shared" si="14"/>
        <v>O.K.</v>
      </c>
      <c r="C305" s="256" t="s">
        <v>3337</v>
      </c>
      <c r="D305" s="230"/>
      <c r="E305" s="226">
        <f t="shared" si="15"/>
        <v>0</v>
      </c>
      <c r="F305" s="226">
        <f t="shared" si="16"/>
        <v>0</v>
      </c>
      <c r="G305" s="226">
        <f>IF(ROUND(BILANCA!D232,2)&lt;ROUND(BILANCA!D321,2),1,0)</f>
        <v>0</v>
      </c>
      <c r="H305" s="226">
        <f>IF(ROUND(BILANCA!E232,2)&lt;ROUND(BILANCA!E321,2),1,0)</f>
        <v>0</v>
      </c>
      <c r="I305" s="226"/>
      <c r="J305" s="226"/>
      <c r="K305" s="226"/>
      <c r="L305" s="226"/>
      <c r="M305" s="226"/>
      <c r="N305" s="226"/>
      <c r="O305" s="226"/>
      <c r="P305" s="174"/>
    </row>
    <row r="306" spans="1:16" ht="19.5" customHeight="1" x14ac:dyDescent="0.25">
      <c r="A306" s="237">
        <v>45</v>
      </c>
      <c r="B306" s="238" t="str">
        <f t="shared" si="14"/>
        <v>O.K.</v>
      </c>
      <c r="C306" s="256" t="s">
        <v>3338</v>
      </c>
      <c r="D306" s="230"/>
      <c r="E306" s="226">
        <f t="shared" si="15"/>
        <v>0</v>
      </c>
      <c r="F306" s="226">
        <f t="shared" si="16"/>
        <v>0</v>
      </c>
      <c r="G306" s="226">
        <f>IF(ROUND(BILANCA!D233,2)&lt;ROUND(BILANCA!D322,2),1,0)</f>
        <v>0</v>
      </c>
      <c r="H306" s="226">
        <f>IF(ROUND(BILANCA!E233,2)&lt;ROUND(BILANCA!E322,2),1,0)</f>
        <v>0</v>
      </c>
      <c r="I306" s="226"/>
      <c r="J306" s="226"/>
      <c r="K306" s="226"/>
      <c r="L306" s="226"/>
      <c r="M306" s="226"/>
      <c r="N306" s="226"/>
      <c r="O306" s="226"/>
      <c r="P306" s="174"/>
    </row>
    <row r="307" spans="1:16" ht="19.5" customHeight="1" x14ac:dyDescent="0.25">
      <c r="A307" s="237">
        <v>22</v>
      </c>
      <c r="B307" s="238" t="str">
        <f t="shared" si="14"/>
        <v>O.K.</v>
      </c>
      <c r="C307" s="242" t="s">
        <v>3339</v>
      </c>
      <c r="D307" s="230"/>
      <c r="E307" s="226">
        <f t="shared" si="15"/>
        <v>0</v>
      </c>
      <c r="F307" s="226">
        <f t="shared" si="16"/>
        <v>0</v>
      </c>
      <c r="G307" s="226">
        <f>IF(ABS(BILANCA!D177-BILANCA!D287-BILANCA!D288)&gt;0.001,1,0)</f>
        <v>0</v>
      </c>
      <c r="H307" s="226">
        <f>IF(ABS(BILANCA!E177-BILANCA!E287-BILANCA!E288)&gt;0.001,1,0)</f>
        <v>0</v>
      </c>
      <c r="I307" s="226"/>
      <c r="J307" s="226"/>
      <c r="K307" s="226"/>
      <c r="L307" s="226"/>
      <c r="M307" s="226"/>
      <c r="N307" s="226"/>
      <c r="O307" s="226"/>
      <c r="P307" s="174"/>
    </row>
    <row r="308" spans="1:16" ht="19.5" customHeight="1" x14ac:dyDescent="0.25">
      <c r="A308" s="237">
        <v>23</v>
      </c>
      <c r="B308" s="238" t="str">
        <f t="shared" si="14"/>
        <v>O.K.</v>
      </c>
      <c r="C308" s="242" t="s">
        <v>3340</v>
      </c>
      <c r="D308" s="230"/>
      <c r="E308" s="226">
        <f t="shared" si="15"/>
        <v>0</v>
      </c>
      <c r="F308" s="226">
        <f t="shared" si="16"/>
        <v>0</v>
      </c>
      <c r="G308" s="226">
        <f>IF(ABS(BILANCA!D189-BILANCA!D289-BILANCA!D290)&gt;0.001,1,0)</f>
        <v>0</v>
      </c>
      <c r="H308" s="226">
        <f>IF(ABS(BILANCA!E189-BILANCA!E289-BILANCA!E290)&gt;0.001,1,0)</f>
        <v>0</v>
      </c>
      <c r="I308" s="226"/>
      <c r="J308" s="226"/>
      <c r="K308" s="226"/>
      <c r="L308" s="226"/>
      <c r="M308" s="226"/>
      <c r="N308" s="226"/>
      <c r="O308" s="226"/>
      <c r="P308" s="174"/>
    </row>
    <row r="309" spans="1:16" ht="19.5" customHeight="1" x14ac:dyDescent="0.25">
      <c r="A309" s="237">
        <v>24</v>
      </c>
      <c r="B309" s="238" t="str">
        <f t="shared" si="14"/>
        <v>O.K.</v>
      </c>
      <c r="C309" s="242" t="s">
        <v>3341</v>
      </c>
      <c r="D309" s="230"/>
      <c r="E309" s="226">
        <f t="shared" si="15"/>
        <v>0</v>
      </c>
      <c r="F309" s="226">
        <f t="shared" si="16"/>
        <v>0</v>
      </c>
      <c r="G309" s="226">
        <f>IF(ABS(BILANCA!D190-BILANCA!D291-BILANCA!D292)&gt;0.001,1,0)</f>
        <v>0</v>
      </c>
      <c r="H309" s="226">
        <f>IF(ABS(BILANCA!E190-BILANCA!E291-BILANCA!E292)&gt;0.001,1,0)</f>
        <v>0</v>
      </c>
      <c r="I309" s="226"/>
      <c r="J309" s="226"/>
      <c r="K309" s="226"/>
      <c r="L309" s="226"/>
      <c r="M309" s="226"/>
      <c r="N309" s="226"/>
      <c r="O309" s="226"/>
      <c r="P309" s="174"/>
    </row>
    <row r="310" spans="1:16" ht="19.5" customHeight="1" x14ac:dyDescent="0.25">
      <c r="A310" s="237">
        <v>25</v>
      </c>
      <c r="B310" s="238" t="str">
        <f t="shared" si="14"/>
        <v>O.K.</v>
      </c>
      <c r="C310" s="242" t="s">
        <v>3342</v>
      </c>
      <c r="D310" s="230"/>
      <c r="E310" s="226">
        <f t="shared" si="15"/>
        <v>0</v>
      </c>
      <c r="F310" s="226">
        <f t="shared" si="16"/>
        <v>0</v>
      </c>
      <c r="G310" s="226">
        <f>IF(ABS(BILANCA!D206-BILANCA!D293-BILANCA!D294)&gt;0.001,1,0)</f>
        <v>0</v>
      </c>
      <c r="H310" s="226">
        <f>IF(ABS(BILANCA!E206-BILANCA!E293-BILANCA!E294)&gt;0.001,1,0)</f>
        <v>0</v>
      </c>
      <c r="I310" s="226"/>
      <c r="J310" s="226"/>
      <c r="K310" s="226"/>
      <c r="L310" s="226"/>
      <c r="M310" s="226"/>
      <c r="N310" s="226"/>
      <c r="O310" s="226"/>
      <c r="P310" s="174"/>
    </row>
    <row r="311" spans="1:16" ht="19.5" customHeight="1" x14ac:dyDescent="0.25">
      <c r="A311" s="337" t="s">
        <v>36</v>
      </c>
      <c r="B311" s="338"/>
      <c r="C311" s="339"/>
      <c r="D311" s="230"/>
      <c r="E311" s="226">
        <f>SUM(E312:E313)</f>
        <v>0</v>
      </c>
      <c r="F311" s="226">
        <f>SUM(F312:F313)</f>
        <v>0</v>
      </c>
      <c r="G311" s="226"/>
      <c r="H311" s="226"/>
      <c r="I311" s="226"/>
      <c r="J311" s="226"/>
      <c r="K311" s="226"/>
      <c r="L311" s="226"/>
      <c r="M311" s="226"/>
      <c r="N311" s="226"/>
      <c r="O311" s="226"/>
      <c r="P311" s="174"/>
    </row>
    <row r="312" spans="1:16" ht="30" customHeight="1" x14ac:dyDescent="0.25">
      <c r="A312" s="237">
        <v>1</v>
      </c>
      <c r="B312" s="238" t="str">
        <f>IF(E312=1,"Pogreška",IF(F312=1,"Provjera","O.K."))</f>
        <v>O.K.</v>
      </c>
      <c r="C312" s="242" t="s">
        <v>3309</v>
      </c>
      <c r="D312" s="230"/>
      <c r="E312" s="226">
        <f>MAX(G312:K312)</f>
        <v>0</v>
      </c>
      <c r="F312" s="226">
        <f>MAX(L312:O312)</f>
        <v>0</v>
      </c>
      <c r="G312" s="226">
        <f>IF(MIN(OBVEZE!D5:D105)&lt;-0.001,1,0)</f>
        <v>0</v>
      </c>
      <c r="H312" s="226"/>
      <c r="I312" s="226"/>
      <c r="J312" s="226"/>
      <c r="K312" s="226"/>
      <c r="L312" s="226"/>
      <c r="M312" s="226"/>
      <c r="N312" s="226"/>
      <c r="O312" s="226"/>
      <c r="P312" s="174"/>
    </row>
    <row r="313" spans="1:16" ht="42" customHeight="1" x14ac:dyDescent="0.25">
      <c r="A313" s="237">
        <v>2</v>
      </c>
      <c r="B313" s="238" t="str">
        <f>IF(E313=1,"Pogreška",IF(F313=1,"Provjera","O.K."))</f>
        <v>O.K.</v>
      </c>
      <c r="C313" s="242" t="s">
        <v>3343</v>
      </c>
      <c r="D313" s="230"/>
      <c r="E313" s="226">
        <f>MAX(G313:K313)</f>
        <v>0</v>
      </c>
      <c r="F313" s="226">
        <f>MAX(L313:O313)</f>
        <v>0</v>
      </c>
      <c r="G313" s="226">
        <f>IF(ROUND(OBVEZE!D42,2)&lt;&gt;ROUND(OBVEZE!D43+OBVEZE!D101,2),1,0)</f>
        <v>0</v>
      </c>
      <c r="H313" s="226"/>
      <c r="I313" s="226"/>
      <c r="J313" s="226"/>
      <c r="K313" s="226"/>
      <c r="L313" s="226"/>
      <c r="M313" s="226"/>
      <c r="N313" s="226"/>
      <c r="O313" s="226"/>
      <c r="P313" s="174"/>
    </row>
    <row r="314" spans="1:16" ht="19.5" customHeight="1" x14ac:dyDescent="0.25">
      <c r="A314" s="337" t="s">
        <v>35</v>
      </c>
      <c r="B314" s="338"/>
      <c r="C314" s="339"/>
      <c r="D314" s="230"/>
      <c r="E314" s="226">
        <f>SUM(E315:E315)</f>
        <v>0</v>
      </c>
      <c r="F314" s="226">
        <f>SUM(F315:F315)</f>
        <v>0</v>
      </c>
      <c r="G314" s="226"/>
      <c r="H314" s="226"/>
      <c r="I314" s="226"/>
      <c r="J314" s="226"/>
      <c r="K314" s="226"/>
      <c r="L314" s="226"/>
      <c r="M314" s="226"/>
      <c r="N314" s="226"/>
      <c r="O314" s="226"/>
      <c r="P314" s="174"/>
    </row>
    <row r="315" spans="1:16" ht="30" customHeight="1" x14ac:dyDescent="0.25">
      <c r="A315" s="237">
        <v>1</v>
      </c>
      <c r="B315" s="238" t="str">
        <f>IF(E315=1,"Pogreška",IF(F315=1,"Provjera","O.K."))</f>
        <v>O.K.</v>
      </c>
      <c r="C315" s="242" t="s">
        <v>3309</v>
      </c>
      <c r="D315" s="230"/>
      <c r="E315" s="226">
        <f>MAX(G315:K315)</f>
        <v>0</v>
      </c>
      <c r="F315" s="226">
        <f>MAX(L315:O315)</f>
        <v>0</v>
      </c>
      <c r="G315" s="226">
        <f>IF(MIN('P-VRIO'!D5:E48)&lt;-0.001,1,0)</f>
        <v>0</v>
      </c>
      <c r="H315" s="226"/>
      <c r="I315" s="226"/>
      <c r="J315" s="226"/>
      <c r="K315" s="226"/>
      <c r="L315" s="226"/>
      <c r="M315" s="226"/>
      <c r="N315" s="226"/>
      <c r="O315" s="226"/>
      <c r="P315" s="174"/>
    </row>
    <row r="316" spans="1:16" ht="19.5" customHeight="1" x14ac:dyDescent="0.25">
      <c r="A316" s="337" t="s">
        <v>3344</v>
      </c>
      <c r="B316" s="338"/>
      <c r="C316" s="339"/>
      <c r="D316" s="230"/>
      <c r="E316" s="226">
        <f>SUM(E317)</f>
        <v>0</v>
      </c>
      <c r="F316" s="226">
        <f>SUM(F317)</f>
        <v>0</v>
      </c>
      <c r="G316" s="226"/>
      <c r="H316" s="226"/>
      <c r="I316" s="226"/>
      <c r="J316" s="226"/>
      <c r="K316" s="226"/>
      <c r="L316" s="226"/>
      <c r="M316" s="226"/>
      <c r="N316" s="226"/>
      <c r="O316" s="226"/>
      <c r="P316" s="174"/>
    </row>
    <row r="317" spans="1:16" ht="30" customHeight="1" x14ac:dyDescent="0.25">
      <c r="A317" s="257">
        <v>1</v>
      </c>
      <c r="B317" s="258" t="str">
        <f>IF(E317=1,"Pogreška",IF(F317=1,"Provjera","O.K."))</f>
        <v>O.K.</v>
      </c>
      <c r="C317" s="259" t="s">
        <v>3309</v>
      </c>
      <c r="D317" s="230"/>
      <c r="E317" s="226">
        <f>MAX(G317:K317)</f>
        <v>0</v>
      </c>
      <c r="F317" s="226">
        <f>MAX(L317:O317)</f>
        <v>0</v>
      </c>
      <c r="G317" s="226">
        <f>IF(MIN('RAS-funkcijski'!D5:E141)&lt;-0.001,1,0)</f>
        <v>0</v>
      </c>
      <c r="H317" s="226"/>
      <c r="I317" s="226"/>
      <c r="J317" s="226"/>
      <c r="K317" s="226"/>
      <c r="L317" s="226"/>
      <c r="M317" s="226"/>
      <c r="N317" s="226"/>
      <c r="O317" s="226"/>
      <c r="P317" s="174"/>
    </row>
    <row r="318" spans="1:16" ht="12.75" customHeight="1" x14ac:dyDescent="0.25">
      <c r="A318" s="253"/>
      <c r="B318" s="260"/>
      <c r="C318" s="261"/>
      <c r="D318" s="230"/>
      <c r="E318" s="226"/>
      <c r="F318" s="226"/>
      <c r="G318" s="226"/>
      <c r="H318" s="226"/>
      <c r="I318" s="226"/>
      <c r="J318" s="226"/>
      <c r="K318" s="226"/>
      <c r="L318" s="226"/>
      <c r="M318" s="226"/>
      <c r="N318" s="226"/>
      <c r="O318" s="226"/>
      <c r="P318" s="174"/>
    </row>
    <row r="319" spans="1:16" ht="12.75" customHeight="1" x14ac:dyDescent="0.25">
      <c r="A319" s="253"/>
      <c r="B319" s="260"/>
      <c r="C319" s="261"/>
      <c r="D319" s="230"/>
      <c r="E319" s="226"/>
      <c r="F319" s="226"/>
      <c r="G319" s="226"/>
      <c r="H319" s="226"/>
      <c r="I319" s="226"/>
      <c r="J319" s="226"/>
      <c r="K319" s="226"/>
      <c r="L319" s="226"/>
      <c r="M319" s="226"/>
      <c r="N319" s="226"/>
      <c r="O319" s="226"/>
      <c r="P319" s="174"/>
    </row>
    <row r="320" spans="1:16" ht="11.25" customHeight="1" x14ac:dyDescent="0.25">
      <c r="A320" s="253"/>
      <c r="B320" s="260"/>
      <c r="C320" s="261"/>
      <c r="D320" s="230"/>
      <c r="E320" s="226"/>
      <c r="F320" s="226"/>
      <c r="G320" s="226"/>
      <c r="H320" s="226"/>
      <c r="I320" s="226"/>
      <c r="J320" s="226"/>
      <c r="K320" s="226"/>
      <c r="L320" s="226"/>
      <c r="M320" s="226"/>
      <c r="N320" s="226"/>
      <c r="O320" s="226"/>
      <c r="P320" s="174"/>
    </row>
    <row r="321" spans="1:16" ht="11.25" customHeight="1" x14ac:dyDescent="0.25">
      <c r="A321" s="253"/>
      <c r="B321" s="260"/>
      <c r="C321" s="261"/>
      <c r="D321" s="230"/>
      <c r="E321" s="226"/>
      <c r="F321" s="226"/>
      <c r="G321" s="226"/>
      <c r="H321" s="226"/>
      <c r="I321" s="226"/>
      <c r="J321" s="226"/>
      <c r="K321" s="226"/>
      <c r="L321" s="226"/>
      <c r="M321" s="226"/>
      <c r="N321" s="226"/>
      <c r="O321" s="226"/>
      <c r="P321" s="174"/>
    </row>
    <row r="322" spans="1:16" ht="11.25" customHeight="1" x14ac:dyDescent="0.25">
      <c r="A322" s="253"/>
      <c r="B322" s="260"/>
      <c r="C322" s="261"/>
      <c r="D322" s="230"/>
      <c r="E322" s="226"/>
      <c r="F322" s="226"/>
      <c r="G322" s="226"/>
      <c r="H322" s="226"/>
      <c r="I322" s="226"/>
      <c r="J322" s="226"/>
      <c r="K322" s="226"/>
      <c r="L322" s="226"/>
      <c r="M322" s="226"/>
      <c r="N322" s="226"/>
      <c r="O322" s="226"/>
      <c r="P322" s="174"/>
    </row>
    <row r="323" spans="1:16" ht="11.25" customHeight="1" x14ac:dyDescent="0.25">
      <c r="A323" s="253"/>
      <c r="B323" s="260"/>
      <c r="C323" s="261"/>
      <c r="D323" s="230"/>
      <c r="E323" s="226"/>
      <c r="F323" s="226"/>
      <c r="G323" s="226"/>
      <c r="H323" s="226"/>
      <c r="I323" s="226"/>
      <c r="J323" s="226"/>
      <c r="K323" s="226"/>
      <c r="L323" s="226"/>
      <c r="M323" s="226"/>
      <c r="N323" s="226"/>
      <c r="O323" s="226"/>
      <c r="P323" s="174"/>
    </row>
    <row r="324" spans="1:16" ht="11.25" customHeight="1" x14ac:dyDescent="0.25">
      <c r="A324" s="253"/>
      <c r="B324" s="260"/>
      <c r="C324" s="261"/>
      <c r="D324" s="230"/>
      <c r="E324" s="226"/>
      <c r="F324" s="226"/>
      <c r="G324" s="226"/>
      <c r="H324" s="226"/>
      <c r="I324" s="226"/>
      <c r="J324" s="226"/>
      <c r="K324" s="226"/>
      <c r="L324" s="226"/>
      <c r="M324" s="226"/>
      <c r="N324" s="226"/>
      <c r="O324" s="226"/>
      <c r="P324" s="174"/>
    </row>
    <row r="325" spans="1:16" ht="11.25" customHeight="1" x14ac:dyDescent="0.25">
      <c r="A325" s="253"/>
      <c r="B325" s="260"/>
      <c r="C325" s="261"/>
      <c r="D325" s="230"/>
      <c r="E325" s="226"/>
      <c r="F325" s="226"/>
      <c r="G325" s="226"/>
      <c r="H325" s="226"/>
      <c r="I325" s="226"/>
      <c r="J325" s="226"/>
      <c r="K325" s="226"/>
      <c r="L325" s="226"/>
      <c r="M325" s="226"/>
      <c r="N325" s="226"/>
      <c r="O325" s="226"/>
      <c r="P325" s="174"/>
    </row>
    <row r="326" spans="1:16" ht="11.25" customHeight="1" x14ac:dyDescent="0.25">
      <c r="A326" s="253"/>
      <c r="B326" s="260"/>
      <c r="C326" s="261"/>
      <c r="D326" s="230"/>
      <c r="E326" s="226"/>
      <c r="F326" s="226"/>
      <c r="G326" s="226"/>
      <c r="H326" s="226"/>
      <c r="I326" s="226"/>
      <c r="J326" s="226"/>
      <c r="K326" s="226"/>
      <c r="L326" s="226"/>
      <c r="M326" s="226"/>
      <c r="N326" s="226"/>
      <c r="O326" s="226"/>
      <c r="P326" s="174"/>
    </row>
    <row r="327" spans="1:16" ht="11.25" customHeight="1" x14ac:dyDescent="0.25">
      <c r="A327" s="253"/>
      <c r="B327" s="260"/>
      <c r="C327" s="261"/>
      <c r="D327" s="230"/>
      <c r="E327" s="226"/>
      <c r="F327" s="226"/>
      <c r="G327" s="226"/>
      <c r="H327" s="226"/>
      <c r="I327" s="226"/>
      <c r="J327" s="226"/>
      <c r="K327" s="226"/>
      <c r="L327" s="226"/>
      <c r="M327" s="226"/>
      <c r="N327" s="226"/>
      <c r="O327" s="226"/>
      <c r="P327" s="174"/>
    </row>
    <row r="328" spans="1:16" ht="11.25" customHeight="1" x14ac:dyDescent="0.25">
      <c r="A328" s="253"/>
      <c r="B328" s="260"/>
      <c r="C328" s="261"/>
      <c r="D328" s="230"/>
      <c r="E328" s="226"/>
      <c r="F328" s="226"/>
      <c r="G328" s="226"/>
      <c r="H328" s="226"/>
      <c r="I328" s="226"/>
      <c r="J328" s="226"/>
      <c r="K328" s="226"/>
      <c r="L328" s="226"/>
      <c r="M328" s="226"/>
      <c r="N328" s="226"/>
      <c r="O328" s="226"/>
      <c r="P328" s="174"/>
    </row>
    <row r="329" spans="1:16" ht="11.25" customHeight="1" x14ac:dyDescent="0.25">
      <c r="A329" s="253"/>
      <c r="B329" s="260"/>
      <c r="C329" s="261"/>
      <c r="D329" s="230"/>
      <c r="E329" s="226"/>
      <c r="F329" s="226"/>
      <c r="G329" s="226"/>
      <c r="H329" s="226"/>
      <c r="I329" s="226"/>
      <c r="J329" s="226"/>
      <c r="K329" s="226"/>
      <c r="L329" s="226"/>
      <c r="M329" s="226"/>
      <c r="N329" s="226"/>
      <c r="O329" s="226"/>
      <c r="P329" s="174"/>
    </row>
    <row r="330" spans="1:16" ht="11.25" customHeight="1" x14ac:dyDescent="0.25">
      <c r="A330" s="253"/>
      <c r="B330" s="260"/>
      <c r="C330" s="261"/>
      <c r="D330" s="230"/>
      <c r="E330" s="226"/>
      <c r="F330" s="226"/>
      <c r="G330" s="226"/>
      <c r="H330" s="226"/>
      <c r="I330" s="226"/>
      <c r="J330" s="226"/>
      <c r="K330" s="226"/>
      <c r="L330" s="226"/>
      <c r="M330" s="226"/>
      <c r="N330" s="226"/>
      <c r="O330" s="226"/>
      <c r="P330" s="174"/>
    </row>
    <row r="331" spans="1:16" ht="11.25" customHeight="1" x14ac:dyDescent="0.25">
      <c r="A331" s="253"/>
      <c r="B331" s="260"/>
      <c r="C331" s="261"/>
      <c r="D331" s="230"/>
      <c r="E331" s="226"/>
      <c r="F331" s="226"/>
      <c r="G331" s="226"/>
      <c r="H331" s="226"/>
      <c r="I331" s="226"/>
      <c r="J331" s="226"/>
      <c r="K331" s="226"/>
      <c r="L331" s="226"/>
      <c r="M331" s="226"/>
      <c r="N331" s="226"/>
      <c r="O331" s="226"/>
      <c r="P331" s="174"/>
    </row>
    <row r="332" spans="1:16" ht="11.25" customHeight="1" x14ac:dyDescent="0.25">
      <c r="A332" s="253"/>
      <c r="B332" s="260"/>
      <c r="C332" s="261"/>
      <c r="D332" s="230"/>
      <c r="E332" s="226"/>
      <c r="F332" s="226"/>
      <c r="G332" s="226"/>
      <c r="H332" s="226"/>
      <c r="I332" s="226"/>
      <c r="J332" s="226"/>
      <c r="K332" s="226"/>
      <c r="L332" s="226"/>
      <c r="M332" s="226"/>
      <c r="N332" s="226"/>
      <c r="O332" s="226"/>
      <c r="P332" s="174"/>
    </row>
    <row r="333" spans="1:16" ht="11.25" customHeight="1" x14ac:dyDescent="0.25">
      <c r="A333" s="253"/>
      <c r="B333" s="260"/>
      <c r="C333" s="261"/>
      <c r="D333" s="230"/>
      <c r="E333" s="226"/>
      <c r="F333" s="226"/>
      <c r="G333" s="226"/>
      <c r="H333" s="226"/>
      <c r="I333" s="226"/>
      <c r="J333" s="226"/>
      <c r="K333" s="226"/>
      <c r="L333" s="226"/>
      <c r="M333" s="226"/>
      <c r="N333" s="226"/>
      <c r="O333" s="226"/>
      <c r="P333" s="174"/>
    </row>
    <row r="334" spans="1:16" ht="11.25" customHeight="1" x14ac:dyDescent="0.25">
      <c r="A334" s="253"/>
      <c r="B334" s="260"/>
      <c r="C334" s="261"/>
      <c r="D334" s="230"/>
      <c r="E334" s="226"/>
      <c r="F334" s="226"/>
      <c r="G334" s="226"/>
      <c r="H334" s="226"/>
      <c r="I334" s="226"/>
      <c r="J334" s="226"/>
      <c r="K334" s="226"/>
      <c r="L334" s="226"/>
      <c r="M334" s="226"/>
      <c r="N334" s="226"/>
      <c r="O334" s="226"/>
      <c r="P334" s="174"/>
    </row>
    <row r="335" spans="1:16" ht="11.25" customHeight="1" x14ac:dyDescent="0.25">
      <c r="A335" s="253"/>
      <c r="B335" s="260"/>
      <c r="C335" s="261"/>
      <c r="D335" s="230"/>
      <c r="E335" s="226"/>
      <c r="F335" s="226"/>
      <c r="G335" s="226"/>
      <c r="H335" s="226"/>
      <c r="I335" s="226"/>
      <c r="J335" s="226"/>
      <c r="K335" s="226"/>
      <c r="L335" s="226"/>
      <c r="M335" s="226"/>
      <c r="N335" s="226"/>
      <c r="O335" s="226"/>
      <c r="P335" s="174"/>
    </row>
    <row r="336" spans="1:16" ht="11.25" customHeight="1" x14ac:dyDescent="0.25">
      <c r="A336" s="253"/>
      <c r="B336" s="260"/>
      <c r="C336" s="261"/>
      <c r="D336" s="230"/>
      <c r="E336" s="226"/>
      <c r="F336" s="226"/>
      <c r="G336" s="226"/>
      <c r="H336" s="226"/>
      <c r="I336" s="226"/>
      <c r="J336" s="226"/>
      <c r="K336" s="226"/>
      <c r="L336" s="226"/>
      <c r="M336" s="226"/>
      <c r="N336" s="226"/>
      <c r="O336" s="226"/>
      <c r="P336" s="174"/>
    </row>
    <row r="337" spans="1:16" ht="11.25" customHeight="1" x14ac:dyDescent="0.25">
      <c r="A337" s="253"/>
      <c r="B337" s="260"/>
      <c r="C337" s="261"/>
      <c r="D337" s="230"/>
      <c r="E337" s="226"/>
      <c r="F337" s="226"/>
      <c r="G337" s="226"/>
      <c r="H337" s="226"/>
      <c r="I337" s="226"/>
      <c r="J337" s="226"/>
      <c r="K337" s="226"/>
      <c r="L337" s="226"/>
      <c r="M337" s="226"/>
      <c r="N337" s="226"/>
      <c r="O337" s="226"/>
      <c r="P337" s="174"/>
    </row>
    <row r="338" spans="1:16" ht="11.25" customHeight="1" x14ac:dyDescent="0.25">
      <c r="A338" s="253"/>
      <c r="B338" s="260"/>
      <c r="C338" s="261"/>
      <c r="D338" s="230"/>
      <c r="E338" s="226"/>
      <c r="F338" s="226"/>
      <c r="G338" s="226"/>
      <c r="H338" s="226"/>
      <c r="I338" s="226"/>
      <c r="J338" s="226"/>
      <c r="K338" s="226"/>
      <c r="L338" s="226"/>
      <c r="M338" s="226"/>
      <c r="N338" s="226"/>
      <c r="O338" s="226"/>
      <c r="P338" s="174"/>
    </row>
    <row r="339" spans="1:16" ht="11.25" customHeight="1" x14ac:dyDescent="0.25">
      <c r="A339" s="253"/>
      <c r="B339" s="260"/>
      <c r="C339" s="261"/>
      <c r="D339" s="230"/>
      <c r="E339" s="226"/>
      <c r="F339" s="226"/>
      <c r="G339" s="226"/>
      <c r="H339" s="226"/>
      <c r="I339" s="226"/>
      <c r="J339" s="226"/>
      <c r="K339" s="226"/>
      <c r="L339" s="226"/>
      <c r="M339" s="226"/>
      <c r="N339" s="226"/>
      <c r="O339" s="226"/>
      <c r="P339" s="174"/>
    </row>
    <row r="340" spans="1:16" ht="11.25" customHeight="1" x14ac:dyDescent="0.25">
      <c r="A340" s="253"/>
      <c r="B340" s="260"/>
      <c r="C340" s="261"/>
      <c r="D340" s="230"/>
      <c r="E340" s="226"/>
      <c r="F340" s="226"/>
      <c r="G340" s="226"/>
      <c r="H340" s="226"/>
      <c r="I340" s="226"/>
      <c r="J340" s="226"/>
      <c r="K340" s="226"/>
      <c r="L340" s="226"/>
      <c r="M340" s="226"/>
      <c r="N340" s="226"/>
      <c r="O340" s="226"/>
      <c r="P340" s="174"/>
    </row>
    <row r="341" spans="1:16" ht="11.25" customHeight="1" x14ac:dyDescent="0.25">
      <c r="A341" s="253"/>
      <c r="B341" s="260"/>
      <c r="C341" s="261"/>
      <c r="D341" s="230"/>
      <c r="E341" s="226"/>
      <c r="F341" s="226"/>
      <c r="G341" s="226"/>
      <c r="H341" s="226"/>
      <c r="I341" s="226"/>
      <c r="J341" s="226"/>
      <c r="K341" s="226"/>
      <c r="L341" s="226"/>
      <c r="M341" s="226"/>
      <c r="N341" s="226"/>
      <c r="O341" s="226"/>
      <c r="P341" s="174"/>
    </row>
    <row r="342" spans="1:16" ht="11.25" customHeight="1" x14ac:dyDescent="0.25">
      <c r="A342" s="253"/>
      <c r="B342" s="260"/>
      <c r="C342" s="261"/>
      <c r="D342" s="230"/>
      <c r="E342" s="226"/>
      <c r="F342" s="226"/>
      <c r="G342" s="226"/>
      <c r="H342" s="226"/>
      <c r="I342" s="226"/>
      <c r="J342" s="226"/>
      <c r="K342" s="226"/>
      <c r="L342" s="226"/>
      <c r="M342" s="226"/>
      <c r="N342" s="226"/>
      <c r="O342" s="226"/>
      <c r="P342" s="174"/>
    </row>
    <row r="343" spans="1:16" ht="11.25" customHeight="1" x14ac:dyDescent="0.25">
      <c r="A343" s="253"/>
      <c r="B343" s="260"/>
      <c r="C343" s="261"/>
      <c r="D343" s="230"/>
      <c r="E343" s="226"/>
      <c r="F343" s="226"/>
      <c r="G343" s="226"/>
      <c r="H343" s="226"/>
      <c r="I343" s="226"/>
      <c r="J343" s="226"/>
      <c r="K343" s="226"/>
      <c r="L343" s="226"/>
      <c r="M343" s="226"/>
      <c r="N343" s="226"/>
      <c r="O343" s="226"/>
      <c r="P343" s="174"/>
    </row>
    <row r="344" spans="1:16" ht="11.25" customHeight="1" x14ac:dyDescent="0.25">
      <c r="A344" s="253"/>
      <c r="B344" s="260"/>
      <c r="C344" s="261"/>
      <c r="D344" s="230"/>
      <c r="E344" s="226"/>
      <c r="F344" s="226"/>
      <c r="G344" s="226"/>
      <c r="H344" s="226"/>
      <c r="I344" s="226"/>
      <c r="J344" s="226"/>
      <c r="K344" s="226"/>
      <c r="L344" s="226"/>
      <c r="M344" s="226"/>
      <c r="N344" s="226"/>
      <c r="O344" s="226"/>
      <c r="P344" s="174"/>
    </row>
    <row r="345" spans="1:16" ht="11.25" customHeight="1" x14ac:dyDescent="0.25">
      <c r="A345" s="253"/>
      <c r="B345" s="260"/>
      <c r="C345" s="261"/>
      <c r="D345" s="230"/>
      <c r="E345" s="226"/>
      <c r="F345" s="226"/>
      <c r="G345" s="226"/>
      <c r="H345" s="226"/>
      <c r="I345" s="226"/>
      <c r="J345" s="226"/>
      <c r="K345" s="226"/>
      <c r="L345" s="226"/>
      <c r="M345" s="226"/>
      <c r="N345" s="226"/>
      <c r="O345" s="226"/>
      <c r="P345" s="174"/>
    </row>
    <row r="346" spans="1:16" ht="11.25" customHeight="1" x14ac:dyDescent="0.25">
      <c r="A346" s="253"/>
      <c r="B346" s="260"/>
      <c r="C346" s="261"/>
      <c r="D346" s="230"/>
      <c r="E346" s="226"/>
      <c r="F346" s="226"/>
      <c r="G346" s="226"/>
      <c r="H346" s="226"/>
      <c r="I346" s="226"/>
      <c r="J346" s="226"/>
      <c r="K346" s="226"/>
      <c r="L346" s="226"/>
      <c r="M346" s="226"/>
      <c r="N346" s="226"/>
      <c r="O346" s="226"/>
      <c r="P346" s="174"/>
    </row>
    <row r="347" spans="1:16" ht="11.25" customHeight="1" x14ac:dyDescent="0.25">
      <c r="A347" s="253"/>
      <c r="B347" s="260"/>
      <c r="C347" s="261"/>
      <c r="D347" s="230"/>
      <c r="E347" s="226"/>
      <c r="F347" s="226"/>
      <c r="G347" s="226"/>
      <c r="H347" s="226"/>
      <c r="I347" s="226"/>
      <c r="J347" s="226"/>
      <c r="K347" s="226"/>
      <c r="L347" s="226"/>
      <c r="M347" s="226"/>
      <c r="N347" s="226"/>
      <c r="O347" s="226"/>
      <c r="P347" s="174"/>
    </row>
    <row r="348" spans="1:16" ht="11.25" customHeight="1" x14ac:dyDescent="0.25">
      <c r="A348" s="253"/>
      <c r="B348" s="260"/>
      <c r="C348" s="261"/>
      <c r="D348" s="230"/>
      <c r="E348" s="226"/>
      <c r="F348" s="226"/>
      <c r="G348" s="226"/>
      <c r="H348" s="226"/>
      <c r="I348" s="226"/>
      <c r="J348" s="226"/>
      <c r="K348" s="226"/>
      <c r="L348" s="226"/>
      <c r="M348" s="226"/>
      <c r="N348" s="226"/>
      <c r="O348" s="226"/>
      <c r="P348" s="174"/>
    </row>
    <row r="349" spans="1:16" ht="11.25" customHeight="1" x14ac:dyDescent="0.25">
      <c r="A349" s="253"/>
      <c r="B349" s="260"/>
      <c r="C349" s="261"/>
      <c r="D349" s="230"/>
      <c r="E349" s="226"/>
      <c r="F349" s="226"/>
      <c r="G349" s="226"/>
      <c r="H349" s="226"/>
      <c r="I349" s="226"/>
      <c r="J349" s="226"/>
      <c r="K349" s="226"/>
      <c r="L349" s="226"/>
      <c r="M349" s="226"/>
      <c r="N349" s="226"/>
      <c r="O349" s="226"/>
      <c r="P349" s="174"/>
    </row>
    <row r="350" spans="1:16" ht="11.25" customHeight="1" x14ac:dyDescent="0.25">
      <c r="A350" s="253"/>
      <c r="B350" s="260"/>
      <c r="C350" s="261"/>
      <c r="D350" s="230"/>
      <c r="E350" s="226"/>
      <c r="F350" s="226"/>
      <c r="G350" s="226"/>
      <c r="H350" s="226"/>
      <c r="I350" s="226"/>
      <c r="J350" s="226"/>
      <c r="K350" s="226"/>
      <c r="L350" s="226"/>
      <c r="M350" s="226"/>
      <c r="N350" s="226"/>
      <c r="O350" s="226"/>
      <c r="P350" s="174"/>
    </row>
    <row r="351" spans="1:16" ht="11.25" customHeight="1" x14ac:dyDescent="0.25">
      <c r="A351" s="253"/>
      <c r="B351" s="260"/>
      <c r="C351" s="261"/>
      <c r="D351" s="230"/>
      <c r="E351" s="226"/>
      <c r="F351" s="226"/>
      <c r="G351" s="226"/>
      <c r="H351" s="226"/>
      <c r="I351" s="226"/>
      <c r="J351" s="226"/>
      <c r="K351" s="226"/>
      <c r="L351" s="226"/>
      <c r="M351" s="226"/>
      <c r="N351" s="226"/>
      <c r="O351" s="226"/>
      <c r="P351" s="174"/>
    </row>
    <row r="352" spans="1:16" ht="11.25" customHeight="1" x14ac:dyDescent="0.25">
      <c r="A352" s="253"/>
      <c r="B352" s="260"/>
      <c r="C352" s="261"/>
      <c r="D352" s="230"/>
      <c r="E352" s="226"/>
      <c r="F352" s="226"/>
      <c r="G352" s="226"/>
      <c r="H352" s="226"/>
      <c r="I352" s="226"/>
      <c r="J352" s="226"/>
      <c r="K352" s="226"/>
      <c r="L352" s="226"/>
      <c r="M352" s="226"/>
      <c r="N352" s="226"/>
      <c r="O352" s="226"/>
      <c r="P352" s="174"/>
    </row>
    <row r="353" spans="1:16" ht="11.25" customHeight="1" x14ac:dyDescent="0.25">
      <c r="A353" s="253"/>
      <c r="B353" s="260"/>
      <c r="C353" s="261"/>
      <c r="D353" s="230"/>
      <c r="E353" s="226"/>
      <c r="F353" s="226"/>
      <c r="G353" s="226"/>
      <c r="H353" s="226"/>
      <c r="I353" s="226"/>
      <c r="J353" s="226"/>
      <c r="K353" s="226"/>
      <c r="L353" s="226"/>
      <c r="M353" s="226"/>
      <c r="N353" s="226"/>
      <c r="O353" s="226"/>
      <c r="P353" s="174"/>
    </row>
    <row r="354" spans="1:16" ht="11.25" customHeight="1" x14ac:dyDescent="0.25">
      <c r="A354" s="253"/>
      <c r="B354" s="260"/>
      <c r="C354" s="261"/>
      <c r="D354" s="230"/>
      <c r="E354" s="226"/>
      <c r="F354" s="226"/>
      <c r="G354" s="226"/>
      <c r="H354" s="226"/>
      <c r="I354" s="226"/>
      <c r="J354" s="226"/>
      <c r="K354" s="226"/>
      <c r="L354" s="226"/>
      <c r="M354" s="226"/>
      <c r="N354" s="226"/>
      <c r="O354" s="226"/>
      <c r="P354" s="174"/>
    </row>
    <row r="355" spans="1:16" ht="11.25" customHeight="1" x14ac:dyDescent="0.25">
      <c r="A355" s="253"/>
      <c r="B355" s="260"/>
      <c r="C355" s="261"/>
      <c r="D355" s="230"/>
      <c r="E355" s="226"/>
      <c r="F355" s="226"/>
      <c r="G355" s="226"/>
      <c r="H355" s="226"/>
      <c r="I355" s="226"/>
      <c r="J355" s="226"/>
      <c r="K355" s="226"/>
      <c r="L355" s="226"/>
      <c r="M355" s="226"/>
      <c r="N355" s="226"/>
      <c r="O355" s="226"/>
      <c r="P355" s="174"/>
    </row>
    <row r="356" spans="1:16" ht="11.25" customHeight="1" x14ac:dyDescent="0.25">
      <c r="A356" s="253"/>
      <c r="B356" s="260"/>
      <c r="C356" s="261"/>
      <c r="D356" s="230"/>
      <c r="E356" s="226"/>
      <c r="F356" s="226"/>
      <c r="G356" s="226"/>
      <c r="H356" s="226"/>
      <c r="I356" s="226"/>
      <c r="J356" s="226"/>
      <c r="K356" s="226"/>
      <c r="L356" s="226"/>
      <c r="M356" s="226"/>
      <c r="N356" s="226"/>
      <c r="O356" s="226"/>
      <c r="P356" s="174"/>
    </row>
    <row r="357" spans="1:16" ht="11.25" customHeight="1" x14ac:dyDescent="0.25">
      <c r="A357" s="253"/>
      <c r="B357" s="260"/>
      <c r="C357" s="261"/>
      <c r="D357" s="230"/>
      <c r="E357" s="226"/>
      <c r="F357" s="226"/>
      <c r="G357" s="226"/>
      <c r="H357" s="226"/>
      <c r="I357" s="226"/>
      <c r="J357" s="226"/>
      <c r="K357" s="226"/>
      <c r="L357" s="226"/>
      <c r="M357" s="226"/>
      <c r="N357" s="226"/>
      <c r="O357" s="226"/>
      <c r="P357" s="174"/>
    </row>
    <row r="358" spans="1:16" ht="11.25" customHeight="1" x14ac:dyDescent="0.25">
      <c r="A358" s="253"/>
      <c r="B358" s="260"/>
      <c r="C358" s="261"/>
      <c r="D358" s="230"/>
      <c r="E358" s="226"/>
      <c r="F358" s="226"/>
      <c r="G358" s="226"/>
      <c r="H358" s="226"/>
      <c r="I358" s="226"/>
      <c r="J358" s="226"/>
      <c r="K358" s="226"/>
      <c r="L358" s="226"/>
      <c r="M358" s="226"/>
      <c r="N358" s="226"/>
      <c r="O358" s="226"/>
      <c r="P358" s="174"/>
    </row>
    <row r="359" spans="1:16" ht="11.25" customHeight="1" x14ac:dyDescent="0.25">
      <c r="A359" s="253"/>
      <c r="B359" s="260"/>
      <c r="C359" s="261"/>
      <c r="D359" s="230"/>
      <c r="E359" s="226"/>
      <c r="F359" s="226"/>
      <c r="G359" s="226"/>
      <c r="H359" s="226"/>
      <c r="I359" s="226"/>
      <c r="J359" s="226"/>
      <c r="K359" s="226"/>
      <c r="L359" s="226"/>
      <c r="M359" s="226"/>
      <c r="N359" s="226"/>
      <c r="O359" s="226"/>
      <c r="P359" s="174"/>
    </row>
    <row r="360" spans="1:16" ht="11.25" customHeight="1" x14ac:dyDescent="0.25">
      <c r="A360" s="253"/>
      <c r="B360" s="260"/>
      <c r="C360" s="261"/>
      <c r="D360" s="230"/>
      <c r="E360" s="226"/>
      <c r="F360" s="226"/>
      <c r="G360" s="226"/>
      <c r="H360" s="226"/>
      <c r="I360" s="226"/>
      <c r="J360" s="226"/>
      <c r="K360" s="226"/>
      <c r="L360" s="226"/>
      <c r="M360" s="226"/>
      <c r="N360" s="226"/>
      <c r="O360" s="226"/>
      <c r="P360" s="174"/>
    </row>
    <row r="361" spans="1:16" ht="11.25" customHeight="1" x14ac:dyDescent="0.25">
      <c r="A361" s="253"/>
      <c r="B361" s="260"/>
      <c r="C361" s="261"/>
      <c r="D361" s="230"/>
      <c r="E361" s="226"/>
      <c r="F361" s="226"/>
      <c r="G361" s="226"/>
      <c r="H361" s="226"/>
      <c r="I361" s="226"/>
      <c r="J361" s="226"/>
      <c r="K361" s="226"/>
      <c r="L361" s="226"/>
      <c r="M361" s="226"/>
      <c r="N361" s="226"/>
      <c r="O361" s="226"/>
      <c r="P361" s="174"/>
    </row>
    <row r="362" spans="1:16" ht="11.25" customHeight="1" x14ac:dyDescent="0.25">
      <c r="A362" s="253"/>
      <c r="B362" s="260"/>
      <c r="C362" s="261"/>
      <c r="D362" s="230"/>
      <c r="E362" s="226"/>
      <c r="F362" s="226"/>
      <c r="G362" s="226"/>
      <c r="H362" s="226"/>
      <c r="I362" s="226"/>
      <c r="J362" s="226"/>
      <c r="K362" s="226"/>
      <c r="L362" s="226"/>
      <c r="M362" s="226"/>
      <c r="N362" s="226"/>
      <c r="O362" s="226"/>
      <c r="P362" s="174"/>
    </row>
    <row r="363" spans="1:16" ht="11.25" customHeight="1" x14ac:dyDescent="0.25">
      <c r="A363" s="253"/>
      <c r="B363" s="260"/>
      <c r="C363" s="261"/>
      <c r="D363" s="230"/>
      <c r="E363" s="226"/>
      <c r="F363" s="226"/>
      <c r="G363" s="226"/>
      <c r="H363" s="226"/>
      <c r="I363" s="226"/>
      <c r="J363" s="226"/>
      <c r="K363" s="226"/>
      <c r="L363" s="226"/>
      <c r="M363" s="226"/>
      <c r="N363" s="226"/>
      <c r="O363" s="226"/>
      <c r="P363" s="174"/>
    </row>
    <row r="364" spans="1:16" ht="11.25" customHeight="1" x14ac:dyDescent="0.25">
      <c r="A364" s="253"/>
      <c r="B364" s="260"/>
      <c r="C364" s="261"/>
      <c r="D364" s="230"/>
      <c r="E364" s="226"/>
      <c r="F364" s="226"/>
      <c r="G364" s="226"/>
      <c r="H364" s="226"/>
      <c r="I364" s="226"/>
      <c r="J364" s="226"/>
      <c r="K364" s="226"/>
      <c r="L364" s="226"/>
      <c r="M364" s="226"/>
      <c r="N364" s="226"/>
      <c r="O364" s="226"/>
      <c r="P364" s="174"/>
    </row>
    <row r="365" spans="1:16" ht="11.25" customHeight="1" x14ac:dyDescent="0.25">
      <c r="A365" s="253"/>
      <c r="B365" s="260"/>
      <c r="C365" s="261"/>
      <c r="D365" s="230"/>
      <c r="E365" s="226"/>
      <c r="F365" s="226"/>
      <c r="G365" s="226"/>
      <c r="H365" s="226"/>
      <c r="I365" s="226"/>
      <c r="J365" s="226"/>
      <c r="K365" s="226"/>
      <c r="L365" s="226"/>
      <c r="M365" s="226"/>
      <c r="N365" s="226"/>
      <c r="O365" s="226"/>
      <c r="P365" s="174"/>
    </row>
    <row r="366" spans="1:16" ht="11.25" customHeight="1" x14ac:dyDescent="0.25">
      <c r="A366" s="253"/>
      <c r="B366" s="260"/>
      <c r="C366" s="261"/>
      <c r="D366" s="230"/>
      <c r="E366" s="226"/>
      <c r="F366" s="226"/>
      <c r="G366" s="226"/>
      <c r="H366" s="226"/>
      <c r="I366" s="226"/>
      <c r="J366" s="226"/>
      <c r="K366" s="226"/>
      <c r="L366" s="226"/>
      <c r="M366" s="226"/>
      <c r="N366" s="226"/>
      <c r="O366" s="226"/>
      <c r="P366" s="174"/>
    </row>
    <row r="367" spans="1:16" ht="11.25" customHeight="1" x14ac:dyDescent="0.25">
      <c r="A367" s="253"/>
      <c r="B367" s="260"/>
      <c r="C367" s="261"/>
      <c r="D367" s="230"/>
      <c r="E367" s="226"/>
      <c r="F367" s="226"/>
      <c r="G367" s="226"/>
      <c r="H367" s="226"/>
      <c r="I367" s="226"/>
      <c r="J367" s="226"/>
      <c r="K367" s="226"/>
      <c r="L367" s="226"/>
      <c r="M367" s="226"/>
      <c r="N367" s="226"/>
      <c r="O367" s="226"/>
      <c r="P367" s="174"/>
    </row>
    <row r="368" spans="1:16" ht="11.25" customHeight="1" x14ac:dyDescent="0.25">
      <c r="A368" s="253"/>
      <c r="B368" s="260"/>
      <c r="C368" s="261"/>
      <c r="D368" s="230"/>
      <c r="E368" s="226"/>
      <c r="F368" s="226"/>
      <c r="G368" s="226"/>
      <c r="H368" s="226"/>
      <c r="I368" s="226"/>
      <c r="J368" s="226"/>
      <c r="K368" s="226"/>
      <c r="L368" s="226"/>
      <c r="M368" s="226"/>
      <c r="N368" s="226"/>
      <c r="O368" s="226"/>
      <c r="P368" s="174"/>
    </row>
    <row r="369" spans="1:16" ht="11.25" customHeight="1" x14ac:dyDescent="0.25">
      <c r="A369" s="253"/>
      <c r="B369" s="260"/>
      <c r="C369" s="261"/>
      <c r="D369" s="230"/>
      <c r="E369" s="226"/>
      <c r="F369" s="226"/>
      <c r="G369" s="226"/>
      <c r="H369" s="226"/>
      <c r="I369" s="226"/>
      <c r="J369" s="226"/>
      <c r="K369" s="226"/>
      <c r="L369" s="226"/>
      <c r="M369" s="226"/>
      <c r="N369" s="226"/>
      <c r="O369" s="226"/>
      <c r="P369" s="174"/>
    </row>
    <row r="370" spans="1:16" ht="11.25" customHeight="1" x14ac:dyDescent="0.25">
      <c r="A370" s="253"/>
      <c r="B370" s="260"/>
      <c r="C370" s="261"/>
      <c r="D370" s="230"/>
      <c r="E370" s="226"/>
      <c r="F370" s="226"/>
      <c r="G370" s="226"/>
      <c r="H370" s="226"/>
      <c r="I370" s="226"/>
      <c r="J370" s="226"/>
      <c r="K370" s="226"/>
      <c r="L370" s="226"/>
      <c r="M370" s="226"/>
      <c r="N370" s="226"/>
      <c r="O370" s="226"/>
      <c r="P370" s="174"/>
    </row>
    <row r="371" spans="1:16" ht="11.25" customHeight="1" x14ac:dyDescent="0.25">
      <c r="A371" s="253"/>
      <c r="B371" s="260"/>
      <c r="C371" s="261"/>
      <c r="D371" s="230"/>
      <c r="E371" s="226"/>
      <c r="F371" s="226"/>
      <c r="G371" s="226"/>
      <c r="H371" s="226"/>
      <c r="I371" s="226"/>
      <c r="J371" s="226"/>
      <c r="K371" s="226"/>
      <c r="L371" s="226"/>
      <c r="M371" s="226"/>
      <c r="N371" s="226"/>
      <c r="O371" s="226"/>
      <c r="P371" s="174"/>
    </row>
    <row r="372" spans="1:16" ht="11.25" customHeight="1" x14ac:dyDescent="0.25">
      <c r="A372" s="253"/>
      <c r="B372" s="260"/>
      <c r="C372" s="261"/>
      <c r="D372" s="230"/>
      <c r="E372" s="226"/>
      <c r="F372" s="226"/>
      <c r="G372" s="226"/>
      <c r="H372" s="226"/>
      <c r="I372" s="226"/>
      <c r="J372" s="226"/>
      <c r="K372" s="226"/>
      <c r="L372" s="226"/>
      <c r="M372" s="226"/>
      <c r="N372" s="226"/>
      <c r="O372" s="226"/>
      <c r="P372" s="174"/>
    </row>
    <row r="373" spans="1:16" ht="11.25" customHeight="1" x14ac:dyDescent="0.25">
      <c r="A373" s="253"/>
      <c r="B373" s="260"/>
      <c r="C373" s="261"/>
      <c r="D373" s="230"/>
      <c r="E373" s="226"/>
      <c r="F373" s="226"/>
      <c r="G373" s="226"/>
      <c r="H373" s="226"/>
      <c r="I373" s="226"/>
      <c r="J373" s="226"/>
      <c r="K373" s="226"/>
      <c r="L373" s="226"/>
      <c r="M373" s="226"/>
      <c r="N373" s="226"/>
      <c r="O373" s="226"/>
      <c r="P373" s="174"/>
    </row>
    <row r="374" spans="1:16" ht="11.25" customHeight="1" x14ac:dyDescent="0.25">
      <c r="A374" s="253"/>
      <c r="B374" s="260"/>
      <c r="C374" s="261"/>
      <c r="D374" s="230"/>
      <c r="E374" s="226"/>
      <c r="F374" s="226"/>
      <c r="G374" s="226"/>
      <c r="H374" s="226"/>
      <c r="I374" s="226"/>
      <c r="J374" s="226"/>
      <c r="K374" s="226"/>
      <c r="L374" s="226"/>
      <c r="M374" s="226"/>
      <c r="N374" s="226"/>
      <c r="O374" s="226"/>
      <c r="P374" s="174"/>
    </row>
    <row r="375" spans="1:16" ht="11.25" customHeight="1" x14ac:dyDescent="0.25">
      <c r="A375" s="253"/>
      <c r="B375" s="260"/>
      <c r="C375" s="261"/>
      <c r="D375" s="230"/>
      <c r="E375" s="226"/>
      <c r="F375" s="226"/>
      <c r="G375" s="226"/>
      <c r="H375" s="226"/>
      <c r="I375" s="226"/>
      <c r="J375" s="226"/>
      <c r="K375" s="226"/>
      <c r="L375" s="226"/>
      <c r="M375" s="226"/>
      <c r="N375" s="226"/>
      <c r="O375" s="226"/>
      <c r="P375" s="174"/>
    </row>
    <row r="376" spans="1:16" ht="11.25" customHeight="1" x14ac:dyDescent="0.25">
      <c r="A376" s="253"/>
      <c r="B376" s="260"/>
      <c r="C376" s="261"/>
      <c r="D376" s="230"/>
      <c r="E376" s="226"/>
      <c r="F376" s="226"/>
      <c r="G376" s="226"/>
      <c r="H376" s="226"/>
      <c r="I376" s="226"/>
      <c r="J376" s="226"/>
      <c r="K376" s="226"/>
      <c r="L376" s="226"/>
      <c r="M376" s="226"/>
      <c r="N376" s="226"/>
      <c r="O376" s="226"/>
      <c r="P376" s="174"/>
    </row>
    <row r="377" spans="1:16" ht="11.25" customHeight="1" x14ac:dyDescent="0.25">
      <c r="A377" s="253"/>
      <c r="B377" s="260"/>
      <c r="C377" s="261"/>
      <c r="D377" s="230"/>
      <c r="E377" s="226"/>
      <c r="F377" s="226"/>
      <c r="G377" s="226"/>
      <c r="H377" s="226"/>
      <c r="I377" s="226"/>
      <c r="J377" s="226"/>
      <c r="K377" s="226"/>
      <c r="L377" s="226"/>
      <c r="M377" s="226"/>
      <c r="N377" s="226"/>
      <c r="O377" s="226"/>
      <c r="P377" s="174"/>
    </row>
    <row r="378" spans="1:16" ht="11.25" customHeight="1" x14ac:dyDescent="0.25">
      <c r="A378" s="253"/>
      <c r="B378" s="260"/>
      <c r="C378" s="261"/>
      <c r="D378" s="230"/>
      <c r="E378" s="226"/>
      <c r="F378" s="226"/>
      <c r="G378" s="226"/>
      <c r="H378" s="226"/>
      <c r="I378" s="226"/>
      <c r="J378" s="226"/>
      <c r="K378" s="226"/>
      <c r="L378" s="226"/>
      <c r="M378" s="226"/>
      <c r="N378" s="226"/>
      <c r="O378" s="226"/>
      <c r="P378" s="174"/>
    </row>
    <row r="379" spans="1:16" ht="11.25" customHeight="1" x14ac:dyDescent="0.25">
      <c r="A379" s="253"/>
      <c r="B379" s="260"/>
      <c r="C379" s="261"/>
      <c r="D379" s="230"/>
      <c r="E379" s="226"/>
      <c r="F379" s="226"/>
      <c r="G379" s="226"/>
      <c r="H379" s="226"/>
      <c r="I379" s="226"/>
      <c r="J379" s="226"/>
      <c r="K379" s="226"/>
      <c r="L379" s="226"/>
      <c r="M379" s="226"/>
      <c r="N379" s="226"/>
      <c r="O379" s="226"/>
      <c r="P379" s="174"/>
    </row>
    <row r="380" spans="1:16" ht="11.25" customHeight="1" x14ac:dyDescent="0.25">
      <c r="A380" s="253"/>
      <c r="B380" s="260"/>
      <c r="C380" s="261"/>
      <c r="D380" s="230"/>
      <c r="E380" s="226"/>
      <c r="F380" s="226"/>
      <c r="G380" s="226"/>
      <c r="H380" s="226"/>
      <c r="I380" s="226"/>
      <c r="J380" s="226"/>
      <c r="K380" s="226"/>
      <c r="L380" s="226"/>
      <c r="M380" s="226"/>
      <c r="N380" s="226"/>
      <c r="O380" s="226"/>
      <c r="P380" s="174"/>
    </row>
    <row r="381" spans="1:16" ht="11.25" customHeight="1" x14ac:dyDescent="0.25">
      <c r="A381" s="253"/>
      <c r="B381" s="260"/>
      <c r="C381" s="261"/>
      <c r="D381" s="230"/>
      <c r="E381" s="226"/>
      <c r="F381" s="226"/>
      <c r="G381" s="226"/>
      <c r="H381" s="226"/>
      <c r="I381" s="226"/>
      <c r="J381" s="226"/>
      <c r="K381" s="226"/>
      <c r="L381" s="226"/>
      <c r="M381" s="226"/>
      <c r="N381" s="226"/>
      <c r="O381" s="226"/>
      <c r="P381" s="174"/>
    </row>
    <row r="382" spans="1:16" ht="11.25" customHeight="1" x14ac:dyDescent="0.25">
      <c r="A382" s="253"/>
      <c r="B382" s="260"/>
      <c r="C382" s="261"/>
      <c r="D382" s="230"/>
      <c r="E382" s="226"/>
      <c r="F382" s="226"/>
      <c r="G382" s="226"/>
      <c r="H382" s="226"/>
      <c r="I382" s="226"/>
      <c r="J382" s="226"/>
      <c r="K382" s="226"/>
      <c r="L382" s="226"/>
      <c r="M382" s="226"/>
      <c r="N382" s="226"/>
      <c r="O382" s="226"/>
      <c r="P382" s="174"/>
    </row>
    <row r="383" spans="1:16" ht="11.25" customHeight="1" x14ac:dyDescent="0.25">
      <c r="A383" s="253"/>
      <c r="B383" s="260"/>
      <c r="C383" s="261"/>
      <c r="D383" s="230"/>
      <c r="E383" s="226"/>
      <c r="F383" s="226"/>
      <c r="G383" s="226"/>
      <c r="H383" s="226"/>
      <c r="I383" s="226"/>
      <c r="J383" s="226"/>
      <c r="K383" s="226"/>
      <c r="L383" s="226"/>
      <c r="M383" s="226"/>
      <c r="N383" s="226"/>
      <c r="O383" s="226"/>
      <c r="P383" s="174"/>
    </row>
    <row r="384" spans="1:16" ht="11.25" customHeight="1" x14ac:dyDescent="0.25">
      <c r="A384" s="253"/>
      <c r="B384" s="260"/>
      <c r="C384" s="261"/>
      <c r="D384" s="230"/>
      <c r="E384" s="226"/>
      <c r="F384" s="226"/>
      <c r="G384" s="226"/>
      <c r="H384" s="226"/>
      <c r="I384" s="226"/>
      <c r="J384" s="226"/>
      <c r="K384" s="226"/>
      <c r="L384" s="226"/>
      <c r="M384" s="226"/>
      <c r="N384" s="226"/>
      <c r="O384" s="226"/>
      <c r="P384" s="174"/>
    </row>
    <row r="385" spans="1:16" ht="11.25" customHeight="1" x14ac:dyDescent="0.25">
      <c r="A385" s="253"/>
      <c r="B385" s="260"/>
      <c r="C385" s="261"/>
      <c r="D385" s="230"/>
      <c r="E385" s="226"/>
      <c r="F385" s="226"/>
      <c r="G385" s="226"/>
      <c r="H385" s="226"/>
      <c r="I385" s="226"/>
      <c r="J385" s="226"/>
      <c r="K385" s="226"/>
      <c r="L385" s="226"/>
      <c r="M385" s="226"/>
      <c r="N385" s="226"/>
      <c r="O385" s="226"/>
      <c r="P385" s="174"/>
    </row>
    <row r="386" spans="1:16" ht="11.25" customHeight="1" x14ac:dyDescent="0.25">
      <c r="A386" s="253"/>
      <c r="B386" s="260"/>
      <c r="C386" s="261"/>
      <c r="D386" s="230"/>
      <c r="E386" s="226"/>
      <c r="F386" s="226"/>
      <c r="G386" s="226"/>
      <c r="H386" s="226"/>
      <c r="I386" s="226"/>
      <c r="J386" s="226"/>
      <c r="K386" s="226"/>
      <c r="L386" s="226"/>
      <c r="M386" s="226"/>
      <c r="N386" s="226"/>
      <c r="O386" s="226"/>
      <c r="P386" s="174"/>
    </row>
    <row r="387" spans="1:16" ht="11.25" customHeight="1" x14ac:dyDescent="0.25">
      <c r="A387" s="253"/>
      <c r="B387" s="260"/>
      <c r="C387" s="261"/>
      <c r="D387" s="230"/>
      <c r="E387" s="226"/>
      <c r="F387" s="226"/>
      <c r="G387" s="226"/>
      <c r="H387" s="226"/>
      <c r="I387" s="226"/>
      <c r="J387" s="226"/>
      <c r="K387" s="226"/>
      <c r="L387" s="226"/>
      <c r="M387" s="226"/>
      <c r="N387" s="226"/>
      <c r="O387" s="226"/>
      <c r="P387" s="174"/>
    </row>
    <row r="388" spans="1:16" ht="11.25" customHeight="1" x14ac:dyDescent="0.25">
      <c r="A388" s="253"/>
      <c r="B388" s="260"/>
      <c r="C388" s="261"/>
      <c r="D388" s="230"/>
      <c r="E388" s="226"/>
      <c r="F388" s="226"/>
      <c r="G388" s="226"/>
      <c r="H388" s="226"/>
      <c r="I388" s="226"/>
      <c r="J388" s="226"/>
      <c r="K388" s="226"/>
      <c r="L388" s="226"/>
      <c r="M388" s="226"/>
      <c r="N388" s="226"/>
      <c r="O388" s="226"/>
      <c r="P388" s="174"/>
    </row>
    <row r="389" spans="1:16" ht="11.25" customHeight="1" x14ac:dyDescent="0.25">
      <c r="A389" s="253"/>
      <c r="B389" s="260"/>
      <c r="C389" s="261"/>
      <c r="D389" s="230"/>
      <c r="E389" s="226"/>
      <c r="F389" s="226"/>
      <c r="G389" s="226"/>
      <c r="H389" s="226"/>
      <c r="I389" s="226"/>
      <c r="J389" s="226"/>
      <c r="K389" s="226"/>
      <c r="L389" s="226"/>
      <c r="M389" s="226"/>
      <c r="N389" s="226"/>
      <c r="O389" s="226"/>
      <c r="P389" s="174"/>
    </row>
    <row r="390" spans="1:16" ht="11.25" customHeight="1" x14ac:dyDescent="0.25">
      <c r="A390" s="253"/>
      <c r="B390" s="260"/>
      <c r="C390" s="261"/>
      <c r="D390" s="230"/>
      <c r="E390" s="226"/>
      <c r="F390" s="226"/>
      <c r="G390" s="226"/>
      <c r="H390" s="226"/>
      <c r="I390" s="226"/>
      <c r="J390" s="226"/>
      <c r="K390" s="226"/>
      <c r="L390" s="226"/>
      <c r="M390" s="226"/>
      <c r="N390" s="226"/>
      <c r="O390" s="226"/>
      <c r="P390" s="174"/>
    </row>
    <row r="391" spans="1:16" ht="11.25" customHeight="1" x14ac:dyDescent="0.25">
      <c r="A391" s="253"/>
      <c r="B391" s="260"/>
      <c r="C391" s="261"/>
      <c r="D391" s="230"/>
      <c r="E391" s="226"/>
      <c r="F391" s="226"/>
      <c r="G391" s="226"/>
      <c r="H391" s="226"/>
      <c r="I391" s="226"/>
      <c r="J391" s="226"/>
      <c r="K391" s="226"/>
      <c r="L391" s="226"/>
      <c r="M391" s="226"/>
      <c r="N391" s="226"/>
      <c r="O391" s="226"/>
      <c r="P391" s="174"/>
    </row>
    <row r="392" spans="1:16" ht="11.25" customHeight="1" x14ac:dyDescent="0.25">
      <c r="A392" s="253"/>
      <c r="B392" s="260"/>
      <c r="C392" s="261"/>
      <c r="D392" s="230"/>
      <c r="E392" s="226"/>
      <c r="F392" s="226"/>
      <c r="G392" s="226"/>
      <c r="H392" s="226"/>
      <c r="I392" s="226"/>
      <c r="J392" s="226"/>
      <c r="K392" s="226"/>
      <c r="L392" s="226"/>
      <c r="M392" s="226"/>
      <c r="N392" s="226"/>
      <c r="O392" s="226"/>
      <c r="P392" s="174"/>
    </row>
    <row r="393" spans="1:16" ht="11.25" customHeight="1" x14ac:dyDescent="0.25">
      <c r="A393" s="253"/>
      <c r="B393" s="260"/>
      <c r="C393" s="261"/>
      <c r="D393" s="230"/>
      <c r="E393" s="226"/>
      <c r="F393" s="226"/>
      <c r="G393" s="226"/>
      <c r="H393" s="226"/>
      <c r="I393" s="226"/>
      <c r="J393" s="226"/>
      <c r="K393" s="226"/>
      <c r="L393" s="226"/>
      <c r="M393" s="226"/>
      <c r="N393" s="226"/>
      <c r="O393" s="226"/>
      <c r="P393" s="174"/>
    </row>
    <row r="394" spans="1:16" ht="11.25" customHeight="1" x14ac:dyDescent="0.25">
      <c r="A394" s="253"/>
      <c r="B394" s="260"/>
      <c r="C394" s="261"/>
      <c r="D394" s="230"/>
      <c r="E394" s="226"/>
      <c r="F394" s="226"/>
      <c r="G394" s="226"/>
      <c r="H394" s="226"/>
      <c r="I394" s="226"/>
      <c r="J394" s="226"/>
      <c r="K394" s="226"/>
      <c r="L394" s="226"/>
      <c r="M394" s="226"/>
      <c r="N394" s="226"/>
      <c r="O394" s="226"/>
      <c r="P394" s="174"/>
    </row>
    <row r="395" spans="1:16" ht="11.25" customHeight="1" x14ac:dyDescent="0.25">
      <c r="A395" s="253"/>
      <c r="B395" s="260"/>
      <c r="C395" s="261"/>
      <c r="D395" s="230"/>
      <c r="E395" s="226"/>
      <c r="F395" s="226"/>
      <c r="G395" s="226"/>
      <c r="H395" s="226"/>
      <c r="I395" s="226"/>
      <c r="J395" s="226"/>
      <c r="K395" s="226"/>
      <c r="L395" s="226"/>
      <c r="M395" s="226"/>
      <c r="N395" s="226"/>
      <c r="O395" s="226"/>
      <c r="P395" s="174"/>
    </row>
    <row r="396" spans="1:16" ht="11.25" customHeight="1" x14ac:dyDescent="0.25">
      <c r="A396" s="253"/>
      <c r="B396" s="260"/>
      <c r="C396" s="261"/>
      <c r="D396" s="230"/>
      <c r="E396" s="226"/>
      <c r="F396" s="226"/>
      <c r="G396" s="226"/>
      <c r="H396" s="226"/>
      <c r="I396" s="226"/>
      <c r="J396" s="226"/>
      <c r="K396" s="226"/>
      <c r="L396" s="226"/>
      <c r="M396" s="226"/>
      <c r="N396" s="226"/>
      <c r="O396" s="226"/>
      <c r="P396" s="174"/>
    </row>
    <row r="397" spans="1:16" ht="11.25" customHeight="1" x14ac:dyDescent="0.25">
      <c r="A397" s="253"/>
      <c r="B397" s="260"/>
      <c r="C397" s="261"/>
      <c r="D397" s="230"/>
      <c r="E397" s="226"/>
      <c r="F397" s="226"/>
      <c r="G397" s="226"/>
      <c r="H397" s="226"/>
      <c r="I397" s="226"/>
      <c r="J397" s="226"/>
      <c r="K397" s="226"/>
      <c r="L397" s="226"/>
      <c r="M397" s="226"/>
      <c r="N397" s="226"/>
      <c r="O397" s="226"/>
      <c r="P397" s="174"/>
    </row>
    <row r="398" spans="1:16" ht="11.25" customHeight="1" x14ac:dyDescent="0.25">
      <c r="A398" s="253"/>
      <c r="B398" s="260"/>
      <c r="C398" s="261"/>
      <c r="D398" s="230"/>
      <c r="E398" s="226"/>
      <c r="F398" s="226"/>
      <c r="G398" s="226"/>
      <c r="H398" s="226"/>
      <c r="I398" s="226"/>
      <c r="J398" s="226"/>
      <c r="K398" s="226"/>
      <c r="L398" s="226"/>
      <c r="M398" s="226"/>
      <c r="N398" s="226"/>
      <c r="O398" s="226"/>
      <c r="P398" s="174"/>
    </row>
    <row r="399" spans="1:16" ht="11.25" customHeight="1" x14ac:dyDescent="0.25">
      <c r="A399" s="253"/>
      <c r="B399" s="260"/>
      <c r="C399" s="261"/>
      <c r="D399" s="230"/>
      <c r="E399" s="226"/>
      <c r="F399" s="226"/>
      <c r="G399" s="226"/>
      <c r="H399" s="226"/>
      <c r="I399" s="226"/>
      <c r="J399" s="226"/>
      <c r="K399" s="226"/>
      <c r="L399" s="226"/>
      <c r="M399" s="226"/>
      <c r="N399" s="226"/>
      <c r="O399" s="226"/>
      <c r="P399" s="174"/>
    </row>
    <row r="400" spans="1:16" ht="11.25" customHeight="1" x14ac:dyDescent="0.25">
      <c r="A400" s="253"/>
      <c r="B400" s="260"/>
      <c r="C400" s="261"/>
      <c r="D400" s="230"/>
      <c r="E400" s="226"/>
      <c r="F400" s="226"/>
      <c r="G400" s="226"/>
      <c r="H400" s="226"/>
      <c r="I400" s="226"/>
      <c r="J400" s="226"/>
      <c r="K400" s="226"/>
      <c r="L400" s="226"/>
      <c r="M400" s="226"/>
      <c r="N400" s="226"/>
      <c r="O400" s="226"/>
      <c r="P400" s="174"/>
    </row>
    <row r="401" spans="1:16" ht="11.25" customHeight="1" x14ac:dyDescent="0.25">
      <c r="A401" s="253"/>
      <c r="B401" s="260"/>
      <c r="C401" s="261"/>
      <c r="D401" s="230"/>
      <c r="E401" s="226"/>
      <c r="F401" s="226"/>
      <c r="G401" s="226"/>
      <c r="H401" s="226"/>
      <c r="I401" s="226"/>
      <c r="J401" s="226"/>
      <c r="K401" s="226"/>
      <c r="L401" s="226"/>
      <c r="M401" s="226"/>
      <c r="N401" s="226"/>
      <c r="O401" s="226"/>
      <c r="P401" s="174"/>
    </row>
    <row r="402" spans="1:16" ht="11.25" customHeight="1" x14ac:dyDescent="0.25">
      <c r="A402" s="253"/>
      <c r="B402" s="260"/>
      <c r="C402" s="261"/>
      <c r="D402" s="230"/>
      <c r="E402" s="226"/>
      <c r="F402" s="226"/>
      <c r="G402" s="226"/>
      <c r="H402" s="226"/>
      <c r="I402" s="226"/>
      <c r="J402" s="226"/>
      <c r="K402" s="226"/>
      <c r="L402" s="226"/>
      <c r="M402" s="226"/>
      <c r="N402" s="226"/>
      <c r="O402" s="226"/>
      <c r="P402" s="174"/>
    </row>
    <row r="403" spans="1:16" ht="11.25" customHeight="1" x14ac:dyDescent="0.25">
      <c r="A403" s="253"/>
      <c r="B403" s="260"/>
      <c r="C403" s="261"/>
      <c r="D403" s="230"/>
      <c r="E403" s="226"/>
      <c r="F403" s="226"/>
      <c r="G403" s="226"/>
      <c r="H403" s="226"/>
      <c r="I403" s="226"/>
      <c r="J403" s="226"/>
      <c r="K403" s="226"/>
      <c r="L403" s="226"/>
      <c r="M403" s="226"/>
      <c r="N403" s="226"/>
      <c r="O403" s="226"/>
      <c r="P403" s="174"/>
    </row>
    <row r="404" spans="1:16" ht="11.25" customHeight="1" x14ac:dyDescent="0.25">
      <c r="A404" s="253"/>
      <c r="B404" s="260"/>
      <c r="C404" s="261"/>
      <c r="D404" s="230"/>
      <c r="E404" s="226"/>
      <c r="F404" s="226"/>
      <c r="G404" s="226"/>
      <c r="H404" s="226"/>
      <c r="I404" s="226"/>
      <c r="J404" s="226"/>
      <c r="K404" s="226"/>
      <c r="L404" s="226"/>
      <c r="M404" s="226"/>
      <c r="N404" s="226"/>
      <c r="O404" s="226"/>
      <c r="P404" s="174"/>
    </row>
    <row r="405" spans="1:16" ht="11.25" customHeight="1" x14ac:dyDescent="0.25">
      <c r="A405" s="253"/>
      <c r="B405" s="260"/>
      <c r="C405" s="261"/>
      <c r="D405" s="230"/>
      <c r="E405" s="226"/>
      <c r="F405" s="226"/>
      <c r="G405" s="226"/>
      <c r="H405" s="226"/>
      <c r="I405" s="226"/>
      <c r="J405" s="226"/>
      <c r="K405" s="226"/>
      <c r="L405" s="226"/>
      <c r="M405" s="226"/>
      <c r="N405" s="226"/>
      <c r="O405" s="226"/>
      <c r="P405" s="174"/>
    </row>
    <row r="406" spans="1:16" ht="11.25" customHeight="1" x14ac:dyDescent="0.25">
      <c r="A406" s="253"/>
      <c r="B406" s="260"/>
      <c r="C406" s="261"/>
      <c r="D406" s="230"/>
      <c r="E406" s="226"/>
      <c r="F406" s="226"/>
      <c r="G406" s="226"/>
      <c r="H406" s="226"/>
      <c r="I406" s="226"/>
      <c r="J406" s="226"/>
      <c r="K406" s="226"/>
      <c r="L406" s="226"/>
      <c r="M406" s="226"/>
      <c r="N406" s="226"/>
      <c r="O406" s="226"/>
      <c r="P406" s="174"/>
    </row>
    <row r="407" spans="1:16" ht="11.25" customHeight="1" x14ac:dyDescent="0.25">
      <c r="A407" s="253"/>
      <c r="B407" s="260"/>
      <c r="C407" s="261"/>
      <c r="D407" s="230"/>
      <c r="E407" s="226"/>
      <c r="F407" s="226"/>
      <c r="G407" s="226"/>
      <c r="H407" s="226"/>
      <c r="I407" s="226"/>
      <c r="J407" s="226"/>
      <c r="K407" s="226"/>
      <c r="L407" s="226"/>
      <c r="M407" s="226"/>
      <c r="N407" s="226"/>
      <c r="O407" s="226"/>
      <c r="P407" s="174"/>
    </row>
    <row r="408" spans="1:16" ht="11.25" customHeight="1" x14ac:dyDescent="0.25">
      <c r="A408" s="253"/>
      <c r="B408" s="260"/>
      <c r="C408" s="261"/>
      <c r="D408" s="230"/>
      <c r="E408" s="226"/>
      <c r="F408" s="226"/>
      <c r="G408" s="226"/>
      <c r="H408" s="226"/>
      <c r="I408" s="226"/>
      <c r="J408" s="226"/>
      <c r="K408" s="226"/>
      <c r="L408" s="226"/>
      <c r="M408" s="226"/>
      <c r="N408" s="226"/>
      <c r="O408" s="226"/>
      <c r="P408" s="174"/>
    </row>
    <row r="409" spans="1:16" ht="11.25" customHeight="1" x14ac:dyDescent="0.25">
      <c r="A409" s="253"/>
      <c r="B409" s="260"/>
      <c r="C409" s="261"/>
      <c r="D409" s="230"/>
      <c r="E409" s="226"/>
      <c r="F409" s="226"/>
      <c r="G409" s="226"/>
      <c r="H409" s="226"/>
      <c r="I409" s="226"/>
      <c r="J409" s="226"/>
      <c r="K409" s="226"/>
      <c r="L409" s="226"/>
      <c r="M409" s="226"/>
      <c r="N409" s="226"/>
      <c r="O409" s="226"/>
      <c r="P409" s="174"/>
    </row>
    <row r="410" spans="1:16" ht="11.25" customHeight="1" x14ac:dyDescent="0.25">
      <c r="A410" s="253"/>
      <c r="B410" s="260"/>
      <c r="C410" s="261"/>
      <c r="D410" s="230"/>
      <c r="E410" s="226"/>
      <c r="F410" s="226"/>
      <c r="G410" s="226"/>
      <c r="H410" s="226"/>
      <c r="I410" s="226"/>
      <c r="J410" s="226"/>
      <c r="K410" s="226"/>
      <c r="L410" s="226"/>
      <c r="M410" s="226"/>
      <c r="N410" s="226"/>
      <c r="O410" s="226"/>
      <c r="P410" s="174"/>
    </row>
    <row r="411" spans="1:16" ht="11.25" customHeight="1" x14ac:dyDescent="0.25">
      <c r="A411" s="253"/>
      <c r="B411" s="260"/>
      <c r="C411" s="261"/>
      <c r="D411" s="230"/>
      <c r="E411" s="226"/>
      <c r="F411" s="226"/>
      <c r="G411" s="226"/>
      <c r="H411" s="226"/>
      <c r="I411" s="226"/>
      <c r="J411" s="226"/>
      <c r="K411" s="226"/>
      <c r="L411" s="226"/>
      <c r="M411" s="226"/>
      <c r="N411" s="226"/>
      <c r="O411" s="226"/>
      <c r="P411" s="174"/>
    </row>
    <row r="412" spans="1:16" ht="11.25" customHeight="1" x14ac:dyDescent="0.25">
      <c r="A412" s="253"/>
      <c r="B412" s="260"/>
      <c r="C412" s="261"/>
      <c r="D412" s="230"/>
      <c r="E412" s="226"/>
      <c r="F412" s="226"/>
      <c r="G412" s="226"/>
      <c r="H412" s="226"/>
      <c r="I412" s="226"/>
      <c r="J412" s="226"/>
      <c r="K412" s="226"/>
      <c r="L412" s="226"/>
      <c r="M412" s="226"/>
      <c r="N412" s="226"/>
      <c r="O412" s="226"/>
      <c r="P412" s="174"/>
    </row>
    <row r="413" spans="1:16" ht="11.25" customHeight="1" x14ac:dyDescent="0.25">
      <c r="A413" s="253"/>
      <c r="B413" s="260"/>
      <c r="C413" s="261"/>
      <c r="D413" s="230"/>
      <c r="E413" s="226"/>
      <c r="F413" s="226"/>
      <c r="G413" s="226"/>
      <c r="H413" s="226"/>
      <c r="I413" s="226"/>
      <c r="J413" s="226"/>
      <c r="K413" s="226"/>
      <c r="L413" s="226"/>
      <c r="M413" s="226"/>
      <c r="N413" s="226"/>
      <c r="O413" s="226"/>
      <c r="P413" s="174"/>
    </row>
    <row r="414" spans="1:16" ht="11.25" customHeight="1" x14ac:dyDescent="0.25">
      <c r="A414" s="253"/>
      <c r="B414" s="260"/>
      <c r="C414" s="261"/>
      <c r="D414" s="230"/>
      <c r="E414" s="226"/>
      <c r="F414" s="226"/>
      <c r="G414" s="226"/>
      <c r="H414" s="226"/>
      <c r="I414" s="226"/>
      <c r="J414" s="226"/>
      <c r="K414" s="226"/>
      <c r="L414" s="226"/>
      <c r="M414" s="226"/>
      <c r="N414" s="226"/>
      <c r="O414" s="226"/>
      <c r="P414" s="174"/>
    </row>
    <row r="415" spans="1:16" ht="11.25" customHeight="1" x14ac:dyDescent="0.25">
      <c r="A415" s="253"/>
      <c r="B415" s="260"/>
      <c r="C415" s="261"/>
      <c r="D415" s="230"/>
      <c r="E415" s="226"/>
      <c r="F415" s="226"/>
      <c r="G415" s="226"/>
      <c r="H415" s="226"/>
      <c r="I415" s="226"/>
      <c r="J415" s="226"/>
      <c r="K415" s="226"/>
      <c r="L415" s="226"/>
      <c r="M415" s="226"/>
      <c r="N415" s="226"/>
      <c r="O415" s="226"/>
      <c r="P415" s="174"/>
    </row>
    <row r="416" spans="1:16" ht="11.25" customHeight="1" x14ac:dyDescent="0.25">
      <c r="A416" s="253"/>
      <c r="B416" s="260"/>
      <c r="C416" s="261"/>
      <c r="D416" s="230"/>
      <c r="E416" s="226"/>
      <c r="F416" s="226"/>
      <c r="G416" s="226"/>
      <c r="H416" s="226"/>
      <c r="I416" s="226"/>
      <c r="J416" s="226"/>
      <c r="K416" s="226"/>
      <c r="L416" s="226"/>
      <c r="M416" s="226"/>
      <c r="N416" s="226"/>
      <c r="O416" s="226"/>
      <c r="P416" s="174"/>
    </row>
    <row r="417" spans="1:16" ht="11.25" customHeight="1" x14ac:dyDescent="0.25">
      <c r="A417" s="253"/>
      <c r="B417" s="260"/>
      <c r="C417" s="261"/>
      <c r="D417" s="230"/>
      <c r="E417" s="226"/>
      <c r="F417" s="226"/>
      <c r="G417" s="226"/>
      <c r="H417" s="226"/>
      <c r="I417" s="226"/>
      <c r="J417" s="226"/>
      <c r="K417" s="226"/>
      <c r="L417" s="226"/>
      <c r="M417" s="226"/>
      <c r="N417" s="226"/>
      <c r="O417" s="226"/>
      <c r="P417" s="174"/>
    </row>
    <row r="418" spans="1:16" ht="11.25" customHeight="1" x14ac:dyDescent="0.25">
      <c r="A418" s="253"/>
      <c r="B418" s="260"/>
      <c r="C418" s="261"/>
      <c r="D418" s="230"/>
      <c r="E418" s="226"/>
      <c r="F418" s="226"/>
      <c r="G418" s="226"/>
      <c r="H418" s="226"/>
      <c r="I418" s="226"/>
      <c r="J418" s="226"/>
      <c r="K418" s="226"/>
      <c r="L418" s="226"/>
      <c r="M418" s="226"/>
      <c r="N418" s="226"/>
      <c r="O418" s="226"/>
      <c r="P418" s="174"/>
    </row>
    <row r="419" spans="1:16" ht="11.25" customHeight="1" x14ac:dyDescent="0.25">
      <c r="A419" s="253"/>
      <c r="B419" s="260"/>
      <c r="C419" s="261"/>
      <c r="D419" s="230"/>
      <c r="E419" s="226"/>
      <c r="F419" s="226"/>
      <c r="G419" s="226"/>
      <c r="H419" s="226"/>
      <c r="I419" s="226"/>
      <c r="J419" s="226"/>
      <c r="K419" s="226"/>
      <c r="L419" s="226"/>
      <c r="M419" s="226"/>
      <c r="N419" s="226"/>
      <c r="O419" s="226"/>
      <c r="P419" s="174"/>
    </row>
    <row r="420" spans="1:16" ht="11.25" customHeight="1" x14ac:dyDescent="0.25">
      <c r="A420" s="253"/>
      <c r="B420" s="260"/>
      <c r="C420" s="261"/>
      <c r="D420" s="230"/>
      <c r="E420" s="226"/>
      <c r="F420" s="226"/>
      <c r="G420" s="226"/>
      <c r="H420" s="226"/>
      <c r="I420" s="226"/>
      <c r="J420" s="226"/>
      <c r="K420" s="226"/>
      <c r="L420" s="226"/>
      <c r="M420" s="226"/>
      <c r="N420" s="226"/>
      <c r="O420" s="226"/>
      <c r="P420" s="174"/>
    </row>
    <row r="421" spans="1:16" ht="11.25" customHeight="1" x14ac:dyDescent="0.25">
      <c r="A421" s="253"/>
      <c r="B421" s="260"/>
      <c r="C421" s="261"/>
      <c r="D421" s="230"/>
      <c r="E421" s="226"/>
      <c r="F421" s="226"/>
      <c r="G421" s="226"/>
      <c r="H421" s="226"/>
      <c r="I421" s="226"/>
      <c r="J421" s="226"/>
      <c r="K421" s="226"/>
      <c r="L421" s="226"/>
      <c r="M421" s="226"/>
      <c r="N421" s="226"/>
      <c r="O421" s="226"/>
      <c r="P421" s="174"/>
    </row>
    <row r="422" spans="1:16" ht="11.25" customHeight="1" x14ac:dyDescent="0.25">
      <c r="A422" s="253"/>
      <c r="B422" s="260"/>
      <c r="C422" s="261"/>
      <c r="D422" s="230"/>
      <c r="E422" s="226"/>
      <c r="F422" s="226"/>
      <c r="G422" s="226"/>
      <c r="H422" s="226"/>
      <c r="I422" s="226"/>
      <c r="J422" s="226"/>
      <c r="K422" s="226"/>
      <c r="L422" s="226"/>
      <c r="M422" s="226"/>
      <c r="N422" s="226"/>
      <c r="O422" s="226"/>
      <c r="P422" s="174"/>
    </row>
    <row r="423" spans="1:16" ht="11.25" customHeight="1" x14ac:dyDescent="0.25">
      <c r="A423" s="253"/>
      <c r="B423" s="260"/>
      <c r="C423" s="261"/>
      <c r="D423" s="230"/>
      <c r="E423" s="226"/>
      <c r="F423" s="226"/>
      <c r="G423" s="226"/>
      <c r="H423" s="226"/>
      <c r="I423" s="226"/>
      <c r="J423" s="226"/>
      <c r="K423" s="226"/>
      <c r="L423" s="226"/>
      <c r="M423" s="226"/>
      <c r="N423" s="226"/>
      <c r="O423" s="226"/>
      <c r="P423" s="174"/>
    </row>
    <row r="424" spans="1:16" ht="11.25" customHeight="1" x14ac:dyDescent="0.25">
      <c r="A424" s="253"/>
      <c r="B424" s="260"/>
      <c r="C424" s="261"/>
      <c r="D424" s="230"/>
      <c r="E424" s="226"/>
      <c r="F424" s="226"/>
      <c r="G424" s="226"/>
      <c r="H424" s="226"/>
      <c r="I424" s="226"/>
      <c r="J424" s="226"/>
      <c r="K424" s="226"/>
      <c r="L424" s="226"/>
      <c r="M424" s="226"/>
      <c r="N424" s="226"/>
      <c r="O424" s="226"/>
      <c r="P424" s="174"/>
    </row>
    <row r="425" spans="1:16" ht="11.25" customHeight="1" x14ac:dyDescent="0.25">
      <c r="A425" s="253"/>
      <c r="B425" s="260"/>
      <c r="C425" s="261"/>
      <c r="D425" s="230"/>
      <c r="E425" s="226"/>
      <c r="F425" s="226"/>
      <c r="G425" s="226"/>
      <c r="H425" s="226"/>
      <c r="I425" s="226"/>
      <c r="J425" s="226"/>
      <c r="K425" s="226"/>
      <c r="L425" s="226"/>
      <c r="M425" s="226"/>
      <c r="N425" s="226"/>
      <c r="O425" s="226"/>
      <c r="P425" s="174"/>
    </row>
    <row r="426" spans="1:16" ht="11.25" customHeight="1" x14ac:dyDescent="0.25">
      <c r="A426" s="253"/>
      <c r="B426" s="260"/>
      <c r="C426" s="261"/>
      <c r="D426" s="230"/>
      <c r="E426" s="226"/>
      <c r="F426" s="226"/>
      <c r="G426" s="226"/>
      <c r="H426" s="226"/>
      <c r="I426" s="226"/>
      <c r="J426" s="226"/>
      <c r="K426" s="226"/>
      <c r="L426" s="226"/>
      <c r="M426" s="226"/>
      <c r="N426" s="226"/>
      <c r="O426" s="226"/>
      <c r="P426" s="174"/>
    </row>
    <row r="427" spans="1:16" ht="11.25" customHeight="1" x14ac:dyDescent="0.25">
      <c r="A427" s="253"/>
      <c r="B427" s="260"/>
      <c r="C427" s="261"/>
      <c r="D427" s="230"/>
      <c r="E427" s="226"/>
      <c r="F427" s="226"/>
      <c r="G427" s="226"/>
      <c r="H427" s="226"/>
      <c r="I427" s="226"/>
      <c r="J427" s="226"/>
      <c r="K427" s="226"/>
      <c r="L427" s="226"/>
      <c r="M427" s="226"/>
      <c r="N427" s="226"/>
      <c r="O427" s="226"/>
      <c r="P427" s="174"/>
    </row>
    <row r="428" spans="1:16" ht="11.25" customHeight="1" x14ac:dyDescent="0.25">
      <c r="A428" s="253"/>
      <c r="B428" s="260"/>
      <c r="C428" s="261"/>
      <c r="D428" s="230"/>
      <c r="E428" s="226"/>
      <c r="F428" s="226"/>
      <c r="G428" s="226"/>
      <c r="H428" s="226"/>
      <c r="I428" s="226"/>
      <c r="J428" s="226"/>
      <c r="K428" s="226"/>
      <c r="L428" s="226"/>
      <c r="M428" s="226"/>
      <c r="N428" s="226"/>
      <c r="O428" s="226"/>
      <c r="P428" s="174"/>
    </row>
    <row r="429" spans="1:16" ht="11.25" customHeight="1" x14ac:dyDescent="0.25">
      <c r="A429" s="253"/>
      <c r="B429" s="260"/>
      <c r="C429" s="261"/>
      <c r="D429" s="230"/>
      <c r="E429" s="226"/>
      <c r="F429" s="226"/>
      <c r="G429" s="226"/>
      <c r="H429" s="226"/>
      <c r="I429" s="226"/>
      <c r="J429" s="226"/>
      <c r="K429" s="226"/>
      <c r="L429" s="226"/>
      <c r="M429" s="226"/>
      <c r="N429" s="226"/>
      <c r="O429" s="226"/>
      <c r="P429" s="174"/>
    </row>
    <row r="430" spans="1:16" ht="11.25" customHeight="1" x14ac:dyDescent="0.25">
      <c r="A430" s="253"/>
      <c r="B430" s="260"/>
      <c r="C430" s="261"/>
      <c r="D430" s="230"/>
      <c r="E430" s="226"/>
      <c r="F430" s="226"/>
      <c r="G430" s="226"/>
      <c r="H430" s="226"/>
      <c r="I430" s="226"/>
      <c r="J430" s="226"/>
      <c r="K430" s="226"/>
      <c r="L430" s="226"/>
      <c r="M430" s="226"/>
      <c r="N430" s="226"/>
      <c r="O430" s="226"/>
      <c r="P430" s="174"/>
    </row>
    <row r="431" spans="1:16" ht="11.25" customHeight="1" x14ac:dyDescent="0.25">
      <c r="A431" s="253"/>
      <c r="B431" s="260"/>
      <c r="C431" s="261"/>
      <c r="D431" s="230"/>
      <c r="E431" s="226"/>
      <c r="F431" s="226"/>
      <c r="G431" s="226"/>
      <c r="H431" s="226"/>
      <c r="I431" s="226"/>
      <c r="J431" s="226"/>
      <c r="K431" s="226"/>
      <c r="L431" s="226"/>
      <c r="M431" s="226"/>
      <c r="N431" s="226"/>
      <c r="O431" s="226"/>
      <c r="P431" s="174"/>
    </row>
    <row r="432" spans="1:16" ht="11.25" customHeight="1" x14ac:dyDescent="0.25">
      <c r="A432" s="253"/>
      <c r="B432" s="260"/>
      <c r="C432" s="261"/>
      <c r="D432" s="230"/>
      <c r="E432" s="226"/>
      <c r="F432" s="226"/>
      <c r="G432" s="226"/>
      <c r="H432" s="226"/>
      <c r="I432" s="226"/>
      <c r="J432" s="226"/>
      <c r="K432" s="226"/>
      <c r="L432" s="226"/>
      <c r="M432" s="226"/>
      <c r="N432" s="226"/>
      <c r="O432" s="226"/>
      <c r="P432" s="174"/>
    </row>
    <row r="433" spans="1:16" ht="11.25" customHeight="1" x14ac:dyDescent="0.25">
      <c r="A433" s="253"/>
      <c r="B433" s="260"/>
      <c r="C433" s="261"/>
      <c r="D433" s="230"/>
      <c r="E433" s="226"/>
      <c r="F433" s="226"/>
      <c r="G433" s="226"/>
      <c r="H433" s="226"/>
      <c r="I433" s="226"/>
      <c r="J433" s="226"/>
      <c r="K433" s="226"/>
      <c r="L433" s="226"/>
      <c r="M433" s="226"/>
      <c r="N433" s="226"/>
      <c r="O433" s="226"/>
      <c r="P433" s="174"/>
    </row>
    <row r="434" spans="1:16" ht="11.25" customHeight="1" x14ac:dyDescent="0.25">
      <c r="A434" s="253"/>
      <c r="B434" s="260"/>
      <c r="C434" s="261"/>
      <c r="D434" s="230"/>
      <c r="E434" s="226"/>
      <c r="F434" s="226"/>
      <c r="G434" s="226"/>
      <c r="H434" s="226"/>
      <c r="I434" s="226"/>
      <c r="J434" s="226"/>
      <c r="K434" s="226"/>
      <c r="L434" s="226"/>
      <c r="M434" s="226"/>
      <c r="N434" s="226"/>
      <c r="O434" s="226"/>
      <c r="P434" s="174"/>
    </row>
    <row r="435" spans="1:16" ht="11.25" customHeight="1" x14ac:dyDescent="0.25">
      <c r="A435" s="253"/>
      <c r="B435" s="260"/>
      <c r="C435" s="261"/>
      <c r="D435" s="230"/>
      <c r="E435" s="226"/>
      <c r="F435" s="226"/>
      <c r="G435" s="226"/>
      <c r="H435" s="226"/>
      <c r="I435" s="226"/>
      <c r="J435" s="226"/>
      <c r="K435" s="226"/>
      <c r="L435" s="226"/>
      <c r="M435" s="226"/>
      <c r="N435" s="226"/>
      <c r="O435" s="226"/>
      <c r="P435" s="174"/>
    </row>
    <row r="436" spans="1:16" ht="11.25" customHeight="1" x14ac:dyDescent="0.25">
      <c r="A436" s="253"/>
      <c r="B436" s="260"/>
      <c r="C436" s="261"/>
      <c r="D436" s="230"/>
      <c r="E436" s="226"/>
      <c r="F436" s="226"/>
      <c r="G436" s="226"/>
      <c r="H436" s="226"/>
      <c r="I436" s="226"/>
      <c r="J436" s="226"/>
      <c r="K436" s="226"/>
      <c r="L436" s="226"/>
      <c r="M436" s="226"/>
      <c r="N436" s="226"/>
      <c r="O436" s="226"/>
      <c r="P436" s="174"/>
    </row>
    <row r="437" spans="1:16" ht="11.25" customHeight="1" x14ac:dyDescent="0.25">
      <c r="A437" s="253"/>
      <c r="B437" s="260"/>
      <c r="C437" s="261"/>
      <c r="D437" s="230"/>
      <c r="E437" s="226"/>
      <c r="F437" s="226"/>
      <c r="G437" s="226"/>
      <c r="H437" s="226"/>
      <c r="I437" s="226"/>
      <c r="J437" s="226"/>
      <c r="K437" s="226"/>
      <c r="L437" s="226"/>
      <c r="M437" s="226"/>
      <c r="N437" s="226"/>
      <c r="O437" s="226"/>
      <c r="P437" s="174"/>
    </row>
    <row r="438" spans="1:16" ht="11.25" customHeight="1" x14ac:dyDescent="0.25">
      <c r="A438" s="253"/>
      <c r="B438" s="260"/>
      <c r="C438" s="261"/>
      <c r="D438" s="230"/>
      <c r="E438" s="226"/>
      <c r="F438" s="226"/>
      <c r="G438" s="226"/>
      <c r="H438" s="226"/>
      <c r="I438" s="226"/>
      <c r="J438" s="226"/>
      <c r="K438" s="226"/>
      <c r="L438" s="226"/>
      <c r="M438" s="226"/>
      <c r="N438" s="226"/>
      <c r="O438" s="226"/>
      <c r="P438" s="174"/>
    </row>
    <row r="439" spans="1:16" ht="11.25" customHeight="1" x14ac:dyDescent="0.25">
      <c r="A439" s="253"/>
      <c r="B439" s="260"/>
      <c r="C439" s="261"/>
      <c r="D439" s="230"/>
      <c r="E439" s="226"/>
      <c r="F439" s="226"/>
      <c r="G439" s="226"/>
      <c r="H439" s="226"/>
      <c r="I439" s="226"/>
      <c r="J439" s="226"/>
      <c r="K439" s="226"/>
      <c r="L439" s="226"/>
      <c r="M439" s="226"/>
      <c r="N439" s="226"/>
      <c r="O439" s="226"/>
      <c r="P439" s="174"/>
    </row>
    <row r="440" spans="1:16" ht="11.25" customHeight="1" x14ac:dyDescent="0.25">
      <c r="A440" s="253"/>
      <c r="B440" s="260"/>
      <c r="C440" s="261"/>
      <c r="D440" s="230"/>
      <c r="E440" s="226"/>
      <c r="F440" s="226"/>
      <c r="G440" s="226"/>
      <c r="H440" s="226"/>
      <c r="I440" s="226"/>
      <c r="J440" s="226"/>
      <c r="K440" s="226"/>
      <c r="L440" s="226"/>
      <c r="M440" s="226"/>
      <c r="N440" s="226"/>
      <c r="O440" s="226"/>
      <c r="P440" s="174"/>
    </row>
    <row r="441" spans="1:16" ht="11.25" customHeight="1" x14ac:dyDescent="0.25">
      <c r="A441" s="253"/>
      <c r="B441" s="260"/>
      <c r="C441" s="261"/>
      <c r="D441" s="230"/>
      <c r="E441" s="226"/>
      <c r="F441" s="226"/>
      <c r="G441" s="226"/>
      <c r="H441" s="226"/>
      <c r="I441" s="226"/>
      <c r="J441" s="226"/>
      <c r="K441" s="226"/>
      <c r="L441" s="226"/>
      <c r="M441" s="226"/>
      <c r="N441" s="226"/>
      <c r="O441" s="226"/>
      <c r="P441" s="174"/>
    </row>
    <row r="442" spans="1:16" ht="11.25" customHeight="1" x14ac:dyDescent="0.25">
      <c r="A442" s="253"/>
      <c r="B442" s="260"/>
      <c r="C442" s="261"/>
      <c r="D442" s="230"/>
      <c r="E442" s="226"/>
      <c r="F442" s="226"/>
      <c r="G442" s="226"/>
      <c r="H442" s="226"/>
      <c r="I442" s="226"/>
      <c r="J442" s="226"/>
      <c r="K442" s="226"/>
      <c r="L442" s="226"/>
      <c r="M442" s="226"/>
      <c r="N442" s="226"/>
      <c r="O442" s="226"/>
      <c r="P442" s="174"/>
    </row>
    <row r="443" spans="1:16" ht="11.25" customHeight="1" x14ac:dyDescent="0.25">
      <c r="A443" s="253"/>
      <c r="B443" s="260"/>
      <c r="C443" s="261"/>
      <c r="D443" s="230"/>
      <c r="E443" s="226"/>
      <c r="F443" s="226"/>
      <c r="G443" s="226"/>
      <c r="H443" s="226"/>
      <c r="I443" s="226"/>
      <c r="J443" s="226"/>
      <c r="K443" s="226"/>
      <c r="L443" s="226"/>
      <c r="M443" s="226"/>
      <c r="N443" s="226"/>
      <c r="O443" s="226"/>
      <c r="P443" s="174"/>
    </row>
    <row r="444" spans="1:16" ht="11.25" customHeight="1" x14ac:dyDescent="0.25">
      <c r="A444" s="253"/>
      <c r="B444" s="260"/>
      <c r="C444" s="261"/>
      <c r="D444" s="230"/>
      <c r="E444" s="226"/>
      <c r="F444" s="226"/>
      <c r="G444" s="226"/>
      <c r="H444" s="226"/>
      <c r="I444" s="226"/>
      <c r="J444" s="226"/>
      <c r="K444" s="226"/>
      <c r="L444" s="226"/>
      <c r="M444" s="226"/>
      <c r="N444" s="226"/>
      <c r="O444" s="226"/>
      <c r="P444" s="174"/>
    </row>
    <row r="445" spans="1:16" ht="11.25" customHeight="1" x14ac:dyDescent="0.25">
      <c r="A445" s="253"/>
      <c r="B445" s="260"/>
      <c r="C445" s="261"/>
      <c r="D445" s="230"/>
      <c r="E445" s="226"/>
      <c r="F445" s="226"/>
      <c r="G445" s="226"/>
      <c r="H445" s="226"/>
      <c r="I445" s="226"/>
      <c r="J445" s="226"/>
      <c r="K445" s="226"/>
      <c r="L445" s="226"/>
      <c r="M445" s="226"/>
      <c r="N445" s="226"/>
      <c r="O445" s="226"/>
      <c r="P445" s="174"/>
    </row>
    <row r="446" spans="1:16" ht="11.25" customHeight="1" x14ac:dyDescent="0.25">
      <c r="A446" s="253"/>
      <c r="B446" s="260"/>
      <c r="C446" s="261"/>
      <c r="D446" s="230"/>
      <c r="E446" s="226"/>
      <c r="F446" s="226"/>
      <c r="G446" s="226"/>
      <c r="H446" s="226"/>
      <c r="I446" s="226"/>
      <c r="J446" s="226"/>
      <c r="K446" s="226"/>
      <c r="L446" s="226"/>
      <c r="M446" s="226"/>
      <c r="N446" s="226"/>
      <c r="O446" s="226"/>
      <c r="P446" s="174"/>
    </row>
    <row r="447" spans="1:16" ht="11.25" customHeight="1" x14ac:dyDescent="0.25">
      <c r="A447" s="253"/>
      <c r="B447" s="260"/>
      <c r="C447" s="261"/>
      <c r="D447" s="230"/>
      <c r="E447" s="226"/>
      <c r="F447" s="226"/>
      <c r="G447" s="226"/>
      <c r="H447" s="226"/>
      <c r="I447" s="226"/>
      <c r="J447" s="226"/>
      <c r="K447" s="226"/>
      <c r="L447" s="226"/>
      <c r="M447" s="226"/>
      <c r="N447" s="226"/>
      <c r="O447" s="226"/>
      <c r="P447" s="174"/>
    </row>
    <row r="448" spans="1:16" ht="11.25" customHeight="1" x14ac:dyDescent="0.25">
      <c r="A448" s="253"/>
      <c r="B448" s="260"/>
      <c r="C448" s="261"/>
      <c r="D448" s="230"/>
      <c r="E448" s="226"/>
      <c r="F448" s="226"/>
      <c r="G448" s="226"/>
      <c r="H448" s="226"/>
      <c r="I448" s="226"/>
      <c r="J448" s="226"/>
      <c r="K448" s="226"/>
      <c r="L448" s="226"/>
      <c r="M448" s="226"/>
      <c r="N448" s="226"/>
      <c r="O448" s="226"/>
      <c r="P448" s="174"/>
    </row>
    <row r="449" spans="1:16" ht="11.25" customHeight="1" x14ac:dyDescent="0.25">
      <c r="A449" s="253"/>
      <c r="B449" s="260"/>
      <c r="C449" s="261"/>
      <c r="D449" s="230"/>
      <c r="E449" s="226"/>
      <c r="F449" s="226"/>
      <c r="G449" s="226"/>
      <c r="H449" s="226"/>
      <c r="I449" s="226"/>
      <c r="J449" s="226"/>
      <c r="K449" s="226"/>
      <c r="L449" s="226"/>
      <c r="M449" s="226"/>
      <c r="N449" s="226"/>
      <c r="O449" s="226"/>
      <c r="P449" s="174"/>
    </row>
    <row r="450" spans="1:16" ht="11.25" customHeight="1" x14ac:dyDescent="0.25">
      <c r="A450" s="253"/>
      <c r="B450" s="260"/>
      <c r="C450" s="261"/>
      <c r="D450" s="230"/>
      <c r="E450" s="226"/>
      <c r="F450" s="226"/>
      <c r="G450" s="226"/>
      <c r="H450" s="226"/>
      <c r="I450" s="226"/>
      <c r="J450" s="226"/>
      <c r="K450" s="226"/>
      <c r="L450" s="226"/>
      <c r="M450" s="226"/>
      <c r="N450" s="226"/>
      <c r="O450" s="226"/>
      <c r="P450" s="174"/>
    </row>
    <row r="451" spans="1:16" ht="11.25" customHeight="1" x14ac:dyDescent="0.25">
      <c r="A451" s="253"/>
      <c r="B451" s="260"/>
      <c r="C451" s="261"/>
      <c r="D451" s="230"/>
      <c r="E451" s="226"/>
      <c r="F451" s="226"/>
      <c r="G451" s="226"/>
      <c r="H451" s="226"/>
      <c r="I451" s="226"/>
      <c r="J451" s="226"/>
      <c r="K451" s="226"/>
      <c r="L451" s="226"/>
      <c r="M451" s="226"/>
      <c r="N451" s="226"/>
      <c r="O451" s="226"/>
      <c r="P451" s="174"/>
    </row>
    <row r="452" spans="1:16" ht="11.25" customHeight="1" x14ac:dyDescent="0.25">
      <c r="A452" s="253"/>
      <c r="B452" s="260"/>
      <c r="C452" s="261"/>
      <c r="D452" s="230"/>
      <c r="E452" s="226"/>
      <c r="F452" s="226"/>
      <c r="G452" s="226"/>
      <c r="H452" s="226"/>
      <c r="I452" s="226"/>
      <c r="J452" s="226"/>
      <c r="K452" s="226"/>
      <c r="L452" s="226"/>
      <c r="M452" s="226"/>
      <c r="N452" s="226"/>
      <c r="O452" s="226"/>
      <c r="P452" s="174"/>
    </row>
    <row r="453" spans="1:16" ht="11.25" customHeight="1" x14ac:dyDescent="0.25">
      <c r="A453" s="253"/>
      <c r="B453" s="260"/>
      <c r="C453" s="261"/>
      <c r="D453" s="230"/>
      <c r="E453" s="226"/>
      <c r="F453" s="226"/>
      <c r="G453" s="226"/>
      <c r="H453" s="226"/>
      <c r="I453" s="226"/>
      <c r="J453" s="226"/>
      <c r="K453" s="226"/>
      <c r="L453" s="226"/>
      <c r="M453" s="226"/>
      <c r="N453" s="226"/>
      <c r="O453" s="226"/>
      <c r="P453" s="174"/>
    </row>
    <row r="454" spans="1:16" ht="11.25" customHeight="1" x14ac:dyDescent="0.25">
      <c r="A454" s="253"/>
      <c r="B454" s="260"/>
      <c r="C454" s="261"/>
      <c r="D454" s="230"/>
      <c r="E454" s="226"/>
      <c r="F454" s="226"/>
      <c r="G454" s="226"/>
      <c r="H454" s="226"/>
      <c r="I454" s="226"/>
      <c r="J454" s="226"/>
      <c r="K454" s="226"/>
      <c r="L454" s="226"/>
      <c r="M454" s="226"/>
      <c r="N454" s="226"/>
      <c r="O454" s="226"/>
      <c r="P454" s="174"/>
    </row>
    <row r="455" spans="1:16" ht="11.25" customHeight="1" x14ac:dyDescent="0.25">
      <c r="A455" s="253"/>
      <c r="B455" s="260"/>
      <c r="C455" s="261"/>
      <c r="D455" s="230"/>
      <c r="E455" s="226"/>
      <c r="F455" s="226"/>
      <c r="G455" s="226"/>
      <c r="H455" s="226"/>
      <c r="I455" s="226"/>
      <c r="J455" s="226"/>
      <c r="K455" s="226"/>
      <c r="L455" s="226"/>
      <c r="M455" s="226"/>
      <c r="N455" s="226"/>
      <c r="O455" s="226"/>
      <c r="P455" s="174"/>
    </row>
    <row r="456" spans="1:16" ht="11.25" customHeight="1" x14ac:dyDescent="0.25">
      <c r="A456" s="253"/>
      <c r="B456" s="260"/>
      <c r="C456" s="261"/>
      <c r="D456" s="230"/>
      <c r="E456" s="226"/>
      <c r="F456" s="226"/>
      <c r="G456" s="226"/>
      <c r="H456" s="226"/>
      <c r="I456" s="226"/>
      <c r="J456" s="226"/>
      <c r="K456" s="226"/>
      <c r="L456" s="226"/>
      <c r="M456" s="226"/>
      <c r="N456" s="226"/>
      <c r="O456" s="226"/>
      <c r="P456" s="174"/>
    </row>
    <row r="457" spans="1:16" ht="11.25" customHeight="1" x14ac:dyDescent="0.25">
      <c r="A457" s="253"/>
      <c r="B457" s="260"/>
      <c r="C457" s="261"/>
      <c r="D457" s="230"/>
      <c r="E457" s="226"/>
      <c r="F457" s="226"/>
      <c r="G457" s="226"/>
      <c r="H457" s="226"/>
      <c r="I457" s="226"/>
      <c r="J457" s="226"/>
      <c r="K457" s="226"/>
      <c r="L457" s="226"/>
      <c r="M457" s="226"/>
      <c r="N457" s="226"/>
      <c r="O457" s="226"/>
      <c r="P457" s="174"/>
    </row>
    <row r="458" spans="1:16" ht="11.25" customHeight="1" x14ac:dyDescent="0.25">
      <c r="A458" s="253"/>
      <c r="B458" s="260"/>
      <c r="C458" s="261"/>
      <c r="D458" s="230"/>
      <c r="E458" s="226"/>
      <c r="F458" s="226"/>
      <c r="G458" s="226"/>
      <c r="H458" s="226"/>
      <c r="I458" s="226"/>
      <c r="J458" s="226"/>
      <c r="K458" s="226"/>
      <c r="L458" s="226"/>
      <c r="M458" s="226"/>
      <c r="N458" s="226"/>
      <c r="O458" s="226"/>
      <c r="P458" s="174"/>
    </row>
    <row r="459" spans="1:16" ht="11.25" customHeight="1" x14ac:dyDescent="0.25">
      <c r="A459" s="253"/>
      <c r="B459" s="260"/>
      <c r="C459" s="261"/>
      <c r="D459" s="230"/>
      <c r="E459" s="226"/>
      <c r="F459" s="226"/>
      <c r="G459" s="226"/>
      <c r="H459" s="226"/>
      <c r="I459" s="226"/>
      <c r="J459" s="226"/>
      <c r="K459" s="226"/>
      <c r="L459" s="226"/>
      <c r="M459" s="226"/>
      <c r="N459" s="226"/>
      <c r="O459" s="226"/>
      <c r="P459" s="174"/>
    </row>
    <row r="460" spans="1:16" ht="11.25" customHeight="1" x14ac:dyDescent="0.25">
      <c r="A460" s="253"/>
      <c r="B460" s="260"/>
      <c r="C460" s="261"/>
      <c r="D460" s="230"/>
      <c r="E460" s="226"/>
      <c r="F460" s="226"/>
      <c r="G460" s="226"/>
      <c r="H460" s="226"/>
      <c r="I460" s="226"/>
      <c r="J460" s="226"/>
      <c r="K460" s="226"/>
      <c r="L460" s="226"/>
      <c r="M460" s="226"/>
      <c r="N460" s="226"/>
      <c r="O460" s="226"/>
      <c r="P460" s="174"/>
    </row>
    <row r="461" spans="1:16" ht="11.25" customHeight="1" x14ac:dyDescent="0.25">
      <c r="A461" s="253"/>
      <c r="B461" s="260"/>
      <c r="C461" s="261"/>
      <c r="D461" s="230"/>
      <c r="E461" s="226"/>
      <c r="F461" s="226"/>
      <c r="G461" s="226"/>
      <c r="H461" s="226"/>
      <c r="I461" s="226"/>
      <c r="J461" s="226"/>
      <c r="K461" s="226"/>
      <c r="L461" s="226"/>
      <c r="M461" s="226"/>
      <c r="N461" s="226"/>
      <c r="O461" s="226"/>
      <c r="P461" s="174"/>
    </row>
    <row r="462" spans="1:16" ht="11.25" customHeight="1" x14ac:dyDescent="0.25">
      <c r="A462" s="253"/>
      <c r="B462" s="260"/>
      <c r="C462" s="261"/>
      <c r="D462" s="230"/>
      <c r="E462" s="226"/>
      <c r="F462" s="226"/>
      <c r="G462" s="226"/>
      <c r="H462" s="226"/>
      <c r="I462" s="226"/>
      <c r="J462" s="226"/>
      <c r="K462" s="226"/>
      <c r="L462" s="226"/>
      <c r="M462" s="226"/>
      <c r="N462" s="226"/>
      <c r="O462" s="226"/>
      <c r="P462" s="174"/>
    </row>
    <row r="463" spans="1:16" ht="11.25" customHeight="1" x14ac:dyDescent="0.25">
      <c r="A463" s="253"/>
      <c r="B463" s="260"/>
      <c r="C463" s="261"/>
      <c r="D463" s="230"/>
      <c r="E463" s="226"/>
      <c r="F463" s="226"/>
      <c r="G463" s="226"/>
      <c r="H463" s="226"/>
      <c r="I463" s="226"/>
      <c r="J463" s="226"/>
      <c r="K463" s="226"/>
      <c r="L463" s="226"/>
      <c r="M463" s="226"/>
      <c r="N463" s="226"/>
      <c r="O463" s="226"/>
      <c r="P463" s="174"/>
    </row>
    <row r="464" spans="1:16" ht="11.25" customHeight="1" x14ac:dyDescent="0.25">
      <c r="A464" s="253"/>
      <c r="B464" s="260"/>
      <c r="C464" s="261"/>
      <c r="D464" s="230"/>
      <c r="E464" s="226"/>
      <c r="F464" s="226"/>
      <c r="G464" s="226"/>
      <c r="H464" s="226"/>
      <c r="I464" s="226"/>
      <c r="J464" s="226"/>
      <c r="K464" s="226"/>
      <c r="L464" s="226"/>
      <c r="M464" s="226"/>
      <c r="N464" s="226"/>
      <c r="O464" s="226"/>
      <c r="P464" s="174"/>
    </row>
    <row r="465" spans="1:16" ht="11.25" customHeight="1" x14ac:dyDescent="0.25">
      <c r="A465" s="253"/>
      <c r="B465" s="260"/>
      <c r="C465" s="261"/>
      <c r="D465" s="230"/>
      <c r="E465" s="226"/>
      <c r="F465" s="226"/>
      <c r="G465" s="226"/>
      <c r="H465" s="226"/>
      <c r="I465" s="226"/>
      <c r="J465" s="226"/>
      <c r="K465" s="226"/>
      <c r="L465" s="226"/>
      <c r="M465" s="226"/>
      <c r="N465" s="226"/>
      <c r="O465" s="226"/>
      <c r="P465" s="174"/>
    </row>
    <row r="466" spans="1:16" ht="11.25" customHeight="1" x14ac:dyDescent="0.25">
      <c r="A466" s="253"/>
      <c r="B466" s="260"/>
      <c r="C466" s="261"/>
      <c r="D466" s="230"/>
      <c r="E466" s="226"/>
      <c r="F466" s="226"/>
      <c r="G466" s="226"/>
      <c r="H466" s="226"/>
      <c r="I466" s="226"/>
      <c r="J466" s="226"/>
      <c r="K466" s="226"/>
      <c r="L466" s="226"/>
      <c r="M466" s="226"/>
      <c r="N466" s="226"/>
      <c r="O466" s="226"/>
      <c r="P466" s="174"/>
    </row>
    <row r="467" spans="1:16" ht="11.25" customHeight="1" x14ac:dyDescent="0.25">
      <c r="A467" s="253"/>
      <c r="B467" s="260"/>
      <c r="C467" s="261"/>
      <c r="D467" s="230"/>
      <c r="E467" s="226"/>
      <c r="F467" s="226"/>
      <c r="G467" s="226"/>
      <c r="H467" s="226"/>
      <c r="I467" s="226"/>
      <c r="J467" s="226"/>
      <c r="K467" s="226"/>
      <c r="L467" s="226"/>
      <c r="M467" s="226"/>
      <c r="N467" s="226"/>
      <c r="O467" s="226"/>
      <c r="P467" s="174"/>
    </row>
    <row r="468" spans="1:16" ht="11.25" customHeight="1" x14ac:dyDescent="0.25">
      <c r="A468" s="253"/>
      <c r="B468" s="260"/>
      <c r="C468" s="261"/>
      <c r="D468" s="230"/>
      <c r="E468" s="226"/>
      <c r="F468" s="226"/>
      <c r="G468" s="226"/>
      <c r="H468" s="226"/>
      <c r="I468" s="226"/>
      <c r="J468" s="226"/>
      <c r="K468" s="226"/>
      <c r="L468" s="226"/>
      <c r="M468" s="226"/>
      <c r="N468" s="226"/>
      <c r="O468" s="226"/>
      <c r="P468" s="174"/>
    </row>
    <row r="469" spans="1:16" ht="11.25" customHeight="1" x14ac:dyDescent="0.25">
      <c r="A469" s="253"/>
      <c r="B469" s="260"/>
      <c r="C469" s="261"/>
      <c r="D469" s="230"/>
      <c r="E469" s="226"/>
      <c r="F469" s="226"/>
      <c r="G469" s="226"/>
      <c r="H469" s="226"/>
      <c r="I469" s="226"/>
      <c r="J469" s="226"/>
      <c r="K469" s="226"/>
      <c r="L469" s="226"/>
      <c r="M469" s="226"/>
      <c r="N469" s="226"/>
      <c r="O469" s="226"/>
      <c r="P469" s="174"/>
    </row>
    <row r="470" spans="1:16" ht="11.25" customHeight="1" x14ac:dyDescent="0.25">
      <c r="A470" s="253"/>
      <c r="B470" s="260"/>
      <c r="C470" s="261"/>
      <c r="D470" s="230"/>
      <c r="E470" s="226"/>
      <c r="F470" s="226"/>
      <c r="G470" s="226"/>
      <c r="H470" s="226"/>
      <c r="I470" s="226"/>
      <c r="J470" s="226"/>
      <c r="K470" s="226"/>
      <c r="L470" s="226"/>
      <c r="M470" s="226"/>
      <c r="N470" s="226"/>
      <c r="O470" s="226"/>
      <c r="P470" s="174"/>
    </row>
    <row r="471" spans="1:16" ht="11.25" customHeight="1" x14ac:dyDescent="0.25">
      <c r="A471" s="253"/>
      <c r="B471" s="260"/>
      <c r="C471" s="261"/>
      <c r="D471" s="230"/>
      <c r="E471" s="226"/>
      <c r="F471" s="226"/>
      <c r="G471" s="226"/>
      <c r="H471" s="226"/>
      <c r="I471" s="226"/>
      <c r="J471" s="226"/>
      <c r="K471" s="226"/>
      <c r="L471" s="226"/>
      <c r="M471" s="226"/>
      <c r="N471" s="226"/>
      <c r="O471" s="226"/>
      <c r="P471" s="174"/>
    </row>
    <row r="472" spans="1:16" ht="11.25" customHeight="1" x14ac:dyDescent="0.25">
      <c r="A472" s="253"/>
      <c r="B472" s="260"/>
      <c r="C472" s="261"/>
      <c r="D472" s="230"/>
      <c r="E472" s="226"/>
      <c r="F472" s="226"/>
      <c r="G472" s="226"/>
      <c r="H472" s="226"/>
      <c r="I472" s="226"/>
      <c r="J472" s="226"/>
      <c r="K472" s="226"/>
      <c r="L472" s="226"/>
      <c r="M472" s="226"/>
      <c r="N472" s="226"/>
      <c r="O472" s="226"/>
      <c r="P472" s="174"/>
    </row>
    <row r="473" spans="1:16" ht="11.25" customHeight="1" x14ac:dyDescent="0.25">
      <c r="A473" s="253"/>
      <c r="B473" s="260"/>
      <c r="C473" s="261"/>
      <c r="D473" s="230"/>
      <c r="E473" s="226"/>
      <c r="F473" s="226"/>
      <c r="G473" s="226"/>
      <c r="H473" s="226"/>
      <c r="I473" s="226"/>
      <c r="J473" s="226"/>
      <c r="K473" s="226"/>
      <c r="L473" s="226"/>
      <c r="M473" s="226"/>
      <c r="N473" s="226"/>
      <c r="O473" s="226"/>
      <c r="P473" s="174"/>
    </row>
    <row r="474" spans="1:16" ht="11.25" customHeight="1" x14ac:dyDescent="0.25">
      <c r="A474" s="253"/>
      <c r="B474" s="260"/>
      <c r="C474" s="261"/>
      <c r="D474" s="230"/>
      <c r="E474" s="226"/>
      <c r="F474" s="226"/>
      <c r="G474" s="226"/>
      <c r="H474" s="226"/>
      <c r="I474" s="226"/>
      <c r="J474" s="226"/>
      <c r="K474" s="226"/>
      <c r="L474" s="226"/>
      <c r="M474" s="226"/>
      <c r="N474" s="226"/>
      <c r="O474" s="226"/>
      <c r="P474" s="174"/>
    </row>
    <row r="475" spans="1:16" ht="11.25" customHeight="1" x14ac:dyDescent="0.25">
      <c r="A475" s="253"/>
      <c r="B475" s="260"/>
      <c r="C475" s="261"/>
      <c r="D475" s="230"/>
      <c r="E475" s="226"/>
      <c r="F475" s="226"/>
      <c r="G475" s="226"/>
      <c r="H475" s="226"/>
      <c r="I475" s="226"/>
      <c r="J475" s="226"/>
      <c r="K475" s="226"/>
      <c r="L475" s="226"/>
      <c r="M475" s="226"/>
      <c r="N475" s="226"/>
      <c r="O475" s="226"/>
      <c r="P475" s="174"/>
    </row>
    <row r="476" spans="1:16" ht="11.25" customHeight="1" x14ac:dyDescent="0.25">
      <c r="A476" s="253"/>
      <c r="B476" s="260"/>
      <c r="C476" s="261"/>
      <c r="D476" s="230"/>
      <c r="E476" s="226"/>
      <c r="F476" s="226"/>
      <c r="G476" s="226"/>
      <c r="H476" s="226"/>
      <c r="I476" s="226"/>
      <c r="J476" s="226"/>
      <c r="K476" s="226"/>
      <c r="L476" s="226"/>
      <c r="M476" s="226"/>
      <c r="N476" s="226"/>
      <c r="O476" s="226"/>
      <c r="P476" s="174"/>
    </row>
    <row r="477" spans="1:16" ht="11.25" customHeight="1" x14ac:dyDescent="0.25">
      <c r="A477" s="253"/>
      <c r="B477" s="260"/>
      <c r="C477" s="261"/>
      <c r="D477" s="230"/>
      <c r="E477" s="226"/>
      <c r="F477" s="226"/>
      <c r="G477" s="226"/>
      <c r="H477" s="226"/>
      <c r="I477" s="226"/>
      <c r="J477" s="226"/>
      <c r="K477" s="226"/>
      <c r="L477" s="226"/>
      <c r="M477" s="226"/>
      <c r="N477" s="226"/>
      <c r="O477" s="226"/>
      <c r="P477" s="174"/>
    </row>
    <row r="478" spans="1:16" ht="11.25" customHeight="1" x14ac:dyDescent="0.25">
      <c r="A478" s="253"/>
      <c r="B478" s="260"/>
      <c r="C478" s="261"/>
      <c r="D478" s="230"/>
      <c r="E478" s="226"/>
      <c r="F478" s="226"/>
      <c r="G478" s="226"/>
      <c r="H478" s="226"/>
      <c r="I478" s="226"/>
      <c r="J478" s="226"/>
      <c r="K478" s="226"/>
      <c r="L478" s="226"/>
      <c r="M478" s="226"/>
      <c r="N478" s="226"/>
      <c r="O478" s="226"/>
      <c r="P478" s="174"/>
    </row>
    <row r="479" spans="1:16" ht="11.25" customHeight="1" x14ac:dyDescent="0.25">
      <c r="A479" s="253"/>
      <c r="B479" s="260"/>
      <c r="C479" s="261"/>
      <c r="D479" s="230"/>
      <c r="E479" s="226"/>
      <c r="F479" s="226"/>
      <c r="G479" s="226"/>
      <c r="H479" s="226"/>
      <c r="I479" s="226"/>
      <c r="J479" s="226"/>
      <c r="K479" s="226"/>
      <c r="L479" s="226"/>
      <c r="M479" s="226"/>
      <c r="N479" s="226"/>
      <c r="O479" s="226"/>
      <c r="P479" s="174"/>
    </row>
    <row r="480" spans="1:16" ht="11.25" customHeight="1" x14ac:dyDescent="0.25">
      <c r="A480" s="253"/>
      <c r="B480" s="260"/>
      <c r="C480" s="261"/>
      <c r="D480" s="230"/>
      <c r="E480" s="226"/>
      <c r="F480" s="226"/>
      <c r="G480" s="226"/>
      <c r="H480" s="226"/>
      <c r="I480" s="226"/>
      <c r="J480" s="226"/>
      <c r="K480" s="226"/>
      <c r="L480" s="226"/>
      <c r="M480" s="226"/>
      <c r="N480" s="226"/>
      <c r="O480" s="226"/>
      <c r="P480" s="174"/>
    </row>
    <row r="481" spans="1:16" ht="11.25" customHeight="1" x14ac:dyDescent="0.25">
      <c r="A481" s="253"/>
      <c r="B481" s="260"/>
      <c r="C481" s="261"/>
      <c r="D481" s="230"/>
      <c r="E481" s="226"/>
      <c r="F481" s="226"/>
      <c r="G481" s="226"/>
      <c r="H481" s="226"/>
      <c r="I481" s="226"/>
      <c r="J481" s="226"/>
      <c r="K481" s="226"/>
      <c r="L481" s="226"/>
      <c r="M481" s="226"/>
      <c r="N481" s="226"/>
      <c r="O481" s="226"/>
      <c r="P481" s="174"/>
    </row>
    <row r="482" spans="1:16" ht="11.25" customHeight="1" x14ac:dyDescent="0.25">
      <c r="A482" s="253"/>
      <c r="B482" s="260"/>
      <c r="C482" s="261"/>
      <c r="D482" s="230"/>
      <c r="E482" s="226"/>
      <c r="F482" s="226"/>
      <c r="G482" s="226"/>
      <c r="H482" s="226"/>
      <c r="I482" s="226"/>
      <c r="J482" s="226"/>
      <c r="K482" s="226"/>
      <c r="L482" s="226"/>
      <c r="M482" s="226"/>
      <c r="N482" s="226"/>
      <c r="O482" s="226"/>
      <c r="P482" s="174"/>
    </row>
    <row r="483" spans="1:16" ht="11.25" customHeight="1" x14ac:dyDescent="0.25">
      <c r="A483" s="253"/>
      <c r="B483" s="260"/>
      <c r="C483" s="261"/>
      <c r="D483" s="230"/>
      <c r="E483" s="226"/>
      <c r="F483" s="226"/>
      <c r="G483" s="226"/>
      <c r="H483" s="226"/>
      <c r="I483" s="226"/>
      <c r="J483" s="226"/>
      <c r="K483" s="226"/>
      <c r="L483" s="226"/>
      <c r="M483" s="226"/>
      <c r="N483" s="226"/>
      <c r="O483" s="226"/>
      <c r="P483" s="174"/>
    </row>
    <row r="484" spans="1:16" ht="11.25" customHeight="1" x14ac:dyDescent="0.25">
      <c r="A484" s="253"/>
      <c r="B484" s="260"/>
      <c r="C484" s="261"/>
      <c r="D484" s="230"/>
      <c r="E484" s="226"/>
      <c r="F484" s="226"/>
      <c r="G484" s="226"/>
      <c r="H484" s="226"/>
      <c r="I484" s="226"/>
      <c r="J484" s="226"/>
      <c r="K484" s="226"/>
      <c r="L484" s="226"/>
      <c r="M484" s="226"/>
      <c r="N484" s="226"/>
      <c r="O484" s="226"/>
      <c r="P484" s="174"/>
    </row>
    <row r="485" spans="1:16" ht="11.25" customHeight="1" x14ac:dyDescent="0.25">
      <c r="A485" s="253"/>
      <c r="B485" s="260"/>
      <c r="C485" s="261"/>
      <c r="D485" s="230"/>
      <c r="E485" s="226"/>
      <c r="F485" s="226"/>
      <c r="G485" s="226"/>
      <c r="H485" s="226"/>
      <c r="I485" s="226"/>
      <c r="J485" s="226"/>
      <c r="K485" s="226"/>
      <c r="L485" s="226"/>
      <c r="M485" s="226"/>
      <c r="N485" s="226"/>
      <c r="O485" s="226"/>
      <c r="P485" s="174"/>
    </row>
    <row r="486" spans="1:16" ht="11.25" customHeight="1" x14ac:dyDescent="0.25">
      <c r="A486" s="253"/>
      <c r="B486" s="260"/>
      <c r="C486" s="261"/>
      <c r="D486" s="230"/>
      <c r="E486" s="226"/>
      <c r="F486" s="226"/>
      <c r="G486" s="226"/>
      <c r="H486" s="226"/>
      <c r="I486" s="226"/>
      <c r="J486" s="226"/>
      <c r="K486" s="226"/>
      <c r="L486" s="226"/>
      <c r="M486" s="226"/>
      <c r="N486" s="226"/>
      <c r="O486" s="226"/>
      <c r="P486" s="174"/>
    </row>
    <row r="487" spans="1:16" ht="11.25" customHeight="1" x14ac:dyDescent="0.25">
      <c r="A487" s="253"/>
      <c r="B487" s="260"/>
      <c r="C487" s="261"/>
      <c r="D487" s="230"/>
      <c r="E487" s="226"/>
      <c r="F487" s="226"/>
      <c r="G487" s="226"/>
      <c r="H487" s="226"/>
      <c r="I487" s="226"/>
      <c r="J487" s="226"/>
      <c r="K487" s="226"/>
      <c r="L487" s="226"/>
      <c r="M487" s="226"/>
      <c r="N487" s="226"/>
      <c r="O487" s="226"/>
      <c r="P487" s="174"/>
    </row>
    <row r="488" spans="1:16" ht="11.25" customHeight="1" x14ac:dyDescent="0.25">
      <c r="A488" s="253"/>
      <c r="B488" s="260"/>
      <c r="C488" s="261"/>
      <c r="D488" s="230"/>
      <c r="E488" s="226"/>
      <c r="F488" s="226"/>
      <c r="G488" s="226"/>
      <c r="H488" s="226"/>
      <c r="I488" s="226"/>
      <c r="J488" s="226"/>
      <c r="K488" s="226"/>
      <c r="L488" s="226"/>
      <c r="M488" s="226"/>
      <c r="N488" s="226"/>
      <c r="O488" s="226"/>
      <c r="P488" s="174"/>
    </row>
    <row r="489" spans="1:16" ht="11.25" customHeight="1" x14ac:dyDescent="0.25">
      <c r="A489" s="253"/>
      <c r="B489" s="260"/>
      <c r="C489" s="261"/>
      <c r="D489" s="230"/>
      <c r="E489" s="226"/>
      <c r="F489" s="226"/>
      <c r="G489" s="226"/>
      <c r="H489" s="226"/>
      <c r="I489" s="226"/>
      <c r="J489" s="226"/>
      <c r="K489" s="226"/>
      <c r="L489" s="226"/>
      <c r="M489" s="226"/>
      <c r="N489" s="226"/>
      <c r="O489" s="226"/>
      <c r="P489" s="174"/>
    </row>
    <row r="490" spans="1:16" ht="11.25" customHeight="1" x14ac:dyDescent="0.25">
      <c r="A490" s="253"/>
      <c r="B490" s="260"/>
      <c r="C490" s="261"/>
      <c r="D490" s="230"/>
      <c r="E490" s="226"/>
      <c r="F490" s="226"/>
      <c r="G490" s="226"/>
      <c r="H490" s="226"/>
      <c r="I490" s="226"/>
      <c r="J490" s="226"/>
      <c r="K490" s="226"/>
      <c r="L490" s="226"/>
      <c r="M490" s="226"/>
      <c r="N490" s="226"/>
      <c r="O490" s="226"/>
      <c r="P490" s="174"/>
    </row>
    <row r="491" spans="1:16" ht="11.25" customHeight="1" x14ac:dyDescent="0.25">
      <c r="A491" s="253"/>
      <c r="B491" s="260"/>
      <c r="C491" s="261"/>
      <c r="D491" s="230"/>
      <c r="E491" s="226"/>
      <c r="F491" s="226"/>
      <c r="G491" s="226"/>
      <c r="H491" s="226"/>
      <c r="I491" s="226"/>
      <c r="J491" s="226"/>
      <c r="K491" s="226"/>
      <c r="L491" s="226"/>
      <c r="M491" s="226"/>
      <c r="N491" s="226"/>
      <c r="O491" s="226"/>
      <c r="P491" s="174"/>
    </row>
    <row r="492" spans="1:16" ht="11.25" customHeight="1" x14ac:dyDescent="0.25">
      <c r="A492" s="253"/>
      <c r="B492" s="260"/>
      <c r="C492" s="261"/>
      <c r="D492" s="230"/>
      <c r="E492" s="226"/>
      <c r="F492" s="226"/>
      <c r="G492" s="226"/>
      <c r="H492" s="226"/>
      <c r="I492" s="226"/>
      <c r="J492" s="226"/>
      <c r="K492" s="226"/>
      <c r="L492" s="226"/>
      <c r="M492" s="226"/>
      <c r="N492" s="226"/>
      <c r="O492" s="226"/>
      <c r="P492" s="174"/>
    </row>
    <row r="493" spans="1:16" ht="11.25" customHeight="1" x14ac:dyDescent="0.25">
      <c r="A493" s="253"/>
      <c r="B493" s="260"/>
      <c r="C493" s="261"/>
      <c r="D493" s="230"/>
      <c r="E493" s="226"/>
      <c r="F493" s="226"/>
      <c r="G493" s="226"/>
      <c r="H493" s="226"/>
      <c r="I493" s="226"/>
      <c r="J493" s="226"/>
      <c r="K493" s="226"/>
      <c r="L493" s="226"/>
      <c r="M493" s="226"/>
      <c r="N493" s="226"/>
      <c r="O493" s="226"/>
      <c r="P493" s="174"/>
    </row>
    <row r="494" spans="1:16" ht="11.25" customHeight="1" x14ac:dyDescent="0.25">
      <c r="A494" s="253"/>
      <c r="B494" s="260"/>
      <c r="C494" s="261"/>
      <c r="D494" s="230"/>
      <c r="E494" s="226"/>
      <c r="F494" s="226"/>
      <c r="G494" s="226"/>
      <c r="H494" s="226"/>
      <c r="I494" s="226"/>
      <c r="J494" s="226"/>
      <c r="K494" s="226"/>
      <c r="L494" s="226"/>
      <c r="M494" s="226"/>
      <c r="N494" s="226"/>
      <c r="O494" s="226"/>
      <c r="P494" s="174"/>
    </row>
    <row r="495" spans="1:16" ht="11.25" customHeight="1" x14ac:dyDescent="0.25">
      <c r="A495" s="253"/>
      <c r="B495" s="260"/>
      <c r="C495" s="261"/>
      <c r="D495" s="230"/>
      <c r="E495" s="226"/>
      <c r="F495" s="226"/>
      <c r="G495" s="226"/>
      <c r="H495" s="226"/>
      <c r="I495" s="226"/>
      <c r="J495" s="226"/>
      <c r="K495" s="226"/>
      <c r="L495" s="226"/>
      <c r="M495" s="226"/>
      <c r="N495" s="226"/>
      <c r="O495" s="226"/>
      <c r="P495" s="174"/>
    </row>
    <row r="496" spans="1:16" ht="11.25" customHeight="1" x14ac:dyDescent="0.25">
      <c r="A496" s="253"/>
      <c r="B496" s="260"/>
      <c r="C496" s="261"/>
      <c r="D496" s="230"/>
      <c r="E496" s="226"/>
      <c r="F496" s="226"/>
      <c r="G496" s="226"/>
      <c r="H496" s="226"/>
      <c r="I496" s="226"/>
      <c r="J496" s="226"/>
      <c r="K496" s="226"/>
      <c r="L496" s="226"/>
      <c r="M496" s="226"/>
      <c r="N496" s="226"/>
      <c r="O496" s="226"/>
      <c r="P496" s="174"/>
    </row>
    <row r="497" spans="1:16" ht="11.25" customHeight="1" x14ac:dyDescent="0.25">
      <c r="A497" s="253"/>
      <c r="B497" s="260"/>
      <c r="C497" s="261"/>
      <c r="D497" s="230"/>
      <c r="E497" s="226"/>
      <c r="F497" s="226"/>
      <c r="G497" s="226"/>
      <c r="H497" s="226"/>
      <c r="I497" s="226"/>
      <c r="J497" s="226"/>
      <c r="K497" s="226"/>
      <c r="L497" s="226"/>
      <c r="M497" s="226"/>
      <c r="N497" s="226"/>
      <c r="O497" s="226"/>
      <c r="P497" s="174"/>
    </row>
    <row r="498" spans="1:16" ht="11.25" customHeight="1" x14ac:dyDescent="0.25">
      <c r="A498" s="253"/>
      <c r="B498" s="260"/>
      <c r="C498" s="261"/>
      <c r="D498" s="230"/>
      <c r="E498" s="226"/>
      <c r="F498" s="226"/>
      <c r="G498" s="226"/>
      <c r="H498" s="226"/>
      <c r="I498" s="226"/>
      <c r="J498" s="226"/>
      <c r="K498" s="226"/>
      <c r="L498" s="226"/>
      <c r="M498" s="226"/>
      <c r="N498" s="226"/>
      <c r="O498" s="226"/>
      <c r="P498" s="174"/>
    </row>
    <row r="499" spans="1:16" ht="11.25" customHeight="1" x14ac:dyDescent="0.25">
      <c r="A499" s="253"/>
      <c r="B499" s="260"/>
      <c r="C499" s="261"/>
      <c r="D499" s="230"/>
      <c r="E499" s="226"/>
      <c r="F499" s="226"/>
      <c r="G499" s="226"/>
      <c r="H499" s="226"/>
      <c r="I499" s="226"/>
      <c r="J499" s="226"/>
      <c r="K499" s="226"/>
      <c r="L499" s="226"/>
      <c r="M499" s="226"/>
      <c r="N499" s="226"/>
      <c r="O499" s="226"/>
      <c r="P499" s="174"/>
    </row>
    <row r="500" spans="1:16" ht="11.25" customHeight="1" x14ac:dyDescent="0.25">
      <c r="A500" s="253"/>
      <c r="B500" s="260"/>
      <c r="C500" s="261"/>
      <c r="D500" s="230"/>
      <c r="E500" s="226"/>
      <c r="F500" s="226"/>
      <c r="G500" s="226"/>
      <c r="H500" s="226"/>
      <c r="I500" s="226"/>
      <c r="J500" s="226"/>
      <c r="K500" s="226"/>
      <c r="L500" s="226"/>
      <c r="M500" s="226"/>
      <c r="N500" s="226"/>
      <c r="O500" s="226"/>
      <c r="P500" s="174"/>
    </row>
    <row r="501" spans="1:16" ht="11.25" customHeight="1" x14ac:dyDescent="0.25">
      <c r="A501" s="253"/>
      <c r="B501" s="260"/>
      <c r="C501" s="261"/>
      <c r="D501" s="230"/>
      <c r="E501" s="226"/>
      <c r="F501" s="226"/>
      <c r="G501" s="226"/>
      <c r="H501" s="226"/>
      <c r="I501" s="226"/>
      <c r="J501" s="226"/>
      <c r="K501" s="226"/>
      <c r="L501" s="226"/>
      <c r="M501" s="226"/>
      <c r="N501" s="226"/>
      <c r="O501" s="226"/>
      <c r="P501" s="174"/>
    </row>
    <row r="502" spans="1:16" ht="11.25" customHeight="1" x14ac:dyDescent="0.25">
      <c r="A502" s="253"/>
      <c r="B502" s="260"/>
      <c r="C502" s="261"/>
      <c r="D502" s="230"/>
      <c r="E502" s="226"/>
      <c r="F502" s="226"/>
      <c r="G502" s="226"/>
      <c r="H502" s="226"/>
      <c r="I502" s="226"/>
      <c r="J502" s="226"/>
      <c r="K502" s="226"/>
      <c r="L502" s="226"/>
      <c r="M502" s="226"/>
      <c r="N502" s="226"/>
      <c r="O502" s="226"/>
      <c r="P502" s="174"/>
    </row>
    <row r="503" spans="1:16" ht="11.25" customHeight="1" x14ac:dyDescent="0.25">
      <c r="A503" s="253"/>
      <c r="B503" s="260"/>
      <c r="C503" s="261"/>
      <c r="D503" s="230"/>
      <c r="E503" s="226"/>
      <c r="F503" s="226"/>
      <c r="G503" s="226"/>
      <c r="H503" s="226"/>
      <c r="I503" s="226"/>
      <c r="J503" s="226"/>
      <c r="K503" s="226"/>
      <c r="L503" s="226"/>
      <c r="M503" s="226"/>
      <c r="N503" s="226"/>
      <c r="O503" s="226"/>
      <c r="P503" s="174"/>
    </row>
    <row r="504" spans="1:16" ht="11.25" customHeight="1" x14ac:dyDescent="0.25">
      <c r="A504" s="253"/>
      <c r="B504" s="260"/>
      <c r="C504" s="261"/>
      <c r="D504" s="230"/>
      <c r="E504" s="226"/>
      <c r="F504" s="226"/>
      <c r="G504" s="226"/>
      <c r="H504" s="226"/>
      <c r="I504" s="226"/>
      <c r="J504" s="226"/>
      <c r="K504" s="226"/>
      <c r="L504" s="226"/>
      <c r="M504" s="226"/>
      <c r="N504" s="226"/>
      <c r="O504" s="226"/>
      <c r="P504" s="174"/>
    </row>
    <row r="505" spans="1:16" ht="11.25" customHeight="1" x14ac:dyDescent="0.25">
      <c r="A505" s="253"/>
      <c r="B505" s="260"/>
      <c r="C505" s="261"/>
      <c r="D505" s="230"/>
      <c r="E505" s="226"/>
      <c r="F505" s="226"/>
      <c r="G505" s="226"/>
      <c r="H505" s="226"/>
      <c r="I505" s="226"/>
      <c r="J505" s="226"/>
      <c r="K505" s="226"/>
      <c r="L505" s="226"/>
      <c r="M505" s="226"/>
      <c r="N505" s="226"/>
      <c r="O505" s="226"/>
      <c r="P505" s="174"/>
    </row>
    <row r="506" spans="1:16" ht="11.25" customHeight="1" x14ac:dyDescent="0.25">
      <c r="A506" s="253"/>
      <c r="B506" s="260"/>
      <c r="C506" s="261"/>
      <c r="D506" s="230"/>
      <c r="E506" s="226"/>
      <c r="F506" s="226"/>
      <c r="G506" s="226"/>
      <c r="H506" s="226"/>
      <c r="I506" s="226"/>
      <c r="J506" s="226"/>
      <c r="K506" s="226"/>
      <c r="L506" s="226"/>
      <c r="M506" s="226"/>
      <c r="N506" s="226"/>
      <c r="O506" s="226"/>
      <c r="P506" s="174"/>
    </row>
    <row r="507" spans="1:16" ht="11.25" customHeight="1" x14ac:dyDescent="0.25">
      <c r="A507" s="253"/>
      <c r="B507" s="260"/>
      <c r="C507" s="261"/>
      <c r="D507" s="230"/>
      <c r="E507" s="226"/>
      <c r="F507" s="226"/>
      <c r="G507" s="226"/>
      <c r="H507" s="226"/>
      <c r="I507" s="226"/>
      <c r="J507" s="226"/>
      <c r="K507" s="226"/>
      <c r="L507" s="226"/>
      <c r="M507" s="226"/>
      <c r="N507" s="226"/>
      <c r="O507" s="226"/>
      <c r="P507" s="174"/>
    </row>
    <row r="508" spans="1:16" ht="11.25" customHeight="1" x14ac:dyDescent="0.25">
      <c r="A508" s="253"/>
      <c r="B508" s="260"/>
      <c r="C508" s="261"/>
      <c r="D508" s="230"/>
      <c r="E508" s="226"/>
      <c r="F508" s="226"/>
      <c r="G508" s="226"/>
      <c r="H508" s="226"/>
      <c r="I508" s="226"/>
      <c r="J508" s="226"/>
      <c r="K508" s="226"/>
      <c r="L508" s="226"/>
      <c r="M508" s="226"/>
      <c r="N508" s="226"/>
      <c r="O508" s="226"/>
      <c r="P508" s="174"/>
    </row>
    <row r="509" spans="1:16" ht="11.25" customHeight="1" x14ac:dyDescent="0.25">
      <c r="A509" s="253"/>
      <c r="B509" s="260"/>
      <c r="C509" s="261"/>
      <c r="D509" s="230"/>
      <c r="E509" s="226"/>
      <c r="F509" s="226"/>
      <c r="G509" s="226"/>
      <c r="H509" s="226"/>
      <c r="I509" s="226"/>
      <c r="J509" s="226"/>
      <c r="K509" s="226"/>
      <c r="L509" s="226"/>
      <c r="M509" s="226"/>
      <c r="N509" s="226"/>
      <c r="O509" s="226"/>
      <c r="P509" s="174"/>
    </row>
    <row r="510" spans="1:16" ht="11.25" customHeight="1" x14ac:dyDescent="0.25">
      <c r="A510" s="253"/>
      <c r="B510" s="260"/>
      <c r="C510" s="261"/>
      <c r="D510" s="230"/>
      <c r="E510" s="226"/>
      <c r="F510" s="226"/>
      <c r="G510" s="226"/>
      <c r="H510" s="226"/>
      <c r="I510" s="226"/>
      <c r="J510" s="226"/>
      <c r="K510" s="226"/>
      <c r="L510" s="226"/>
      <c r="M510" s="226"/>
      <c r="N510" s="226"/>
      <c r="O510" s="226"/>
      <c r="P510" s="174"/>
    </row>
    <row r="511" spans="1:16" ht="11.25" customHeight="1" x14ac:dyDescent="0.25">
      <c r="A511" s="253"/>
      <c r="B511" s="260"/>
      <c r="C511" s="261"/>
      <c r="D511" s="230"/>
      <c r="E511" s="226"/>
      <c r="F511" s="226"/>
      <c r="G511" s="226"/>
      <c r="H511" s="226"/>
      <c r="I511" s="226"/>
      <c r="J511" s="226"/>
      <c r="K511" s="226"/>
      <c r="L511" s="226"/>
      <c r="M511" s="226"/>
      <c r="N511" s="226"/>
      <c r="O511" s="226"/>
      <c r="P511" s="174"/>
    </row>
    <row r="512" spans="1:16" ht="11.25" customHeight="1" x14ac:dyDescent="0.25">
      <c r="A512" s="253"/>
      <c r="B512" s="260"/>
      <c r="C512" s="261"/>
      <c r="D512" s="230"/>
      <c r="E512" s="226"/>
      <c r="F512" s="226"/>
      <c r="G512" s="226"/>
      <c r="H512" s="226"/>
      <c r="I512" s="226"/>
      <c r="J512" s="226"/>
      <c r="K512" s="226"/>
      <c r="L512" s="226"/>
      <c r="M512" s="226"/>
      <c r="N512" s="226"/>
      <c r="O512" s="226"/>
      <c r="P512" s="174"/>
    </row>
    <row r="513" spans="1:16" ht="11.25" customHeight="1" x14ac:dyDescent="0.25">
      <c r="A513" s="253"/>
      <c r="B513" s="260"/>
      <c r="C513" s="261"/>
      <c r="D513" s="230"/>
      <c r="E513" s="226"/>
      <c r="F513" s="226"/>
      <c r="G513" s="226"/>
      <c r="H513" s="226"/>
      <c r="I513" s="226"/>
      <c r="J513" s="226"/>
      <c r="K513" s="226"/>
      <c r="L513" s="226"/>
      <c r="M513" s="226"/>
      <c r="N513" s="226"/>
      <c r="O513" s="226"/>
      <c r="P513" s="174"/>
    </row>
    <row r="514" spans="1:16" ht="11.25" customHeight="1" x14ac:dyDescent="0.25">
      <c r="A514" s="253"/>
      <c r="B514" s="260"/>
      <c r="C514" s="261"/>
      <c r="D514" s="230"/>
      <c r="E514" s="226"/>
      <c r="F514" s="226"/>
      <c r="G514" s="226"/>
      <c r="H514" s="226"/>
      <c r="I514" s="226"/>
      <c r="J514" s="226"/>
      <c r="K514" s="226"/>
      <c r="L514" s="226"/>
      <c r="M514" s="226"/>
      <c r="N514" s="226"/>
      <c r="O514" s="226"/>
      <c r="P514" s="174"/>
    </row>
    <row r="515" spans="1:16" ht="11.25" customHeight="1" x14ac:dyDescent="0.25">
      <c r="A515" s="253"/>
      <c r="B515" s="260"/>
      <c r="C515" s="261"/>
      <c r="D515" s="230"/>
      <c r="E515" s="226"/>
      <c r="F515" s="226"/>
      <c r="G515" s="226"/>
      <c r="H515" s="226"/>
      <c r="I515" s="226"/>
      <c r="J515" s="226"/>
      <c r="K515" s="226"/>
      <c r="L515" s="226"/>
      <c r="M515" s="226"/>
      <c r="N515" s="226"/>
      <c r="O515" s="226"/>
      <c r="P515" s="174"/>
    </row>
    <row r="516" spans="1:16" ht="11.25" customHeight="1" x14ac:dyDescent="0.25">
      <c r="A516" s="253"/>
      <c r="B516" s="260"/>
      <c r="C516" s="261"/>
      <c r="D516" s="230"/>
      <c r="E516" s="226"/>
      <c r="F516" s="226"/>
      <c r="G516" s="226"/>
      <c r="H516" s="226"/>
      <c r="I516" s="226"/>
      <c r="J516" s="226"/>
      <c r="K516" s="226"/>
      <c r="L516" s="226"/>
      <c r="M516" s="226"/>
      <c r="N516" s="226"/>
      <c r="O516" s="226"/>
      <c r="P516" s="174"/>
    </row>
    <row r="517" spans="1:16" ht="11.25" customHeight="1" x14ac:dyDescent="0.25">
      <c r="A517" s="253"/>
      <c r="B517" s="260"/>
      <c r="C517" s="261"/>
      <c r="D517" s="230"/>
      <c r="E517" s="226"/>
      <c r="F517" s="226"/>
      <c r="G517" s="226"/>
      <c r="H517" s="226"/>
      <c r="I517" s="226"/>
      <c r="J517" s="226"/>
      <c r="K517" s="226"/>
      <c r="L517" s="226"/>
      <c r="M517" s="226"/>
      <c r="N517" s="226"/>
      <c r="O517" s="226"/>
      <c r="P517" s="174"/>
    </row>
    <row r="518" spans="1:16" ht="11.25" customHeight="1" x14ac:dyDescent="0.25">
      <c r="A518" s="253"/>
      <c r="B518" s="260"/>
      <c r="C518" s="261"/>
      <c r="D518" s="230"/>
      <c r="E518" s="226"/>
      <c r="F518" s="226"/>
      <c r="G518" s="226"/>
      <c r="H518" s="226"/>
      <c r="I518" s="226"/>
      <c r="J518" s="226"/>
      <c r="K518" s="226"/>
      <c r="L518" s="226"/>
      <c r="M518" s="226"/>
      <c r="N518" s="226"/>
      <c r="O518" s="226"/>
      <c r="P518" s="174"/>
    </row>
    <row r="519" spans="1:16" ht="11.25" customHeight="1" x14ac:dyDescent="0.25">
      <c r="A519" s="253"/>
      <c r="B519" s="260"/>
      <c r="C519" s="261"/>
      <c r="D519" s="230"/>
      <c r="E519" s="226"/>
      <c r="F519" s="226"/>
      <c r="G519" s="226"/>
      <c r="H519" s="226"/>
      <c r="I519" s="226"/>
      <c r="J519" s="226"/>
      <c r="K519" s="226"/>
      <c r="L519" s="226"/>
      <c r="M519" s="226"/>
      <c r="N519" s="226"/>
      <c r="O519" s="226"/>
      <c r="P519" s="174"/>
    </row>
    <row r="520" spans="1:16" ht="11.25" customHeight="1" x14ac:dyDescent="0.25">
      <c r="A520" s="253"/>
      <c r="B520" s="260"/>
      <c r="C520" s="261"/>
      <c r="D520" s="230"/>
      <c r="E520" s="226"/>
      <c r="F520" s="226"/>
      <c r="G520" s="226"/>
      <c r="H520" s="226"/>
      <c r="I520" s="226"/>
      <c r="J520" s="226"/>
      <c r="K520" s="226"/>
      <c r="L520" s="226"/>
      <c r="M520" s="226"/>
      <c r="N520" s="226"/>
      <c r="O520" s="226"/>
      <c r="P520" s="174"/>
    </row>
    <row r="521" spans="1:16" ht="11.25" customHeight="1" x14ac:dyDescent="0.25">
      <c r="A521" s="253"/>
      <c r="B521" s="260"/>
      <c r="C521" s="261"/>
      <c r="D521" s="230"/>
      <c r="E521" s="226"/>
      <c r="F521" s="226"/>
      <c r="G521" s="226"/>
      <c r="H521" s="226"/>
      <c r="I521" s="226"/>
      <c r="J521" s="226"/>
      <c r="K521" s="226"/>
      <c r="L521" s="226"/>
      <c r="M521" s="226"/>
      <c r="N521" s="226"/>
      <c r="O521" s="226"/>
      <c r="P521" s="174"/>
    </row>
    <row r="522" spans="1:16" ht="11.25" customHeight="1" x14ac:dyDescent="0.25">
      <c r="A522" s="253"/>
      <c r="B522" s="260"/>
      <c r="C522" s="261"/>
      <c r="D522" s="230"/>
      <c r="E522" s="226"/>
      <c r="F522" s="226"/>
      <c r="G522" s="226"/>
      <c r="H522" s="226"/>
      <c r="I522" s="226"/>
      <c r="J522" s="226"/>
      <c r="K522" s="226"/>
      <c r="L522" s="226"/>
      <c r="M522" s="226"/>
      <c r="N522" s="226"/>
      <c r="O522" s="226"/>
      <c r="P522" s="174"/>
    </row>
    <row r="523" spans="1:16" ht="11.25" customHeight="1" x14ac:dyDescent="0.25">
      <c r="A523" s="253"/>
      <c r="B523" s="260"/>
      <c r="C523" s="261"/>
      <c r="D523" s="230"/>
      <c r="E523" s="226"/>
      <c r="F523" s="226"/>
      <c r="G523" s="226"/>
      <c r="H523" s="226"/>
      <c r="I523" s="226"/>
      <c r="J523" s="226"/>
      <c r="K523" s="226"/>
      <c r="L523" s="226"/>
      <c r="M523" s="226"/>
      <c r="N523" s="226"/>
      <c r="O523" s="226"/>
      <c r="P523" s="174"/>
    </row>
    <row r="524" spans="1:16" ht="11.25" customHeight="1" x14ac:dyDescent="0.25">
      <c r="A524" s="253"/>
      <c r="B524" s="260"/>
      <c r="C524" s="261"/>
      <c r="D524" s="230"/>
      <c r="E524" s="226"/>
      <c r="F524" s="226"/>
      <c r="G524" s="226"/>
      <c r="H524" s="226"/>
      <c r="I524" s="226"/>
      <c r="J524" s="226"/>
      <c r="K524" s="226"/>
      <c r="L524" s="226"/>
      <c r="M524" s="226"/>
      <c r="N524" s="226"/>
      <c r="O524" s="226"/>
      <c r="P524" s="174"/>
    </row>
    <row r="525" spans="1:16" ht="11.25" customHeight="1" x14ac:dyDescent="0.25">
      <c r="A525" s="253"/>
      <c r="B525" s="260"/>
      <c r="C525" s="261"/>
      <c r="D525" s="230"/>
      <c r="E525" s="226"/>
      <c r="F525" s="226"/>
      <c r="G525" s="226"/>
      <c r="H525" s="226"/>
      <c r="I525" s="226"/>
      <c r="J525" s="226"/>
      <c r="K525" s="226"/>
      <c r="L525" s="226"/>
      <c r="M525" s="226"/>
      <c r="N525" s="226"/>
      <c r="O525" s="226"/>
      <c r="P525" s="174"/>
    </row>
    <row r="526" spans="1:16" ht="11.25" customHeight="1" x14ac:dyDescent="0.25">
      <c r="A526" s="253"/>
      <c r="B526" s="260"/>
      <c r="C526" s="261"/>
      <c r="D526" s="230"/>
      <c r="E526" s="226"/>
      <c r="F526" s="226"/>
      <c r="G526" s="226"/>
      <c r="H526" s="226"/>
      <c r="I526" s="226"/>
      <c r="J526" s="226"/>
      <c r="K526" s="226"/>
      <c r="L526" s="226"/>
      <c r="M526" s="226"/>
      <c r="N526" s="226"/>
      <c r="O526" s="226"/>
      <c r="P526" s="174"/>
    </row>
    <row r="527" spans="1:16" ht="11.25" customHeight="1" x14ac:dyDescent="0.25">
      <c r="A527" s="253"/>
      <c r="B527" s="260"/>
      <c r="C527" s="261"/>
      <c r="D527" s="230"/>
      <c r="E527" s="226"/>
      <c r="F527" s="226"/>
      <c r="G527" s="226"/>
      <c r="H527" s="226"/>
      <c r="I527" s="226"/>
      <c r="J527" s="226"/>
      <c r="K527" s="226"/>
      <c r="L527" s="226"/>
      <c r="M527" s="226"/>
      <c r="N527" s="226"/>
      <c r="O527" s="226"/>
      <c r="P527" s="174"/>
    </row>
    <row r="528" spans="1:16" ht="11.25" customHeight="1" x14ac:dyDescent="0.25">
      <c r="A528" s="253"/>
      <c r="B528" s="260"/>
      <c r="C528" s="261"/>
      <c r="D528" s="230"/>
      <c r="E528" s="226"/>
      <c r="F528" s="226"/>
      <c r="G528" s="226"/>
      <c r="H528" s="226"/>
      <c r="I528" s="226"/>
      <c r="J528" s="226"/>
      <c r="K528" s="226"/>
      <c r="L528" s="226"/>
      <c r="M528" s="226"/>
      <c r="N528" s="226"/>
      <c r="O528" s="226"/>
      <c r="P528" s="174"/>
    </row>
    <row r="529" spans="1:16" ht="11.25" customHeight="1" x14ac:dyDescent="0.25">
      <c r="A529" s="253"/>
      <c r="B529" s="260"/>
      <c r="C529" s="261"/>
      <c r="D529" s="230"/>
      <c r="E529" s="226"/>
      <c r="F529" s="226"/>
      <c r="G529" s="226"/>
      <c r="H529" s="226"/>
      <c r="I529" s="226"/>
      <c r="J529" s="226"/>
      <c r="K529" s="226"/>
      <c r="L529" s="226"/>
      <c r="M529" s="226"/>
      <c r="N529" s="226"/>
      <c r="O529" s="226"/>
      <c r="P529" s="174"/>
    </row>
    <row r="530" spans="1:16" ht="11.25" customHeight="1" x14ac:dyDescent="0.25">
      <c r="A530" s="253"/>
      <c r="B530" s="260"/>
      <c r="C530" s="261"/>
      <c r="D530" s="230"/>
      <c r="E530" s="226"/>
      <c r="F530" s="226"/>
      <c r="G530" s="226"/>
      <c r="H530" s="226"/>
      <c r="I530" s="226"/>
      <c r="J530" s="226"/>
      <c r="K530" s="226"/>
      <c r="L530" s="226"/>
      <c r="M530" s="226"/>
      <c r="N530" s="226"/>
      <c r="O530" s="226"/>
      <c r="P530" s="174"/>
    </row>
    <row r="531" spans="1:16" ht="11.25" customHeight="1" x14ac:dyDescent="0.25">
      <c r="A531" s="253"/>
      <c r="B531" s="260"/>
      <c r="C531" s="261"/>
      <c r="D531" s="230"/>
      <c r="E531" s="226"/>
      <c r="F531" s="226"/>
      <c r="G531" s="226"/>
      <c r="H531" s="226"/>
      <c r="I531" s="226"/>
      <c r="J531" s="226"/>
      <c r="K531" s="226"/>
      <c r="L531" s="226"/>
      <c r="M531" s="226"/>
      <c r="N531" s="226"/>
      <c r="O531" s="226"/>
      <c r="P531" s="174"/>
    </row>
    <row r="532" spans="1:16" ht="11.25" customHeight="1" x14ac:dyDescent="0.25">
      <c r="A532" s="253"/>
      <c r="B532" s="260"/>
      <c r="C532" s="261"/>
      <c r="D532" s="230"/>
      <c r="E532" s="226"/>
      <c r="F532" s="226"/>
      <c r="G532" s="226"/>
      <c r="H532" s="226"/>
      <c r="I532" s="226"/>
      <c r="J532" s="226"/>
      <c r="K532" s="226"/>
      <c r="L532" s="226"/>
      <c r="M532" s="226"/>
      <c r="N532" s="226"/>
      <c r="O532" s="226"/>
      <c r="P532" s="174"/>
    </row>
    <row r="533" spans="1:16" ht="11.25" customHeight="1" x14ac:dyDescent="0.25">
      <c r="A533" s="253"/>
      <c r="B533" s="260"/>
      <c r="C533" s="261"/>
      <c r="D533" s="230"/>
      <c r="E533" s="226"/>
      <c r="F533" s="226"/>
      <c r="G533" s="226"/>
      <c r="H533" s="226"/>
      <c r="I533" s="226"/>
      <c r="J533" s="226"/>
      <c r="K533" s="226"/>
      <c r="L533" s="226"/>
      <c r="M533" s="226"/>
      <c r="N533" s="226"/>
      <c r="O533" s="226"/>
      <c r="P533" s="174"/>
    </row>
    <row r="534" spans="1:16" ht="11.25" customHeight="1" x14ac:dyDescent="0.25">
      <c r="A534" s="253"/>
      <c r="B534" s="260"/>
      <c r="C534" s="261"/>
      <c r="D534" s="230"/>
      <c r="E534" s="226"/>
      <c r="F534" s="226"/>
      <c r="G534" s="226"/>
      <c r="H534" s="226"/>
      <c r="I534" s="226"/>
      <c r="J534" s="226"/>
      <c r="K534" s="226"/>
      <c r="L534" s="226"/>
      <c r="M534" s="226"/>
      <c r="N534" s="226"/>
      <c r="O534" s="226"/>
      <c r="P534" s="174"/>
    </row>
    <row r="535" spans="1:16" ht="11.25" customHeight="1" x14ac:dyDescent="0.25">
      <c r="A535" s="253"/>
      <c r="B535" s="260"/>
      <c r="C535" s="261"/>
      <c r="D535" s="230"/>
      <c r="E535" s="226"/>
      <c r="F535" s="226"/>
      <c r="G535" s="226"/>
      <c r="H535" s="226"/>
      <c r="I535" s="226"/>
      <c r="J535" s="226"/>
      <c r="K535" s="226"/>
      <c r="L535" s="226"/>
      <c r="M535" s="226"/>
      <c r="N535" s="226"/>
      <c r="O535" s="226"/>
      <c r="P535" s="174"/>
    </row>
    <row r="536" spans="1:16" ht="11.25" customHeight="1" x14ac:dyDescent="0.25">
      <c r="A536" s="253"/>
      <c r="B536" s="260"/>
      <c r="C536" s="261"/>
      <c r="D536" s="230"/>
      <c r="E536" s="226"/>
      <c r="F536" s="226"/>
      <c r="G536" s="226"/>
      <c r="H536" s="226"/>
      <c r="I536" s="226"/>
      <c r="J536" s="226"/>
      <c r="K536" s="226"/>
      <c r="L536" s="226"/>
      <c r="M536" s="226"/>
      <c r="N536" s="226"/>
      <c r="O536" s="226"/>
      <c r="P536" s="174"/>
    </row>
    <row r="537" spans="1:16" ht="11.25" customHeight="1" x14ac:dyDescent="0.25">
      <c r="A537" s="253"/>
      <c r="B537" s="260"/>
      <c r="C537" s="261"/>
      <c r="D537" s="230"/>
      <c r="E537" s="226"/>
      <c r="F537" s="226"/>
      <c r="G537" s="226"/>
      <c r="H537" s="226"/>
      <c r="I537" s="226"/>
      <c r="J537" s="226"/>
      <c r="K537" s="226"/>
      <c r="L537" s="226"/>
      <c r="M537" s="226"/>
      <c r="N537" s="226"/>
      <c r="O537" s="226"/>
      <c r="P537" s="174"/>
    </row>
    <row r="538" spans="1:16" ht="11.25" customHeight="1" x14ac:dyDescent="0.25">
      <c r="A538" s="253"/>
      <c r="B538" s="260"/>
      <c r="C538" s="261"/>
      <c r="D538" s="230"/>
      <c r="E538" s="226"/>
      <c r="F538" s="226"/>
      <c r="G538" s="226"/>
      <c r="H538" s="226"/>
      <c r="I538" s="226"/>
      <c r="J538" s="226"/>
      <c r="K538" s="226"/>
      <c r="L538" s="226"/>
      <c r="M538" s="226"/>
      <c r="N538" s="226"/>
      <c r="O538" s="226"/>
      <c r="P538" s="174"/>
    </row>
    <row r="539" spans="1:16" ht="11.25" customHeight="1" x14ac:dyDescent="0.25">
      <c r="A539" s="253"/>
      <c r="B539" s="260"/>
      <c r="C539" s="261"/>
      <c r="D539" s="230"/>
      <c r="E539" s="226"/>
      <c r="F539" s="226"/>
      <c r="G539" s="226"/>
      <c r="H539" s="226"/>
      <c r="I539" s="226"/>
      <c r="J539" s="226"/>
      <c r="K539" s="226"/>
      <c r="L539" s="226"/>
      <c r="M539" s="226"/>
      <c r="N539" s="226"/>
      <c r="O539" s="226"/>
      <c r="P539" s="174"/>
    </row>
    <row r="540" spans="1:16" ht="11.25" customHeight="1" x14ac:dyDescent="0.25">
      <c r="A540" s="253"/>
      <c r="B540" s="260"/>
      <c r="C540" s="261"/>
      <c r="D540" s="230"/>
      <c r="E540" s="226"/>
      <c r="F540" s="226"/>
      <c r="G540" s="226"/>
      <c r="H540" s="226"/>
      <c r="I540" s="226"/>
      <c r="J540" s="226"/>
      <c r="K540" s="226"/>
      <c r="L540" s="226"/>
      <c r="M540" s="226"/>
      <c r="N540" s="226"/>
      <c r="O540" s="226"/>
      <c r="P540" s="174"/>
    </row>
    <row r="541" spans="1:16" ht="11.25" customHeight="1" x14ac:dyDescent="0.25">
      <c r="A541" s="253"/>
      <c r="B541" s="260"/>
      <c r="C541" s="261"/>
      <c r="D541" s="230"/>
      <c r="E541" s="226"/>
      <c r="F541" s="226"/>
      <c r="G541" s="226"/>
      <c r="H541" s="226"/>
      <c r="I541" s="226"/>
      <c r="J541" s="226"/>
      <c r="K541" s="226"/>
      <c r="L541" s="226"/>
      <c r="M541" s="226"/>
      <c r="N541" s="226"/>
      <c r="O541" s="226"/>
      <c r="P541" s="174"/>
    </row>
    <row r="542" spans="1:16" ht="11.25" customHeight="1" x14ac:dyDescent="0.25">
      <c r="A542" s="253"/>
      <c r="B542" s="260"/>
      <c r="C542" s="261"/>
      <c r="D542" s="230"/>
      <c r="E542" s="226"/>
      <c r="F542" s="226"/>
      <c r="G542" s="226"/>
      <c r="H542" s="226"/>
      <c r="I542" s="226"/>
      <c r="J542" s="226"/>
      <c r="K542" s="226"/>
      <c r="L542" s="226"/>
      <c r="M542" s="226"/>
      <c r="N542" s="226"/>
      <c r="O542" s="226"/>
      <c r="P542" s="174"/>
    </row>
    <row r="543" spans="1:16" ht="11.25" customHeight="1" x14ac:dyDescent="0.25">
      <c r="A543" s="253"/>
      <c r="B543" s="260"/>
      <c r="C543" s="261"/>
      <c r="D543" s="230"/>
      <c r="E543" s="226"/>
      <c r="F543" s="226"/>
      <c r="G543" s="226"/>
      <c r="H543" s="226"/>
      <c r="I543" s="226"/>
      <c r="J543" s="226"/>
      <c r="K543" s="226"/>
      <c r="L543" s="226"/>
      <c r="M543" s="226"/>
      <c r="N543" s="226"/>
      <c r="O543" s="226"/>
      <c r="P543" s="174"/>
    </row>
    <row r="544" spans="1:16" ht="11.25" customHeight="1" x14ac:dyDescent="0.25">
      <c r="A544" s="253"/>
      <c r="B544" s="260"/>
      <c r="C544" s="261"/>
      <c r="D544" s="230"/>
      <c r="E544" s="226"/>
      <c r="F544" s="226"/>
      <c r="G544" s="226"/>
      <c r="H544" s="226"/>
      <c r="I544" s="226"/>
      <c r="J544" s="226"/>
      <c r="K544" s="226"/>
      <c r="L544" s="226"/>
      <c r="M544" s="226"/>
      <c r="N544" s="226"/>
      <c r="O544" s="226"/>
      <c r="P544" s="174"/>
    </row>
    <row r="545" spans="1:16" ht="11.25" customHeight="1" x14ac:dyDescent="0.25">
      <c r="A545" s="253"/>
      <c r="B545" s="260"/>
      <c r="C545" s="261"/>
      <c r="D545" s="230"/>
      <c r="E545" s="226"/>
      <c r="F545" s="226"/>
      <c r="G545" s="226"/>
      <c r="H545" s="226"/>
      <c r="I545" s="226"/>
      <c r="J545" s="226"/>
      <c r="K545" s="226"/>
      <c r="L545" s="226"/>
      <c r="M545" s="226"/>
      <c r="N545" s="226"/>
      <c r="O545" s="226"/>
      <c r="P545" s="174"/>
    </row>
    <row r="546" spans="1:16" ht="11.25" customHeight="1" x14ac:dyDescent="0.25">
      <c r="A546" s="253"/>
      <c r="B546" s="260"/>
      <c r="C546" s="261"/>
      <c r="D546" s="230"/>
      <c r="E546" s="226"/>
      <c r="F546" s="226"/>
      <c r="G546" s="226"/>
      <c r="H546" s="226"/>
      <c r="I546" s="226"/>
      <c r="J546" s="226"/>
      <c r="K546" s="226"/>
      <c r="L546" s="226"/>
      <c r="M546" s="226"/>
      <c r="N546" s="226"/>
      <c r="O546" s="226"/>
      <c r="P546" s="174"/>
    </row>
    <row r="547" spans="1:16" ht="11.25" customHeight="1" x14ac:dyDescent="0.25">
      <c r="A547" s="253"/>
      <c r="B547" s="260"/>
      <c r="C547" s="261"/>
      <c r="D547" s="230"/>
      <c r="E547" s="226"/>
      <c r="F547" s="226"/>
      <c r="G547" s="226"/>
      <c r="H547" s="226"/>
      <c r="I547" s="226"/>
      <c r="J547" s="226"/>
      <c r="K547" s="226"/>
      <c r="L547" s="226"/>
      <c r="M547" s="226"/>
      <c r="N547" s="226"/>
      <c r="O547" s="226"/>
      <c r="P547" s="174"/>
    </row>
    <row r="548" spans="1:16" ht="11.25" customHeight="1" x14ac:dyDescent="0.25">
      <c r="A548" s="253"/>
      <c r="B548" s="260"/>
      <c r="C548" s="261"/>
      <c r="D548" s="230"/>
      <c r="E548" s="226"/>
      <c r="F548" s="226"/>
      <c r="G548" s="226"/>
      <c r="H548" s="226"/>
      <c r="I548" s="226"/>
      <c r="J548" s="226"/>
      <c r="K548" s="226"/>
      <c r="L548" s="226"/>
      <c r="M548" s="226"/>
      <c r="N548" s="226"/>
      <c r="O548" s="226"/>
      <c r="P548" s="174"/>
    </row>
    <row r="549" spans="1:16" ht="11.25" customHeight="1" x14ac:dyDescent="0.25">
      <c r="A549" s="253"/>
      <c r="B549" s="260"/>
      <c r="C549" s="261"/>
      <c r="D549" s="230"/>
      <c r="E549" s="226"/>
      <c r="F549" s="226"/>
      <c r="G549" s="226"/>
      <c r="H549" s="226"/>
      <c r="I549" s="226"/>
      <c r="J549" s="226"/>
      <c r="K549" s="226"/>
      <c r="L549" s="226"/>
      <c r="M549" s="226"/>
      <c r="N549" s="226"/>
      <c r="O549" s="226"/>
      <c r="P549" s="174"/>
    </row>
    <row r="550" spans="1:16" ht="11.25" customHeight="1" x14ac:dyDescent="0.25">
      <c r="A550" s="253"/>
      <c r="B550" s="260"/>
      <c r="C550" s="261"/>
      <c r="D550" s="230"/>
      <c r="E550" s="226"/>
      <c r="F550" s="226"/>
      <c r="G550" s="226"/>
      <c r="H550" s="226"/>
      <c r="I550" s="226"/>
      <c r="J550" s="226"/>
      <c r="K550" s="226"/>
      <c r="L550" s="226"/>
      <c r="M550" s="226"/>
      <c r="N550" s="226"/>
      <c r="O550" s="226"/>
      <c r="P550" s="174"/>
    </row>
    <row r="551" spans="1:16" ht="11.25" customHeight="1" x14ac:dyDescent="0.25">
      <c r="A551" s="253"/>
      <c r="B551" s="260"/>
      <c r="C551" s="261"/>
      <c r="D551" s="230"/>
      <c r="E551" s="226"/>
      <c r="F551" s="226"/>
      <c r="G551" s="226"/>
      <c r="H551" s="226"/>
      <c r="I551" s="226"/>
      <c r="J551" s="226"/>
      <c r="K551" s="226"/>
      <c r="L551" s="226"/>
      <c r="M551" s="226"/>
      <c r="N551" s="226"/>
      <c r="O551" s="226"/>
      <c r="P551" s="174"/>
    </row>
    <row r="552" spans="1:16" ht="11.25" customHeight="1" x14ac:dyDescent="0.25">
      <c r="A552" s="253"/>
      <c r="B552" s="260"/>
      <c r="C552" s="261"/>
      <c r="D552" s="230"/>
      <c r="E552" s="226"/>
      <c r="F552" s="226"/>
      <c r="G552" s="226"/>
      <c r="H552" s="226"/>
      <c r="I552" s="226"/>
      <c r="J552" s="226"/>
      <c r="K552" s="226"/>
      <c r="L552" s="226"/>
      <c r="M552" s="226"/>
      <c r="N552" s="226"/>
      <c r="O552" s="226"/>
      <c r="P552" s="174"/>
    </row>
    <row r="553" spans="1:16" ht="11.25" customHeight="1" x14ac:dyDescent="0.25">
      <c r="A553" s="253"/>
      <c r="B553" s="260"/>
      <c r="C553" s="261"/>
      <c r="D553" s="230"/>
      <c r="E553" s="226"/>
      <c r="F553" s="226"/>
      <c r="G553" s="226"/>
      <c r="H553" s="226"/>
      <c r="I553" s="226"/>
      <c r="J553" s="226"/>
      <c r="K553" s="226"/>
      <c r="L553" s="226"/>
      <c r="M553" s="226"/>
      <c r="N553" s="226"/>
      <c r="O553" s="226"/>
      <c r="P553" s="174"/>
    </row>
    <row r="554" spans="1:16" ht="11.25" customHeight="1" x14ac:dyDescent="0.25">
      <c r="A554" s="253"/>
      <c r="B554" s="260"/>
      <c r="C554" s="261"/>
      <c r="D554" s="230"/>
      <c r="E554" s="226"/>
      <c r="F554" s="226"/>
      <c r="G554" s="226"/>
      <c r="H554" s="226"/>
      <c r="I554" s="226"/>
      <c r="J554" s="226"/>
      <c r="K554" s="226"/>
      <c r="L554" s="226"/>
      <c r="M554" s="226"/>
      <c r="N554" s="226"/>
      <c r="O554" s="226"/>
      <c r="P554" s="174"/>
    </row>
    <row r="555" spans="1:16" ht="11.25" customHeight="1" x14ac:dyDescent="0.25">
      <c r="A555" s="253"/>
      <c r="B555" s="260"/>
      <c r="C555" s="261"/>
      <c r="D555" s="230"/>
      <c r="E555" s="226"/>
      <c r="F555" s="226"/>
      <c r="G555" s="226"/>
      <c r="H555" s="226"/>
      <c r="I555" s="226"/>
      <c r="J555" s="226"/>
      <c r="K555" s="226"/>
      <c r="L555" s="226"/>
      <c r="M555" s="226"/>
      <c r="N555" s="226"/>
      <c r="O555" s="226"/>
      <c r="P555" s="174"/>
    </row>
    <row r="556" spans="1:16" ht="11.25" customHeight="1" x14ac:dyDescent="0.25">
      <c r="A556" s="253"/>
      <c r="B556" s="260"/>
      <c r="C556" s="261"/>
      <c r="D556" s="230"/>
      <c r="E556" s="226"/>
      <c r="F556" s="226"/>
      <c r="G556" s="226"/>
      <c r="H556" s="226"/>
      <c r="I556" s="226"/>
      <c r="J556" s="226"/>
      <c r="K556" s="226"/>
      <c r="L556" s="226"/>
      <c r="M556" s="226"/>
      <c r="N556" s="226"/>
      <c r="O556" s="226"/>
      <c r="P556" s="174"/>
    </row>
    <row r="557" spans="1:16" ht="11.25" customHeight="1" x14ac:dyDescent="0.25">
      <c r="A557" s="253"/>
      <c r="B557" s="260"/>
      <c r="C557" s="261"/>
      <c r="D557" s="230"/>
      <c r="E557" s="226"/>
      <c r="F557" s="226"/>
      <c r="G557" s="226"/>
      <c r="H557" s="226"/>
      <c r="I557" s="226"/>
      <c r="J557" s="226"/>
      <c r="K557" s="226"/>
      <c r="L557" s="226"/>
      <c r="M557" s="226"/>
      <c r="N557" s="226"/>
      <c r="O557" s="226"/>
      <c r="P557" s="174"/>
    </row>
    <row r="558" spans="1:16" ht="11.25" customHeight="1" x14ac:dyDescent="0.25">
      <c r="A558" s="253"/>
      <c r="B558" s="260"/>
      <c r="C558" s="261"/>
      <c r="D558" s="230"/>
      <c r="E558" s="226"/>
      <c r="F558" s="226"/>
      <c r="G558" s="226"/>
      <c r="H558" s="226"/>
      <c r="I558" s="226"/>
      <c r="J558" s="226"/>
      <c r="K558" s="226"/>
      <c r="L558" s="226"/>
      <c r="M558" s="226"/>
      <c r="N558" s="226"/>
      <c r="O558" s="226"/>
      <c r="P558" s="174"/>
    </row>
    <row r="559" spans="1:16" ht="11.25" customHeight="1" x14ac:dyDescent="0.25">
      <c r="A559" s="253"/>
      <c r="B559" s="260"/>
      <c r="C559" s="261"/>
      <c r="D559" s="230"/>
      <c r="E559" s="226"/>
      <c r="F559" s="226"/>
      <c r="G559" s="226"/>
      <c r="H559" s="226"/>
      <c r="I559" s="226"/>
      <c r="J559" s="226"/>
      <c r="K559" s="226"/>
      <c r="L559" s="226"/>
      <c r="M559" s="226"/>
      <c r="N559" s="226"/>
      <c r="O559" s="226"/>
      <c r="P559" s="174"/>
    </row>
    <row r="560" spans="1:16" ht="11.25" customHeight="1" x14ac:dyDescent="0.25">
      <c r="A560" s="253"/>
      <c r="B560" s="260"/>
      <c r="C560" s="261"/>
      <c r="D560" s="230"/>
      <c r="E560" s="226"/>
      <c r="F560" s="226"/>
      <c r="G560" s="226"/>
      <c r="H560" s="226"/>
      <c r="I560" s="226"/>
      <c r="J560" s="226"/>
      <c r="K560" s="226"/>
      <c r="L560" s="226"/>
      <c r="M560" s="226"/>
      <c r="N560" s="226"/>
      <c r="O560" s="226"/>
      <c r="P560" s="174"/>
    </row>
    <row r="561" spans="1:16" ht="11.25" customHeight="1" x14ac:dyDescent="0.25">
      <c r="A561" s="253"/>
      <c r="B561" s="260"/>
      <c r="C561" s="261"/>
      <c r="D561" s="230"/>
      <c r="E561" s="226"/>
      <c r="F561" s="226"/>
      <c r="G561" s="226"/>
      <c r="H561" s="226"/>
      <c r="I561" s="226"/>
      <c r="J561" s="226"/>
      <c r="K561" s="226"/>
      <c r="L561" s="226"/>
      <c r="M561" s="226"/>
      <c r="N561" s="226"/>
      <c r="O561" s="226"/>
      <c r="P561" s="174"/>
    </row>
    <row r="562" spans="1:16" ht="11.25" customHeight="1" x14ac:dyDescent="0.25">
      <c r="A562" s="253"/>
      <c r="B562" s="260"/>
      <c r="C562" s="261"/>
      <c r="D562" s="230"/>
      <c r="E562" s="226"/>
      <c r="F562" s="226"/>
      <c r="G562" s="226"/>
      <c r="H562" s="226"/>
      <c r="I562" s="226"/>
      <c r="J562" s="226"/>
      <c r="K562" s="226"/>
      <c r="L562" s="226"/>
      <c r="M562" s="226"/>
      <c r="N562" s="226"/>
      <c r="O562" s="226"/>
      <c r="P562" s="174"/>
    </row>
    <row r="563" spans="1:16" ht="11.25" customHeight="1" x14ac:dyDescent="0.25">
      <c r="A563" s="253"/>
      <c r="B563" s="260"/>
      <c r="C563" s="261"/>
      <c r="D563" s="230"/>
      <c r="E563" s="226"/>
      <c r="F563" s="226"/>
      <c r="G563" s="226"/>
      <c r="H563" s="226"/>
      <c r="I563" s="226"/>
      <c r="J563" s="226"/>
      <c r="K563" s="226"/>
      <c r="L563" s="226"/>
      <c r="M563" s="226"/>
      <c r="N563" s="226"/>
      <c r="O563" s="226"/>
      <c r="P563" s="174"/>
    </row>
    <row r="564" spans="1:16" ht="11.25" customHeight="1" x14ac:dyDescent="0.25">
      <c r="A564" s="253"/>
      <c r="B564" s="260"/>
      <c r="C564" s="261"/>
      <c r="D564" s="230"/>
      <c r="E564" s="226"/>
      <c r="F564" s="226"/>
      <c r="G564" s="226"/>
      <c r="H564" s="226"/>
      <c r="I564" s="226"/>
      <c r="J564" s="226"/>
      <c r="K564" s="226"/>
      <c r="L564" s="226"/>
      <c r="M564" s="226"/>
      <c r="N564" s="226"/>
      <c r="O564" s="226"/>
      <c r="P564" s="174"/>
    </row>
    <row r="565" spans="1:16" ht="11.25" customHeight="1" x14ac:dyDescent="0.25">
      <c r="A565" s="253"/>
      <c r="B565" s="260"/>
      <c r="C565" s="261"/>
      <c r="D565" s="230"/>
      <c r="E565" s="226"/>
      <c r="F565" s="226"/>
      <c r="G565" s="226"/>
      <c r="H565" s="226"/>
      <c r="I565" s="226"/>
      <c r="J565" s="226"/>
      <c r="K565" s="226"/>
      <c r="L565" s="226"/>
      <c r="M565" s="226"/>
      <c r="N565" s="226"/>
      <c r="O565" s="226"/>
      <c r="P565" s="174"/>
    </row>
    <row r="566" spans="1:16" ht="11.25" customHeight="1" x14ac:dyDescent="0.25">
      <c r="A566" s="253"/>
      <c r="B566" s="260"/>
      <c r="C566" s="261"/>
      <c r="D566" s="230"/>
      <c r="E566" s="226"/>
      <c r="F566" s="226"/>
      <c r="G566" s="226"/>
      <c r="H566" s="226"/>
      <c r="I566" s="226"/>
      <c r="J566" s="226"/>
      <c r="K566" s="226"/>
      <c r="L566" s="226"/>
      <c r="M566" s="226"/>
      <c r="N566" s="226"/>
      <c r="O566" s="226"/>
      <c r="P566" s="174"/>
    </row>
    <row r="567" spans="1:16" ht="11.25" customHeight="1" x14ac:dyDescent="0.25">
      <c r="A567" s="253"/>
      <c r="B567" s="260"/>
      <c r="C567" s="261"/>
      <c r="D567" s="230"/>
      <c r="E567" s="226"/>
      <c r="F567" s="226"/>
      <c r="G567" s="226"/>
      <c r="H567" s="226"/>
      <c r="I567" s="226"/>
      <c r="J567" s="226"/>
      <c r="K567" s="226"/>
      <c r="L567" s="226"/>
      <c r="M567" s="226"/>
      <c r="N567" s="226"/>
      <c r="O567" s="226"/>
      <c r="P567" s="174"/>
    </row>
    <row r="568" spans="1:16" ht="11.25" customHeight="1" x14ac:dyDescent="0.25">
      <c r="A568" s="253"/>
      <c r="B568" s="260"/>
      <c r="C568" s="261"/>
      <c r="D568" s="230"/>
      <c r="E568" s="226"/>
      <c r="F568" s="226"/>
      <c r="G568" s="226"/>
      <c r="H568" s="226"/>
      <c r="I568" s="226"/>
      <c r="J568" s="226"/>
      <c r="K568" s="226"/>
      <c r="L568" s="226"/>
      <c r="M568" s="226"/>
      <c r="N568" s="226"/>
      <c r="O568" s="226"/>
      <c r="P568" s="174"/>
    </row>
    <row r="569" spans="1:16" ht="11.25" customHeight="1" x14ac:dyDescent="0.25">
      <c r="A569" s="253"/>
      <c r="B569" s="260"/>
      <c r="C569" s="261"/>
      <c r="D569" s="230"/>
      <c r="E569" s="226"/>
      <c r="F569" s="226"/>
      <c r="G569" s="226"/>
      <c r="H569" s="226"/>
      <c r="I569" s="226"/>
      <c r="J569" s="226"/>
      <c r="K569" s="226"/>
      <c r="L569" s="226"/>
      <c r="M569" s="226"/>
      <c r="N569" s="226"/>
      <c r="O569" s="226"/>
      <c r="P569" s="174"/>
    </row>
    <row r="570" spans="1:16" ht="11.25" customHeight="1" x14ac:dyDescent="0.25">
      <c r="A570" s="253"/>
      <c r="B570" s="260"/>
      <c r="C570" s="261"/>
      <c r="D570" s="230"/>
      <c r="E570" s="226"/>
      <c r="F570" s="226"/>
      <c r="G570" s="226"/>
      <c r="H570" s="226"/>
      <c r="I570" s="226"/>
      <c r="J570" s="226"/>
      <c r="K570" s="226"/>
      <c r="L570" s="226"/>
      <c r="M570" s="226"/>
      <c r="N570" s="226"/>
      <c r="O570" s="226"/>
      <c r="P570" s="174"/>
    </row>
    <row r="571" spans="1:16" ht="11.25" customHeight="1" x14ac:dyDescent="0.25">
      <c r="A571" s="253"/>
      <c r="B571" s="260"/>
      <c r="C571" s="261"/>
      <c r="D571" s="230"/>
      <c r="E571" s="226"/>
      <c r="F571" s="226"/>
      <c r="G571" s="226"/>
      <c r="H571" s="226"/>
      <c r="I571" s="226"/>
      <c r="J571" s="226"/>
      <c r="K571" s="226"/>
      <c r="L571" s="226"/>
      <c r="M571" s="226"/>
      <c r="N571" s="226"/>
      <c r="O571" s="226"/>
      <c r="P571" s="174"/>
    </row>
    <row r="572" spans="1:16" ht="11.25" customHeight="1" x14ac:dyDescent="0.25">
      <c r="A572" s="253"/>
      <c r="B572" s="260"/>
      <c r="C572" s="261"/>
      <c r="D572" s="230"/>
      <c r="E572" s="226"/>
      <c r="F572" s="226"/>
      <c r="G572" s="226"/>
      <c r="H572" s="226"/>
      <c r="I572" s="226"/>
      <c r="J572" s="226"/>
      <c r="K572" s="226"/>
      <c r="L572" s="226"/>
      <c r="M572" s="226"/>
      <c r="N572" s="226"/>
      <c r="O572" s="226"/>
      <c r="P572" s="174"/>
    </row>
    <row r="573" spans="1:16" ht="11.25" customHeight="1" x14ac:dyDescent="0.25">
      <c r="A573" s="253"/>
      <c r="B573" s="260"/>
      <c r="C573" s="261"/>
      <c r="D573" s="230"/>
      <c r="E573" s="226"/>
      <c r="F573" s="226"/>
      <c r="G573" s="226"/>
      <c r="H573" s="226"/>
      <c r="I573" s="226"/>
      <c r="J573" s="226"/>
      <c r="K573" s="226"/>
      <c r="L573" s="226"/>
      <c r="M573" s="226"/>
      <c r="N573" s="226"/>
      <c r="O573" s="226"/>
      <c r="P573" s="174"/>
    </row>
    <row r="574" spans="1:16" ht="11.25" customHeight="1" x14ac:dyDescent="0.25">
      <c r="A574" s="253"/>
      <c r="B574" s="260"/>
      <c r="C574" s="261"/>
      <c r="D574" s="230"/>
      <c r="E574" s="226"/>
      <c r="F574" s="226"/>
      <c r="G574" s="226"/>
      <c r="H574" s="226"/>
      <c r="I574" s="226"/>
      <c r="J574" s="226"/>
      <c r="K574" s="226"/>
      <c r="L574" s="226"/>
      <c r="M574" s="226"/>
      <c r="N574" s="226"/>
      <c r="O574" s="226"/>
      <c r="P574" s="174"/>
    </row>
    <row r="575" spans="1:16" ht="11.25" customHeight="1" x14ac:dyDescent="0.25">
      <c r="A575" s="253"/>
      <c r="B575" s="260"/>
      <c r="C575" s="261"/>
      <c r="D575" s="230"/>
      <c r="E575" s="226"/>
      <c r="F575" s="226"/>
      <c r="G575" s="226"/>
      <c r="H575" s="226"/>
      <c r="I575" s="226"/>
      <c r="J575" s="226"/>
      <c r="K575" s="226"/>
      <c r="L575" s="226"/>
      <c r="M575" s="226"/>
      <c r="N575" s="226"/>
      <c r="O575" s="226"/>
      <c r="P575" s="174"/>
    </row>
    <row r="576" spans="1:16" ht="11.25" customHeight="1" x14ac:dyDescent="0.25">
      <c r="A576" s="253"/>
      <c r="B576" s="260"/>
      <c r="C576" s="261"/>
      <c r="D576" s="230"/>
      <c r="E576" s="226"/>
      <c r="F576" s="226"/>
      <c r="G576" s="226"/>
      <c r="H576" s="226"/>
      <c r="I576" s="226"/>
      <c r="J576" s="226"/>
      <c r="K576" s="226"/>
      <c r="L576" s="226"/>
      <c r="M576" s="226"/>
      <c r="N576" s="226"/>
      <c r="O576" s="226"/>
      <c r="P576" s="174"/>
    </row>
    <row r="577" spans="1:16" ht="11.25" customHeight="1" x14ac:dyDescent="0.25">
      <c r="A577" s="253"/>
      <c r="B577" s="260"/>
      <c r="C577" s="261"/>
      <c r="D577" s="230"/>
      <c r="E577" s="226"/>
      <c r="F577" s="226"/>
      <c r="G577" s="226"/>
      <c r="H577" s="226"/>
      <c r="I577" s="226"/>
      <c r="J577" s="226"/>
      <c r="K577" s="226"/>
      <c r="L577" s="226"/>
      <c r="M577" s="226"/>
      <c r="N577" s="226"/>
      <c r="O577" s="226"/>
      <c r="P577" s="174"/>
    </row>
    <row r="578" spans="1:16" ht="11.25" customHeight="1" x14ac:dyDescent="0.25">
      <c r="A578" s="253"/>
      <c r="B578" s="260"/>
      <c r="C578" s="261"/>
      <c r="D578" s="230"/>
      <c r="E578" s="226"/>
      <c r="F578" s="226"/>
      <c r="G578" s="226"/>
      <c r="H578" s="226"/>
      <c r="I578" s="226"/>
      <c r="J578" s="226"/>
      <c r="K578" s="226"/>
      <c r="L578" s="226"/>
      <c r="M578" s="226"/>
      <c r="N578" s="226"/>
      <c r="O578" s="226"/>
      <c r="P578" s="174"/>
    </row>
    <row r="579" spans="1:16" ht="11.25" customHeight="1" x14ac:dyDescent="0.25">
      <c r="A579" s="253"/>
      <c r="B579" s="260"/>
      <c r="C579" s="261"/>
      <c r="D579" s="230"/>
      <c r="E579" s="226"/>
      <c r="F579" s="226"/>
      <c r="G579" s="226"/>
      <c r="H579" s="226"/>
      <c r="I579" s="226"/>
      <c r="J579" s="226"/>
      <c r="K579" s="226"/>
      <c r="L579" s="226"/>
      <c r="M579" s="226"/>
      <c r="N579" s="226"/>
      <c r="O579" s="226"/>
      <c r="P579" s="174"/>
    </row>
    <row r="580" spans="1:16" ht="11.25" customHeight="1" x14ac:dyDescent="0.25">
      <c r="A580" s="253"/>
      <c r="B580" s="260"/>
      <c r="C580" s="261"/>
      <c r="D580" s="230"/>
      <c r="E580" s="226"/>
      <c r="F580" s="226"/>
      <c r="G580" s="226"/>
      <c r="H580" s="226"/>
      <c r="I580" s="226"/>
      <c r="J580" s="226"/>
      <c r="K580" s="226"/>
      <c r="L580" s="226"/>
      <c r="M580" s="226"/>
      <c r="N580" s="226"/>
      <c r="O580" s="226"/>
      <c r="P580" s="174"/>
    </row>
    <row r="581" spans="1:16" ht="11.25" customHeight="1" x14ac:dyDescent="0.25">
      <c r="A581" s="253"/>
      <c r="B581" s="260"/>
      <c r="C581" s="261"/>
      <c r="D581" s="230"/>
      <c r="E581" s="226"/>
      <c r="F581" s="226"/>
      <c r="G581" s="226"/>
      <c r="H581" s="226"/>
      <c r="I581" s="226"/>
      <c r="J581" s="226"/>
      <c r="K581" s="226"/>
      <c r="L581" s="226"/>
      <c r="M581" s="226"/>
      <c r="N581" s="226"/>
      <c r="O581" s="226"/>
      <c r="P581" s="174"/>
    </row>
    <row r="582" spans="1:16" ht="11.25" customHeight="1" x14ac:dyDescent="0.25">
      <c r="A582" s="253"/>
      <c r="B582" s="260"/>
      <c r="C582" s="261"/>
      <c r="D582" s="230"/>
      <c r="E582" s="226"/>
      <c r="F582" s="226"/>
      <c r="G582" s="226"/>
      <c r="H582" s="226"/>
      <c r="I582" s="226"/>
      <c r="J582" s="226"/>
      <c r="K582" s="226"/>
      <c r="L582" s="226"/>
      <c r="M582" s="226"/>
      <c r="N582" s="226"/>
      <c r="O582" s="226"/>
      <c r="P582" s="174"/>
    </row>
    <row r="583" spans="1:16" ht="11.25" customHeight="1" x14ac:dyDescent="0.25">
      <c r="A583" s="253"/>
      <c r="B583" s="260"/>
      <c r="C583" s="261"/>
      <c r="D583" s="230"/>
      <c r="E583" s="226"/>
      <c r="F583" s="226"/>
      <c r="G583" s="226"/>
      <c r="H583" s="226"/>
      <c r="I583" s="226"/>
      <c r="J583" s="226"/>
      <c r="K583" s="226"/>
      <c r="L583" s="226"/>
      <c r="M583" s="226"/>
      <c r="N583" s="226"/>
      <c r="O583" s="226"/>
      <c r="P583" s="174"/>
    </row>
    <row r="584" spans="1:16" ht="11.25" customHeight="1" x14ac:dyDescent="0.25">
      <c r="A584" s="253"/>
      <c r="B584" s="260"/>
      <c r="C584" s="261"/>
      <c r="D584" s="230"/>
      <c r="E584" s="226"/>
      <c r="F584" s="226"/>
      <c r="G584" s="226"/>
      <c r="H584" s="226"/>
      <c r="I584" s="226"/>
      <c r="J584" s="226"/>
      <c r="K584" s="226"/>
      <c r="L584" s="226"/>
      <c r="M584" s="226"/>
      <c r="N584" s="226"/>
      <c r="O584" s="226"/>
      <c r="P584" s="174"/>
    </row>
    <row r="585" spans="1:16" ht="11.25" customHeight="1" x14ac:dyDescent="0.25">
      <c r="A585" s="253"/>
      <c r="B585" s="260"/>
      <c r="C585" s="261"/>
      <c r="D585" s="230"/>
      <c r="E585" s="226"/>
      <c r="F585" s="226"/>
      <c r="G585" s="226"/>
      <c r="H585" s="226"/>
      <c r="I585" s="226"/>
      <c r="J585" s="226"/>
      <c r="K585" s="226"/>
      <c r="L585" s="226"/>
      <c r="M585" s="226"/>
      <c r="N585" s="226"/>
      <c r="O585" s="226"/>
      <c r="P585" s="174"/>
    </row>
    <row r="586" spans="1:16" ht="11.25" customHeight="1" x14ac:dyDescent="0.25">
      <c r="A586" s="253"/>
      <c r="B586" s="260"/>
      <c r="C586" s="261"/>
      <c r="D586" s="230"/>
      <c r="E586" s="226"/>
      <c r="F586" s="226"/>
      <c r="G586" s="226"/>
      <c r="H586" s="226"/>
      <c r="I586" s="226"/>
      <c r="J586" s="226"/>
      <c r="K586" s="226"/>
      <c r="L586" s="226"/>
      <c r="M586" s="226"/>
      <c r="N586" s="226"/>
      <c r="O586" s="226"/>
      <c r="P586" s="174"/>
    </row>
    <row r="587" spans="1:16" ht="11.25" customHeight="1" x14ac:dyDescent="0.25">
      <c r="A587" s="253"/>
      <c r="B587" s="260"/>
      <c r="C587" s="261"/>
      <c r="D587" s="230"/>
      <c r="E587" s="226"/>
      <c r="F587" s="226"/>
      <c r="G587" s="226"/>
      <c r="H587" s="226"/>
      <c r="I587" s="226"/>
      <c r="J587" s="226"/>
      <c r="K587" s="226"/>
      <c r="L587" s="226"/>
      <c r="M587" s="226"/>
      <c r="N587" s="226"/>
      <c r="O587" s="226"/>
      <c r="P587" s="174"/>
    </row>
    <row r="588" spans="1:16" ht="11.25" customHeight="1" x14ac:dyDescent="0.25">
      <c r="A588" s="253"/>
      <c r="B588" s="260"/>
      <c r="C588" s="261"/>
      <c r="D588" s="230"/>
      <c r="E588" s="226"/>
      <c r="F588" s="226"/>
      <c r="G588" s="226"/>
      <c r="H588" s="226"/>
      <c r="I588" s="226"/>
      <c r="J588" s="226"/>
      <c r="K588" s="226"/>
      <c r="L588" s="226"/>
      <c r="M588" s="226"/>
      <c r="N588" s="226"/>
      <c r="O588" s="226"/>
      <c r="P588" s="174"/>
    </row>
    <row r="589" spans="1:16" ht="11.25" customHeight="1" x14ac:dyDescent="0.25">
      <c r="A589" s="253"/>
      <c r="B589" s="260"/>
      <c r="C589" s="261"/>
      <c r="D589" s="230"/>
      <c r="E589" s="226"/>
      <c r="F589" s="226"/>
      <c r="G589" s="226"/>
      <c r="H589" s="226"/>
      <c r="I589" s="226"/>
      <c r="J589" s="226"/>
      <c r="K589" s="226"/>
      <c r="L589" s="226"/>
      <c r="M589" s="226"/>
      <c r="N589" s="226"/>
      <c r="O589" s="226"/>
      <c r="P589" s="174"/>
    </row>
    <row r="590" spans="1:16" ht="11.25" customHeight="1" x14ac:dyDescent="0.25">
      <c r="A590" s="253"/>
      <c r="B590" s="260"/>
      <c r="C590" s="261"/>
      <c r="D590" s="230"/>
      <c r="E590" s="226"/>
      <c r="F590" s="226"/>
      <c r="G590" s="226"/>
      <c r="H590" s="226"/>
      <c r="I590" s="226"/>
      <c r="J590" s="226"/>
      <c r="K590" s="226"/>
      <c r="L590" s="226"/>
      <c r="M590" s="226"/>
      <c r="N590" s="226"/>
      <c r="O590" s="226"/>
      <c r="P590" s="174"/>
    </row>
    <row r="591" spans="1:16" ht="11.25" customHeight="1" x14ac:dyDescent="0.25">
      <c r="A591" s="253"/>
      <c r="B591" s="260"/>
      <c r="C591" s="261"/>
      <c r="D591" s="230"/>
      <c r="E591" s="226"/>
      <c r="F591" s="226"/>
      <c r="G591" s="226"/>
      <c r="H591" s="226"/>
      <c r="I591" s="226"/>
      <c r="J591" s="226"/>
      <c r="K591" s="226"/>
      <c r="L591" s="226"/>
      <c r="M591" s="226"/>
      <c r="N591" s="226"/>
      <c r="O591" s="226"/>
      <c r="P591" s="174"/>
    </row>
    <row r="592" spans="1:16" ht="11.25" customHeight="1" x14ac:dyDescent="0.25">
      <c r="A592" s="253"/>
      <c r="B592" s="260"/>
      <c r="C592" s="261"/>
      <c r="D592" s="230"/>
      <c r="E592" s="226"/>
      <c r="F592" s="226"/>
      <c r="G592" s="226"/>
      <c r="H592" s="226"/>
      <c r="I592" s="226"/>
      <c r="J592" s="226"/>
      <c r="K592" s="226"/>
      <c r="L592" s="226"/>
      <c r="M592" s="226"/>
      <c r="N592" s="226"/>
      <c r="O592" s="226"/>
      <c r="P592" s="174"/>
    </row>
    <row r="593" spans="1:16" ht="11.25" customHeight="1" x14ac:dyDescent="0.25">
      <c r="A593" s="253"/>
      <c r="B593" s="260"/>
      <c r="C593" s="261"/>
      <c r="D593" s="230"/>
      <c r="E593" s="226"/>
      <c r="F593" s="226"/>
      <c r="G593" s="226"/>
      <c r="H593" s="226"/>
      <c r="I593" s="226"/>
      <c r="J593" s="226"/>
      <c r="K593" s="226"/>
      <c r="L593" s="226"/>
      <c r="M593" s="226"/>
      <c r="N593" s="226"/>
      <c r="O593" s="226"/>
      <c r="P593" s="174"/>
    </row>
    <row r="594" spans="1:16" ht="11.25" customHeight="1" x14ac:dyDescent="0.25">
      <c r="A594" s="253"/>
      <c r="B594" s="260"/>
      <c r="C594" s="261"/>
      <c r="D594" s="230"/>
      <c r="E594" s="226"/>
      <c r="F594" s="226"/>
      <c r="G594" s="226"/>
      <c r="H594" s="226"/>
      <c r="I594" s="226"/>
      <c r="J594" s="226"/>
      <c r="K594" s="226"/>
      <c r="L594" s="226"/>
      <c r="M594" s="226"/>
      <c r="N594" s="226"/>
      <c r="O594" s="226"/>
      <c r="P594" s="174"/>
    </row>
    <row r="595" spans="1:16" ht="11.25" customHeight="1" x14ac:dyDescent="0.25">
      <c r="A595" s="253"/>
      <c r="B595" s="260"/>
      <c r="C595" s="261"/>
      <c r="D595" s="230"/>
      <c r="E595" s="226"/>
      <c r="F595" s="226"/>
      <c r="G595" s="226"/>
      <c r="H595" s="226"/>
      <c r="I595" s="226"/>
      <c r="J595" s="226"/>
      <c r="K595" s="226"/>
      <c r="L595" s="226"/>
      <c r="M595" s="226"/>
      <c r="N595" s="226"/>
      <c r="O595" s="226"/>
      <c r="P595" s="174"/>
    </row>
    <row r="596" spans="1:16" ht="11.25" customHeight="1" x14ac:dyDescent="0.25">
      <c r="A596" s="253"/>
      <c r="B596" s="260"/>
      <c r="C596" s="261"/>
      <c r="D596" s="230"/>
      <c r="E596" s="226"/>
      <c r="F596" s="226"/>
      <c r="G596" s="226"/>
      <c r="H596" s="226"/>
      <c r="I596" s="226"/>
      <c r="J596" s="226"/>
      <c r="K596" s="226"/>
      <c r="L596" s="226"/>
      <c r="M596" s="226"/>
      <c r="N596" s="226"/>
      <c r="O596" s="226"/>
      <c r="P596" s="174"/>
    </row>
    <row r="597" spans="1:16" ht="11.25" customHeight="1" x14ac:dyDescent="0.25">
      <c r="A597" s="253"/>
      <c r="B597" s="260"/>
      <c r="C597" s="261"/>
      <c r="D597" s="230"/>
      <c r="E597" s="226"/>
      <c r="F597" s="226"/>
      <c r="G597" s="226"/>
      <c r="H597" s="226"/>
      <c r="I597" s="226"/>
      <c r="J597" s="226"/>
      <c r="K597" s="226"/>
      <c r="L597" s="226"/>
      <c r="M597" s="226"/>
      <c r="N597" s="226"/>
      <c r="O597" s="226"/>
      <c r="P597" s="174"/>
    </row>
    <row r="598" spans="1:16" ht="11.25" customHeight="1" x14ac:dyDescent="0.25">
      <c r="A598" s="253"/>
      <c r="B598" s="260"/>
      <c r="C598" s="261"/>
      <c r="D598" s="230"/>
      <c r="E598" s="226"/>
      <c r="F598" s="226"/>
      <c r="G598" s="226"/>
      <c r="H598" s="226"/>
      <c r="I598" s="226"/>
      <c r="J598" s="226"/>
      <c r="K598" s="226"/>
      <c r="L598" s="226"/>
      <c r="M598" s="226"/>
      <c r="N598" s="226"/>
      <c r="O598" s="226"/>
      <c r="P598" s="174"/>
    </row>
    <row r="599" spans="1:16" ht="11.25" customHeight="1" x14ac:dyDescent="0.25">
      <c r="A599" s="253"/>
      <c r="B599" s="260"/>
      <c r="C599" s="261"/>
      <c r="D599" s="230"/>
      <c r="E599" s="226"/>
      <c r="F599" s="226"/>
      <c r="G599" s="226"/>
      <c r="H599" s="226"/>
      <c r="I599" s="226"/>
      <c r="J599" s="226"/>
      <c r="K599" s="226"/>
      <c r="L599" s="226"/>
      <c r="M599" s="226"/>
      <c r="N599" s="226"/>
      <c r="O599" s="226"/>
      <c r="P599" s="174"/>
    </row>
    <row r="600" spans="1:16" ht="11.25" customHeight="1" x14ac:dyDescent="0.25">
      <c r="A600" s="253"/>
      <c r="B600" s="260"/>
      <c r="C600" s="261"/>
      <c r="D600" s="230"/>
      <c r="E600" s="226"/>
      <c r="F600" s="226"/>
      <c r="G600" s="226"/>
      <c r="H600" s="226"/>
      <c r="I600" s="226"/>
      <c r="J600" s="226"/>
      <c r="K600" s="226"/>
      <c r="L600" s="226"/>
      <c r="M600" s="226"/>
      <c r="N600" s="226"/>
      <c r="O600" s="226"/>
      <c r="P600" s="174"/>
    </row>
    <row r="601" spans="1:16" ht="11.25" customHeight="1" x14ac:dyDescent="0.25">
      <c r="A601" s="253"/>
      <c r="B601" s="260"/>
      <c r="C601" s="261"/>
      <c r="D601" s="230"/>
      <c r="E601" s="226"/>
      <c r="F601" s="226"/>
      <c r="G601" s="226"/>
      <c r="H601" s="226"/>
      <c r="I601" s="226"/>
      <c r="J601" s="226"/>
      <c r="K601" s="226"/>
      <c r="L601" s="226"/>
      <c r="M601" s="226"/>
      <c r="N601" s="226"/>
      <c r="O601" s="226"/>
      <c r="P601" s="174"/>
    </row>
    <row r="602" spans="1:16" ht="11.25" customHeight="1" x14ac:dyDescent="0.25">
      <c r="A602" s="253"/>
      <c r="B602" s="260"/>
      <c r="C602" s="261"/>
      <c r="D602" s="230"/>
      <c r="E602" s="226"/>
      <c r="F602" s="226"/>
      <c r="G602" s="226"/>
      <c r="H602" s="226"/>
      <c r="I602" s="226"/>
      <c r="J602" s="226"/>
      <c r="K602" s="226"/>
      <c r="L602" s="226"/>
      <c r="M602" s="226"/>
      <c r="N602" s="226"/>
      <c r="O602" s="226"/>
      <c r="P602" s="174"/>
    </row>
    <row r="603" spans="1:16" ht="11.25" customHeight="1" x14ac:dyDescent="0.25">
      <c r="A603" s="253"/>
      <c r="B603" s="260"/>
      <c r="C603" s="261"/>
      <c r="D603" s="230"/>
      <c r="E603" s="226"/>
      <c r="F603" s="226"/>
      <c r="G603" s="226"/>
      <c r="H603" s="226"/>
      <c r="I603" s="226"/>
      <c r="J603" s="226"/>
      <c r="K603" s="226"/>
      <c r="L603" s="226"/>
      <c r="M603" s="226"/>
      <c r="N603" s="226"/>
      <c r="O603" s="226"/>
      <c r="P603" s="174"/>
    </row>
    <row r="604" spans="1:16" ht="11.25" customHeight="1" x14ac:dyDescent="0.25">
      <c r="A604" s="253"/>
      <c r="B604" s="260"/>
      <c r="C604" s="261"/>
      <c r="D604" s="230"/>
      <c r="E604" s="226"/>
      <c r="F604" s="226"/>
      <c r="G604" s="226"/>
      <c r="H604" s="226"/>
      <c r="I604" s="226"/>
      <c r="J604" s="226"/>
      <c r="K604" s="226"/>
      <c r="L604" s="226"/>
      <c r="M604" s="226"/>
      <c r="N604" s="226"/>
      <c r="O604" s="226"/>
      <c r="P604" s="174"/>
    </row>
    <row r="605" spans="1:16" ht="11.25" customHeight="1" x14ac:dyDescent="0.25">
      <c r="A605" s="253"/>
      <c r="B605" s="260"/>
      <c r="C605" s="261"/>
      <c r="D605" s="230"/>
      <c r="E605" s="226"/>
      <c r="F605" s="226"/>
      <c r="G605" s="226"/>
      <c r="H605" s="226"/>
      <c r="I605" s="226"/>
      <c r="J605" s="226"/>
      <c r="K605" s="226"/>
      <c r="L605" s="226"/>
      <c r="M605" s="226"/>
      <c r="N605" s="226"/>
      <c r="O605" s="226"/>
      <c r="P605" s="174"/>
    </row>
    <row r="606" spans="1:16" ht="11.25" customHeight="1" x14ac:dyDescent="0.25">
      <c r="A606" s="253"/>
      <c r="B606" s="260"/>
      <c r="C606" s="261"/>
      <c r="D606" s="230"/>
      <c r="E606" s="226"/>
      <c r="F606" s="226"/>
      <c r="G606" s="226"/>
      <c r="H606" s="226"/>
      <c r="I606" s="226"/>
      <c r="J606" s="226"/>
      <c r="K606" s="226"/>
      <c r="L606" s="226"/>
      <c r="M606" s="226"/>
      <c r="N606" s="226"/>
      <c r="O606" s="226"/>
      <c r="P606" s="174"/>
    </row>
    <row r="607" spans="1:16" ht="11.25" customHeight="1" x14ac:dyDescent="0.25">
      <c r="A607" s="253"/>
      <c r="B607" s="260"/>
      <c r="C607" s="261"/>
      <c r="D607" s="230"/>
      <c r="E607" s="226"/>
      <c r="F607" s="226"/>
      <c r="G607" s="226"/>
      <c r="H607" s="226"/>
      <c r="I607" s="226"/>
      <c r="J607" s="226"/>
      <c r="K607" s="226"/>
      <c r="L607" s="226"/>
      <c r="M607" s="226"/>
      <c r="N607" s="226"/>
      <c r="O607" s="226"/>
      <c r="P607" s="174"/>
    </row>
    <row r="608" spans="1:16" ht="11.25" customHeight="1" x14ac:dyDescent="0.25">
      <c r="A608" s="253"/>
      <c r="B608" s="260"/>
      <c r="C608" s="261"/>
      <c r="D608" s="230"/>
      <c r="E608" s="226"/>
      <c r="F608" s="226"/>
      <c r="G608" s="226"/>
      <c r="H608" s="226"/>
      <c r="I608" s="226"/>
      <c r="J608" s="226"/>
      <c r="K608" s="226"/>
      <c r="L608" s="226"/>
      <c r="M608" s="226"/>
      <c r="N608" s="226"/>
      <c r="O608" s="226"/>
      <c r="P608" s="174"/>
    </row>
    <row r="609" spans="1:16" ht="11.25" customHeight="1" x14ac:dyDescent="0.25">
      <c r="A609" s="253"/>
      <c r="B609" s="260"/>
      <c r="C609" s="261"/>
      <c r="D609" s="230"/>
      <c r="E609" s="226"/>
      <c r="F609" s="226"/>
      <c r="G609" s="226"/>
      <c r="H609" s="226"/>
      <c r="I609" s="226"/>
      <c r="J609" s="226"/>
      <c r="K609" s="226"/>
      <c r="L609" s="226"/>
      <c r="M609" s="226"/>
      <c r="N609" s="226"/>
      <c r="O609" s="226"/>
      <c r="P609" s="174"/>
    </row>
    <row r="610" spans="1:16" ht="11.25" customHeight="1" x14ac:dyDescent="0.25">
      <c r="A610" s="253"/>
      <c r="B610" s="260"/>
      <c r="C610" s="261"/>
      <c r="D610" s="230"/>
      <c r="E610" s="226"/>
      <c r="F610" s="226"/>
      <c r="G610" s="226"/>
      <c r="H610" s="226"/>
      <c r="I610" s="226"/>
      <c r="J610" s="226"/>
      <c r="K610" s="226"/>
      <c r="L610" s="226"/>
      <c r="M610" s="226"/>
      <c r="N610" s="226"/>
      <c r="O610" s="226"/>
      <c r="P610" s="174"/>
    </row>
    <row r="611" spans="1:16" ht="11.25" customHeight="1" x14ac:dyDescent="0.25">
      <c r="A611" s="253"/>
      <c r="B611" s="260"/>
      <c r="C611" s="261"/>
      <c r="D611" s="230"/>
      <c r="E611" s="226"/>
      <c r="F611" s="226"/>
      <c r="G611" s="226"/>
      <c r="H611" s="226"/>
      <c r="I611" s="226"/>
      <c r="J611" s="226"/>
      <c r="K611" s="226"/>
      <c r="L611" s="226"/>
      <c r="M611" s="226"/>
      <c r="N611" s="226"/>
      <c r="O611" s="226"/>
      <c r="P611" s="174"/>
    </row>
    <row r="612" spans="1:16" ht="11.25" customHeight="1" x14ac:dyDescent="0.25">
      <c r="A612" s="253"/>
      <c r="B612" s="260"/>
      <c r="C612" s="261"/>
      <c r="D612" s="230"/>
      <c r="E612" s="226"/>
      <c r="F612" s="226"/>
      <c r="G612" s="226"/>
      <c r="H612" s="226"/>
      <c r="I612" s="226"/>
      <c r="J612" s="226"/>
      <c r="K612" s="226"/>
      <c r="L612" s="226"/>
      <c r="M612" s="226"/>
      <c r="N612" s="226"/>
      <c r="O612" s="226"/>
      <c r="P612" s="174"/>
    </row>
    <row r="613" spans="1:16" ht="11.25" customHeight="1" x14ac:dyDescent="0.25">
      <c r="A613" s="253"/>
      <c r="B613" s="260"/>
      <c r="C613" s="261"/>
      <c r="D613" s="230"/>
      <c r="E613" s="226"/>
      <c r="F613" s="226"/>
      <c r="G613" s="226"/>
      <c r="H613" s="226"/>
      <c r="I613" s="226"/>
      <c r="J613" s="226"/>
      <c r="K613" s="226"/>
      <c r="L613" s="226"/>
      <c r="M613" s="226"/>
      <c r="N613" s="226"/>
      <c r="O613" s="226"/>
      <c r="P613" s="174"/>
    </row>
    <row r="614" spans="1:16" ht="11.25" customHeight="1" x14ac:dyDescent="0.25">
      <c r="A614" s="253"/>
      <c r="B614" s="260"/>
      <c r="C614" s="261"/>
      <c r="D614" s="230"/>
      <c r="E614" s="226"/>
      <c r="F614" s="226"/>
      <c r="G614" s="226"/>
      <c r="H614" s="226"/>
      <c r="I614" s="226"/>
      <c r="J614" s="226"/>
      <c r="K614" s="226"/>
      <c r="L614" s="226"/>
      <c r="M614" s="226"/>
      <c r="N614" s="226"/>
      <c r="O614" s="226"/>
      <c r="P614" s="174"/>
    </row>
    <row r="615" spans="1:16" ht="11.25" customHeight="1" x14ac:dyDescent="0.25">
      <c r="A615" s="253"/>
      <c r="B615" s="260"/>
      <c r="C615" s="261"/>
      <c r="D615" s="230"/>
      <c r="E615" s="226"/>
      <c r="F615" s="226"/>
      <c r="G615" s="226"/>
      <c r="H615" s="226"/>
      <c r="I615" s="226"/>
      <c r="J615" s="226"/>
      <c r="K615" s="226"/>
      <c r="L615" s="226"/>
      <c r="M615" s="226"/>
      <c r="N615" s="226"/>
      <c r="O615" s="226"/>
      <c r="P615" s="174"/>
    </row>
    <row r="616" spans="1:16" ht="11.25" customHeight="1" x14ac:dyDescent="0.25">
      <c r="A616" s="253"/>
      <c r="B616" s="260"/>
      <c r="C616" s="261"/>
      <c r="D616" s="230"/>
      <c r="E616" s="226"/>
      <c r="F616" s="226"/>
      <c r="G616" s="226"/>
      <c r="H616" s="226"/>
      <c r="I616" s="226"/>
      <c r="J616" s="226"/>
      <c r="K616" s="226"/>
      <c r="L616" s="226"/>
      <c r="M616" s="226"/>
      <c r="N616" s="226"/>
      <c r="O616" s="226"/>
      <c r="P616" s="174"/>
    </row>
    <row r="617" spans="1:16" ht="11.25" customHeight="1" x14ac:dyDescent="0.25">
      <c r="A617" s="253"/>
      <c r="B617" s="260"/>
      <c r="C617" s="261"/>
      <c r="D617" s="230"/>
      <c r="E617" s="226"/>
      <c r="F617" s="226"/>
      <c r="G617" s="226"/>
      <c r="H617" s="226"/>
      <c r="I617" s="226"/>
      <c r="J617" s="226"/>
      <c r="K617" s="226"/>
      <c r="L617" s="226"/>
      <c r="M617" s="226"/>
      <c r="N617" s="226"/>
      <c r="O617" s="226"/>
      <c r="P617" s="174"/>
    </row>
    <row r="618" spans="1:16" ht="11.25" customHeight="1" x14ac:dyDescent="0.25">
      <c r="A618" s="253"/>
      <c r="B618" s="260"/>
      <c r="C618" s="261"/>
      <c r="D618" s="230"/>
      <c r="E618" s="226"/>
      <c r="F618" s="226"/>
      <c r="G618" s="226"/>
      <c r="H618" s="226"/>
      <c r="I618" s="226"/>
      <c r="J618" s="226"/>
      <c r="K618" s="226"/>
      <c r="L618" s="226"/>
      <c r="M618" s="226"/>
      <c r="N618" s="226"/>
      <c r="O618" s="226"/>
      <c r="P618" s="174"/>
    </row>
    <row r="619" spans="1:16" ht="11.25" customHeight="1" x14ac:dyDescent="0.25">
      <c r="A619" s="253"/>
      <c r="B619" s="260"/>
      <c r="C619" s="261"/>
      <c r="D619" s="230"/>
      <c r="E619" s="226"/>
      <c r="F619" s="226"/>
      <c r="G619" s="226"/>
      <c r="H619" s="226"/>
      <c r="I619" s="226"/>
      <c r="J619" s="226"/>
      <c r="K619" s="226"/>
      <c r="L619" s="226"/>
      <c r="M619" s="226"/>
      <c r="N619" s="226"/>
      <c r="O619" s="226"/>
      <c r="P619" s="174"/>
    </row>
    <row r="620" spans="1:16" ht="11.25" customHeight="1" x14ac:dyDescent="0.25">
      <c r="A620" s="253"/>
      <c r="B620" s="260"/>
      <c r="C620" s="261"/>
      <c r="D620" s="230"/>
      <c r="E620" s="226"/>
      <c r="F620" s="226"/>
      <c r="G620" s="226"/>
      <c r="H620" s="226"/>
      <c r="I620" s="226"/>
      <c r="J620" s="226"/>
      <c r="K620" s="226"/>
      <c r="L620" s="226"/>
      <c r="M620" s="226"/>
      <c r="N620" s="226"/>
      <c r="O620" s="226"/>
      <c r="P620" s="174"/>
    </row>
    <row r="621" spans="1:16" ht="11.25" customHeight="1" x14ac:dyDescent="0.25">
      <c r="A621" s="253"/>
      <c r="B621" s="260"/>
      <c r="C621" s="261"/>
      <c r="D621" s="230"/>
      <c r="E621" s="226"/>
      <c r="F621" s="226"/>
      <c r="G621" s="226"/>
      <c r="H621" s="226"/>
      <c r="I621" s="226"/>
      <c r="J621" s="226"/>
      <c r="K621" s="226"/>
      <c r="L621" s="226"/>
      <c r="M621" s="226"/>
      <c r="N621" s="226"/>
      <c r="O621" s="226"/>
      <c r="P621" s="174"/>
    </row>
    <row r="622" spans="1:16" ht="11.25" customHeight="1" x14ac:dyDescent="0.25">
      <c r="A622" s="253"/>
      <c r="B622" s="260"/>
      <c r="C622" s="261"/>
      <c r="D622" s="230"/>
      <c r="E622" s="226"/>
      <c r="F622" s="226"/>
      <c r="G622" s="226"/>
      <c r="H622" s="226"/>
      <c r="I622" s="226"/>
      <c r="J622" s="226"/>
      <c r="K622" s="226"/>
      <c r="L622" s="226"/>
      <c r="M622" s="226"/>
      <c r="N622" s="226"/>
      <c r="O622" s="226"/>
      <c r="P622" s="174"/>
    </row>
    <row r="623" spans="1:16" ht="11.25" customHeight="1" x14ac:dyDescent="0.25">
      <c r="A623" s="253"/>
      <c r="B623" s="260"/>
      <c r="C623" s="261"/>
      <c r="D623" s="230"/>
      <c r="E623" s="226"/>
      <c r="F623" s="226"/>
      <c r="G623" s="226"/>
      <c r="H623" s="226"/>
      <c r="I623" s="226"/>
      <c r="J623" s="226"/>
      <c r="K623" s="226"/>
      <c r="L623" s="226"/>
      <c r="M623" s="226"/>
      <c r="N623" s="226"/>
      <c r="O623" s="226"/>
      <c r="P623" s="174"/>
    </row>
    <row r="624" spans="1:16" ht="11.25" customHeight="1" x14ac:dyDescent="0.25">
      <c r="A624" s="253"/>
      <c r="B624" s="260"/>
      <c r="C624" s="261"/>
      <c r="D624" s="230"/>
      <c r="E624" s="226"/>
      <c r="F624" s="226"/>
      <c r="G624" s="226"/>
      <c r="H624" s="226"/>
      <c r="I624" s="226"/>
      <c r="J624" s="226"/>
      <c r="K624" s="226"/>
      <c r="L624" s="226"/>
      <c r="M624" s="226"/>
      <c r="N624" s="226"/>
      <c r="O624" s="226"/>
      <c r="P624" s="174"/>
    </row>
    <row r="625" spans="1:16" ht="11.25" customHeight="1" x14ac:dyDescent="0.25">
      <c r="A625" s="253"/>
      <c r="B625" s="260"/>
      <c r="C625" s="261"/>
      <c r="D625" s="230"/>
      <c r="E625" s="226"/>
      <c r="F625" s="226"/>
      <c r="G625" s="226"/>
      <c r="H625" s="226"/>
      <c r="I625" s="226"/>
      <c r="J625" s="226"/>
      <c r="K625" s="226"/>
      <c r="L625" s="226"/>
      <c r="M625" s="226"/>
      <c r="N625" s="226"/>
      <c r="O625" s="226"/>
      <c r="P625" s="174"/>
    </row>
    <row r="626" spans="1:16" ht="11.25" customHeight="1" x14ac:dyDescent="0.25">
      <c r="A626" s="253"/>
      <c r="B626" s="260"/>
      <c r="C626" s="261"/>
      <c r="D626" s="230"/>
      <c r="E626" s="226"/>
      <c r="F626" s="226"/>
      <c r="G626" s="226"/>
      <c r="H626" s="226"/>
      <c r="I626" s="226"/>
      <c r="J626" s="226"/>
      <c r="K626" s="226"/>
      <c r="L626" s="226"/>
      <c r="M626" s="226"/>
      <c r="N626" s="226"/>
      <c r="O626" s="226"/>
      <c r="P626" s="174"/>
    </row>
    <row r="627" spans="1:16" ht="11.25" customHeight="1" x14ac:dyDescent="0.25">
      <c r="A627" s="253"/>
      <c r="B627" s="260"/>
      <c r="C627" s="261"/>
      <c r="D627" s="230"/>
      <c r="E627" s="226"/>
      <c r="F627" s="226"/>
      <c r="G627" s="226"/>
      <c r="H627" s="226"/>
      <c r="I627" s="226"/>
      <c r="J627" s="226"/>
      <c r="K627" s="226"/>
      <c r="L627" s="226"/>
      <c r="M627" s="226"/>
      <c r="N627" s="226"/>
      <c r="O627" s="226"/>
      <c r="P627" s="174"/>
    </row>
    <row r="628" spans="1:16" ht="11.25" customHeight="1" x14ac:dyDescent="0.25">
      <c r="A628" s="253"/>
      <c r="B628" s="260"/>
      <c r="C628" s="261"/>
      <c r="D628" s="230"/>
      <c r="E628" s="226"/>
      <c r="F628" s="226"/>
      <c r="G628" s="226"/>
      <c r="H628" s="226"/>
      <c r="I628" s="226"/>
      <c r="J628" s="226"/>
      <c r="K628" s="226"/>
      <c r="L628" s="226"/>
      <c r="M628" s="226"/>
      <c r="N628" s="226"/>
      <c r="O628" s="226"/>
      <c r="P628" s="174"/>
    </row>
    <row r="629" spans="1:16" ht="11.25" customHeight="1" x14ac:dyDescent="0.25">
      <c r="A629" s="253"/>
      <c r="B629" s="260"/>
      <c r="C629" s="261"/>
      <c r="D629" s="230"/>
      <c r="E629" s="226"/>
      <c r="F629" s="226"/>
      <c r="G629" s="226"/>
      <c r="H629" s="226"/>
      <c r="I629" s="226"/>
      <c r="J629" s="226"/>
      <c r="K629" s="226"/>
      <c r="L629" s="226"/>
      <c r="M629" s="226"/>
      <c r="N629" s="226"/>
      <c r="O629" s="226"/>
      <c r="P629" s="174"/>
    </row>
    <row r="630" spans="1:16" ht="11.25" customHeight="1" x14ac:dyDescent="0.25">
      <c r="A630" s="253"/>
      <c r="B630" s="260"/>
      <c r="C630" s="261"/>
      <c r="D630" s="230"/>
      <c r="E630" s="226"/>
      <c r="F630" s="226"/>
      <c r="G630" s="226"/>
      <c r="H630" s="226"/>
      <c r="I630" s="226"/>
      <c r="J630" s="226"/>
      <c r="K630" s="226"/>
      <c r="L630" s="226"/>
      <c r="M630" s="226"/>
      <c r="N630" s="226"/>
      <c r="O630" s="226"/>
      <c r="P630" s="174"/>
    </row>
    <row r="631" spans="1:16" ht="11.25" customHeight="1" x14ac:dyDescent="0.25">
      <c r="A631" s="253"/>
      <c r="B631" s="260"/>
      <c r="C631" s="261"/>
      <c r="D631" s="230"/>
      <c r="E631" s="226"/>
      <c r="F631" s="226"/>
      <c r="G631" s="226"/>
      <c r="H631" s="226"/>
      <c r="I631" s="226"/>
      <c r="J631" s="226"/>
      <c r="K631" s="226"/>
      <c r="L631" s="226"/>
      <c r="M631" s="226"/>
      <c r="N631" s="226"/>
      <c r="O631" s="226"/>
      <c r="P631" s="174"/>
    </row>
    <row r="632" spans="1:16" ht="11.25" customHeight="1" x14ac:dyDescent="0.25">
      <c r="A632" s="253"/>
      <c r="B632" s="260"/>
      <c r="C632" s="261"/>
      <c r="D632" s="230"/>
      <c r="E632" s="226"/>
      <c r="F632" s="226"/>
      <c r="G632" s="226"/>
      <c r="H632" s="226"/>
      <c r="I632" s="226"/>
      <c r="J632" s="226"/>
      <c r="K632" s="226"/>
      <c r="L632" s="226"/>
      <c r="M632" s="226"/>
      <c r="N632" s="226"/>
      <c r="O632" s="226"/>
      <c r="P632" s="174"/>
    </row>
    <row r="633" spans="1:16" ht="11.25" customHeight="1" x14ac:dyDescent="0.25">
      <c r="A633" s="253"/>
      <c r="B633" s="260"/>
      <c r="C633" s="261"/>
      <c r="D633" s="230"/>
      <c r="E633" s="226"/>
      <c r="F633" s="226"/>
      <c r="G633" s="226"/>
      <c r="H633" s="226"/>
      <c r="I633" s="226"/>
      <c r="J633" s="226"/>
      <c r="K633" s="226"/>
      <c r="L633" s="226"/>
      <c r="M633" s="226"/>
      <c r="N633" s="226"/>
      <c r="O633" s="226"/>
      <c r="P633" s="174"/>
    </row>
    <row r="634" spans="1:16" ht="11.25" customHeight="1" x14ac:dyDescent="0.25">
      <c r="A634" s="253"/>
      <c r="B634" s="260"/>
      <c r="C634" s="261"/>
      <c r="D634" s="230"/>
      <c r="E634" s="226"/>
      <c r="F634" s="226"/>
      <c r="G634" s="226"/>
      <c r="H634" s="226"/>
      <c r="I634" s="226"/>
      <c r="J634" s="226"/>
      <c r="K634" s="226"/>
      <c r="L634" s="226"/>
      <c r="M634" s="226"/>
      <c r="N634" s="226"/>
      <c r="O634" s="226"/>
      <c r="P634" s="174"/>
    </row>
    <row r="635" spans="1:16" ht="11.25" customHeight="1" x14ac:dyDescent="0.25">
      <c r="A635" s="253"/>
      <c r="B635" s="260"/>
      <c r="C635" s="261"/>
      <c r="D635" s="230"/>
      <c r="E635" s="226"/>
      <c r="F635" s="226"/>
      <c r="G635" s="226"/>
      <c r="H635" s="226"/>
      <c r="I635" s="226"/>
      <c r="J635" s="226"/>
      <c r="K635" s="226"/>
      <c r="L635" s="226"/>
      <c r="M635" s="226"/>
      <c r="N635" s="226"/>
      <c r="O635" s="226"/>
      <c r="P635" s="174"/>
    </row>
    <row r="636" spans="1:16" ht="11.25" customHeight="1" x14ac:dyDescent="0.25">
      <c r="A636" s="253"/>
      <c r="B636" s="260"/>
      <c r="C636" s="261"/>
      <c r="D636" s="230"/>
      <c r="E636" s="226"/>
      <c r="F636" s="226"/>
      <c r="G636" s="226"/>
      <c r="H636" s="226"/>
      <c r="I636" s="226"/>
      <c r="J636" s="226"/>
      <c r="K636" s="226"/>
      <c r="L636" s="226"/>
      <c r="M636" s="226"/>
      <c r="N636" s="226"/>
      <c r="O636" s="226"/>
      <c r="P636" s="174"/>
    </row>
    <row r="637" spans="1:16" ht="11.25" customHeight="1" x14ac:dyDescent="0.25">
      <c r="A637" s="253"/>
      <c r="B637" s="260"/>
      <c r="C637" s="261"/>
      <c r="D637" s="230"/>
      <c r="E637" s="226"/>
      <c r="F637" s="226"/>
      <c r="G637" s="226"/>
      <c r="H637" s="226"/>
      <c r="I637" s="226"/>
      <c r="J637" s="226"/>
      <c r="K637" s="226"/>
      <c r="L637" s="226"/>
      <c r="M637" s="226"/>
      <c r="N637" s="226"/>
      <c r="O637" s="226"/>
      <c r="P637" s="174"/>
    </row>
    <row r="638" spans="1:16" ht="11.25" customHeight="1" x14ac:dyDescent="0.25">
      <c r="A638" s="253"/>
      <c r="B638" s="260"/>
      <c r="C638" s="261"/>
      <c r="D638" s="230"/>
      <c r="E638" s="226"/>
      <c r="F638" s="226"/>
      <c r="G638" s="226"/>
      <c r="H638" s="226"/>
      <c r="I638" s="226"/>
      <c r="J638" s="226"/>
      <c r="K638" s="226"/>
      <c r="L638" s="226"/>
      <c r="M638" s="226"/>
      <c r="N638" s="226"/>
      <c r="O638" s="226"/>
      <c r="P638" s="174"/>
    </row>
    <row r="639" spans="1:16" ht="11.25" customHeight="1" x14ac:dyDescent="0.25">
      <c r="A639" s="253"/>
      <c r="B639" s="260"/>
      <c r="C639" s="261"/>
      <c r="D639" s="230"/>
      <c r="E639" s="226"/>
      <c r="F639" s="226"/>
      <c r="G639" s="226"/>
      <c r="H639" s="226"/>
      <c r="I639" s="226"/>
      <c r="J639" s="226"/>
      <c r="K639" s="226"/>
      <c r="L639" s="226"/>
      <c r="M639" s="226"/>
      <c r="N639" s="226"/>
      <c r="O639" s="226"/>
      <c r="P639" s="174"/>
    </row>
    <row r="640" spans="1:16" ht="11.25" customHeight="1" x14ac:dyDescent="0.25">
      <c r="A640" s="253"/>
      <c r="B640" s="260"/>
      <c r="C640" s="261"/>
      <c r="D640" s="230"/>
      <c r="E640" s="226"/>
      <c r="F640" s="226"/>
      <c r="G640" s="226"/>
      <c r="H640" s="226"/>
      <c r="I640" s="226"/>
      <c r="J640" s="226"/>
      <c r="K640" s="226"/>
      <c r="L640" s="226"/>
      <c r="M640" s="226"/>
      <c r="N640" s="226"/>
      <c r="O640" s="226"/>
      <c r="P640" s="174"/>
    </row>
    <row r="641" spans="1:16" ht="11.25" customHeight="1" x14ac:dyDescent="0.25">
      <c r="A641" s="253"/>
      <c r="B641" s="260"/>
      <c r="C641" s="261"/>
      <c r="D641" s="230"/>
      <c r="E641" s="226"/>
      <c r="F641" s="226"/>
      <c r="G641" s="226"/>
      <c r="H641" s="226"/>
      <c r="I641" s="226"/>
      <c r="J641" s="226"/>
      <c r="K641" s="226"/>
      <c r="L641" s="226"/>
      <c r="M641" s="226"/>
      <c r="N641" s="226"/>
      <c r="O641" s="226"/>
      <c r="P641" s="174"/>
    </row>
    <row r="642" spans="1:16" ht="11.25" customHeight="1" x14ac:dyDescent="0.25">
      <c r="A642" s="253"/>
      <c r="B642" s="260"/>
      <c r="C642" s="261"/>
      <c r="D642" s="230"/>
      <c r="E642" s="226"/>
      <c r="F642" s="226"/>
      <c r="G642" s="226"/>
      <c r="H642" s="226"/>
      <c r="I642" s="226"/>
      <c r="J642" s="226"/>
      <c r="K642" s="226"/>
      <c r="L642" s="226"/>
      <c r="M642" s="226"/>
      <c r="N642" s="226"/>
      <c r="O642" s="226"/>
      <c r="P642" s="174"/>
    </row>
    <row r="643" spans="1:16" ht="11.25" customHeight="1" x14ac:dyDescent="0.25">
      <c r="A643" s="253"/>
      <c r="B643" s="260"/>
      <c r="C643" s="261"/>
      <c r="D643" s="230"/>
      <c r="E643" s="226"/>
      <c r="F643" s="226"/>
      <c r="G643" s="226"/>
      <c r="H643" s="226"/>
      <c r="I643" s="226"/>
      <c r="J643" s="226"/>
      <c r="K643" s="226"/>
      <c r="L643" s="226"/>
      <c r="M643" s="226"/>
      <c r="N643" s="226"/>
      <c r="O643" s="226"/>
      <c r="P643" s="174"/>
    </row>
    <row r="644" spans="1:16" ht="11.25" customHeight="1" x14ac:dyDescent="0.25">
      <c r="A644" s="253"/>
      <c r="B644" s="260"/>
      <c r="C644" s="261"/>
      <c r="D644" s="230"/>
      <c r="E644" s="226"/>
      <c r="F644" s="226"/>
      <c r="G644" s="226"/>
      <c r="H644" s="226"/>
      <c r="I644" s="226"/>
      <c r="J644" s="226"/>
      <c r="K644" s="226"/>
      <c r="L644" s="226"/>
      <c r="M644" s="226"/>
      <c r="N644" s="226"/>
      <c r="O644" s="226"/>
      <c r="P644" s="174"/>
    </row>
    <row r="645" spans="1:16" ht="11.25" customHeight="1" x14ac:dyDescent="0.25">
      <c r="A645" s="253"/>
      <c r="B645" s="260"/>
      <c r="C645" s="261"/>
      <c r="D645" s="230"/>
      <c r="E645" s="226"/>
      <c r="F645" s="226"/>
      <c r="G645" s="226"/>
      <c r="H645" s="226"/>
      <c r="I645" s="226"/>
      <c r="J645" s="226"/>
      <c r="K645" s="226"/>
      <c r="L645" s="226"/>
      <c r="M645" s="226"/>
      <c r="N645" s="226"/>
      <c r="O645" s="226"/>
      <c r="P645" s="174"/>
    </row>
    <row r="646" spans="1:16" ht="11.25" customHeight="1" x14ac:dyDescent="0.25">
      <c r="A646" s="253"/>
      <c r="B646" s="260"/>
      <c r="C646" s="261"/>
      <c r="D646" s="230"/>
      <c r="E646" s="226"/>
      <c r="F646" s="226"/>
      <c r="G646" s="226"/>
      <c r="H646" s="226"/>
      <c r="I646" s="226"/>
      <c r="J646" s="226"/>
      <c r="K646" s="226"/>
      <c r="L646" s="226"/>
      <c r="M646" s="226"/>
      <c r="N646" s="226"/>
      <c r="O646" s="226"/>
      <c r="P646" s="174"/>
    </row>
    <row r="647" spans="1:16" ht="11.25" customHeight="1" x14ac:dyDescent="0.25">
      <c r="A647" s="253"/>
      <c r="B647" s="260"/>
      <c r="C647" s="261"/>
      <c r="D647" s="230"/>
      <c r="E647" s="226"/>
      <c r="F647" s="226"/>
      <c r="G647" s="226"/>
      <c r="H647" s="226"/>
      <c r="I647" s="226"/>
      <c r="J647" s="226"/>
      <c r="K647" s="226"/>
      <c r="L647" s="226"/>
      <c r="M647" s="226"/>
      <c r="N647" s="226"/>
      <c r="O647" s="226"/>
      <c r="P647" s="174"/>
    </row>
    <row r="648" spans="1:16" ht="11.25" customHeight="1" x14ac:dyDescent="0.25">
      <c r="A648" s="253"/>
      <c r="B648" s="260"/>
      <c r="C648" s="261"/>
      <c r="D648" s="230"/>
      <c r="E648" s="226"/>
      <c r="F648" s="226"/>
      <c r="G648" s="226"/>
      <c r="H648" s="226"/>
      <c r="I648" s="226"/>
      <c r="J648" s="226"/>
      <c r="K648" s="226"/>
      <c r="L648" s="226"/>
      <c r="M648" s="226"/>
      <c r="N648" s="226"/>
      <c r="O648" s="226"/>
      <c r="P648" s="174"/>
    </row>
    <row r="649" spans="1:16" ht="11.25" customHeight="1" x14ac:dyDescent="0.25">
      <c r="A649" s="253"/>
      <c r="B649" s="260"/>
      <c r="C649" s="261"/>
      <c r="D649" s="230"/>
      <c r="E649" s="226"/>
      <c r="F649" s="226"/>
      <c r="G649" s="226"/>
      <c r="H649" s="226"/>
      <c r="I649" s="226"/>
      <c r="J649" s="226"/>
      <c r="K649" s="226"/>
      <c r="L649" s="226"/>
      <c r="M649" s="226"/>
      <c r="N649" s="226"/>
      <c r="O649" s="226"/>
      <c r="P649" s="174"/>
    </row>
    <row r="650" spans="1:16" ht="11.25" customHeight="1" x14ac:dyDescent="0.25">
      <c r="A650" s="253"/>
      <c r="B650" s="260"/>
      <c r="C650" s="261"/>
      <c r="D650" s="230"/>
      <c r="E650" s="226"/>
      <c r="F650" s="226"/>
      <c r="G650" s="226"/>
      <c r="H650" s="226"/>
      <c r="I650" s="226"/>
      <c r="J650" s="226"/>
      <c r="K650" s="226"/>
      <c r="L650" s="226"/>
      <c r="M650" s="226"/>
      <c r="N650" s="226"/>
      <c r="O650" s="226"/>
      <c r="P650" s="174"/>
    </row>
    <row r="651" spans="1:16" ht="11.25" customHeight="1" x14ac:dyDescent="0.25">
      <c r="A651" s="253"/>
      <c r="B651" s="260"/>
      <c r="C651" s="261"/>
      <c r="D651" s="230"/>
      <c r="E651" s="226"/>
      <c r="F651" s="226"/>
      <c r="G651" s="226"/>
      <c r="H651" s="226"/>
      <c r="I651" s="226"/>
      <c r="J651" s="226"/>
      <c r="K651" s="226"/>
      <c r="L651" s="226"/>
      <c r="M651" s="226"/>
      <c r="N651" s="226"/>
      <c r="O651" s="226"/>
      <c r="P651" s="174"/>
    </row>
    <row r="652" spans="1:16" ht="11.25" customHeight="1" x14ac:dyDescent="0.25">
      <c r="A652" s="253"/>
      <c r="B652" s="260"/>
      <c r="C652" s="261"/>
      <c r="D652" s="230"/>
      <c r="E652" s="226"/>
      <c r="F652" s="226"/>
      <c r="G652" s="226"/>
      <c r="H652" s="226"/>
      <c r="I652" s="226"/>
      <c r="J652" s="226"/>
      <c r="K652" s="226"/>
      <c r="L652" s="226"/>
      <c r="M652" s="226"/>
      <c r="N652" s="226"/>
      <c r="O652" s="226"/>
      <c r="P652" s="174"/>
    </row>
    <row r="653" spans="1:16" ht="11.25" customHeight="1" x14ac:dyDescent="0.25">
      <c r="A653" s="253"/>
      <c r="B653" s="260"/>
      <c r="C653" s="261"/>
      <c r="D653" s="230"/>
      <c r="E653" s="226"/>
      <c r="F653" s="226"/>
      <c r="G653" s="226"/>
      <c r="H653" s="226"/>
      <c r="I653" s="226"/>
      <c r="J653" s="226"/>
      <c r="K653" s="226"/>
      <c r="L653" s="226"/>
      <c r="M653" s="226"/>
      <c r="N653" s="226"/>
      <c r="O653" s="226"/>
      <c r="P653" s="174"/>
    </row>
    <row r="654" spans="1:16" ht="11.25" customHeight="1" x14ac:dyDescent="0.25">
      <c r="A654" s="253"/>
      <c r="B654" s="260"/>
      <c r="C654" s="261"/>
      <c r="D654" s="230"/>
      <c r="E654" s="226"/>
      <c r="F654" s="226"/>
      <c r="G654" s="226"/>
      <c r="H654" s="226"/>
      <c r="I654" s="226"/>
      <c r="J654" s="226"/>
      <c r="K654" s="226"/>
      <c r="L654" s="226"/>
      <c r="M654" s="226"/>
      <c r="N654" s="226"/>
      <c r="O654" s="226"/>
      <c r="P654" s="174"/>
    </row>
    <row r="655" spans="1:16" ht="11.25" customHeight="1" x14ac:dyDescent="0.25">
      <c r="A655" s="253"/>
      <c r="B655" s="260"/>
      <c r="C655" s="261"/>
      <c r="D655" s="230"/>
      <c r="E655" s="226"/>
      <c r="F655" s="226"/>
      <c r="G655" s="226"/>
      <c r="H655" s="226"/>
      <c r="I655" s="226"/>
      <c r="J655" s="226"/>
      <c r="K655" s="226"/>
      <c r="L655" s="226"/>
      <c r="M655" s="226"/>
      <c r="N655" s="226"/>
      <c r="O655" s="226"/>
      <c r="P655" s="174"/>
    </row>
    <row r="656" spans="1:16" ht="11.25" customHeight="1" x14ac:dyDescent="0.25">
      <c r="A656" s="253"/>
      <c r="B656" s="260"/>
      <c r="C656" s="261"/>
      <c r="D656" s="230"/>
      <c r="E656" s="226"/>
      <c r="F656" s="226"/>
      <c r="G656" s="226"/>
      <c r="H656" s="226"/>
      <c r="I656" s="226"/>
      <c r="J656" s="226"/>
      <c r="K656" s="226"/>
      <c r="L656" s="226"/>
      <c r="M656" s="226"/>
      <c r="N656" s="226"/>
      <c r="O656" s="226"/>
      <c r="P656" s="174"/>
    </row>
    <row r="657" spans="1:16" ht="11.25" customHeight="1" x14ac:dyDescent="0.25">
      <c r="A657" s="253"/>
      <c r="B657" s="260"/>
      <c r="C657" s="261"/>
      <c r="D657" s="230"/>
      <c r="E657" s="226"/>
      <c r="F657" s="226"/>
      <c r="G657" s="226"/>
      <c r="H657" s="226"/>
      <c r="I657" s="226"/>
      <c r="J657" s="226"/>
      <c r="K657" s="226"/>
      <c r="L657" s="226"/>
      <c r="M657" s="226"/>
      <c r="N657" s="226"/>
      <c r="O657" s="226"/>
      <c r="P657" s="174"/>
    </row>
    <row r="658" spans="1:16" ht="11.25" customHeight="1" x14ac:dyDescent="0.25">
      <c r="A658" s="253"/>
      <c r="B658" s="260"/>
      <c r="C658" s="261"/>
      <c r="D658" s="230"/>
      <c r="E658" s="226"/>
      <c r="F658" s="226"/>
      <c r="G658" s="226"/>
      <c r="H658" s="226"/>
      <c r="I658" s="226"/>
      <c r="J658" s="226"/>
      <c r="K658" s="226"/>
      <c r="L658" s="226"/>
      <c r="M658" s="226"/>
      <c r="N658" s="226"/>
      <c r="O658" s="226"/>
      <c r="P658" s="174"/>
    </row>
    <row r="659" spans="1:16" ht="11.25" customHeight="1" x14ac:dyDescent="0.25">
      <c r="A659" s="253"/>
      <c r="B659" s="260"/>
      <c r="C659" s="261"/>
      <c r="D659" s="230"/>
      <c r="E659" s="226"/>
      <c r="F659" s="226"/>
      <c r="G659" s="226"/>
      <c r="H659" s="226"/>
      <c r="I659" s="226"/>
      <c r="J659" s="226"/>
      <c r="K659" s="226"/>
      <c r="L659" s="226"/>
      <c r="M659" s="226"/>
      <c r="N659" s="226"/>
      <c r="O659" s="226"/>
      <c r="P659" s="174"/>
    </row>
    <row r="660" spans="1:16" ht="11.25" customHeight="1" x14ac:dyDescent="0.25">
      <c r="A660" s="253"/>
      <c r="B660" s="260"/>
      <c r="C660" s="261"/>
      <c r="D660" s="230"/>
      <c r="E660" s="226"/>
      <c r="F660" s="226"/>
      <c r="G660" s="226"/>
      <c r="H660" s="226"/>
      <c r="I660" s="226"/>
      <c r="J660" s="226"/>
      <c r="K660" s="226"/>
      <c r="L660" s="226"/>
      <c r="M660" s="226"/>
      <c r="N660" s="226"/>
      <c r="O660" s="226"/>
      <c r="P660" s="174"/>
    </row>
    <row r="661" spans="1:16" ht="11.25" customHeight="1" x14ac:dyDescent="0.25">
      <c r="A661" s="253"/>
      <c r="B661" s="260"/>
      <c r="C661" s="261"/>
      <c r="D661" s="230"/>
      <c r="E661" s="226"/>
      <c r="F661" s="226"/>
      <c r="G661" s="226"/>
      <c r="H661" s="226"/>
      <c r="I661" s="226"/>
      <c r="J661" s="226"/>
      <c r="K661" s="226"/>
      <c r="L661" s="226"/>
      <c r="M661" s="226"/>
      <c r="N661" s="226"/>
      <c r="O661" s="226"/>
      <c r="P661" s="174"/>
    </row>
    <row r="662" spans="1:16" ht="11.25" customHeight="1" x14ac:dyDescent="0.25">
      <c r="A662" s="253"/>
      <c r="B662" s="260"/>
      <c r="C662" s="261"/>
      <c r="D662" s="230"/>
      <c r="E662" s="226"/>
      <c r="F662" s="226"/>
      <c r="G662" s="226"/>
      <c r="H662" s="226"/>
      <c r="I662" s="226"/>
      <c r="J662" s="226"/>
      <c r="K662" s="226"/>
      <c r="L662" s="226"/>
      <c r="M662" s="226"/>
      <c r="N662" s="226"/>
      <c r="O662" s="226"/>
      <c r="P662" s="174"/>
    </row>
    <row r="663" spans="1:16" ht="11.25" customHeight="1" x14ac:dyDescent="0.25">
      <c r="A663" s="253"/>
      <c r="B663" s="260"/>
      <c r="C663" s="261"/>
      <c r="D663" s="230"/>
      <c r="E663" s="226"/>
      <c r="F663" s="226"/>
      <c r="G663" s="226"/>
      <c r="H663" s="226"/>
      <c r="I663" s="226"/>
      <c r="J663" s="226"/>
      <c r="K663" s="226"/>
      <c r="L663" s="226"/>
      <c r="M663" s="226"/>
      <c r="N663" s="226"/>
      <c r="O663" s="226"/>
      <c r="P663" s="174"/>
    </row>
    <row r="664" spans="1:16" ht="11.25" customHeight="1" x14ac:dyDescent="0.25">
      <c r="A664" s="253"/>
      <c r="B664" s="260"/>
      <c r="C664" s="261"/>
      <c r="D664" s="230"/>
      <c r="E664" s="226"/>
      <c r="F664" s="226"/>
      <c r="G664" s="226"/>
      <c r="H664" s="226"/>
      <c r="I664" s="226"/>
      <c r="J664" s="226"/>
      <c r="K664" s="226"/>
      <c r="L664" s="226"/>
      <c r="M664" s="226"/>
      <c r="N664" s="226"/>
      <c r="O664" s="226"/>
      <c r="P664" s="174"/>
    </row>
    <row r="665" spans="1:16" ht="11.25" customHeight="1" x14ac:dyDescent="0.25">
      <c r="A665" s="253"/>
      <c r="B665" s="260"/>
      <c r="C665" s="261"/>
      <c r="D665" s="230"/>
      <c r="E665" s="226"/>
      <c r="F665" s="226"/>
      <c r="G665" s="226"/>
      <c r="H665" s="226"/>
      <c r="I665" s="226"/>
      <c r="J665" s="226"/>
      <c r="K665" s="226"/>
      <c r="L665" s="226"/>
      <c r="M665" s="226"/>
      <c r="N665" s="226"/>
      <c r="O665" s="226"/>
      <c r="P665" s="174"/>
    </row>
    <row r="666" spans="1:16" ht="11.25" customHeight="1" x14ac:dyDescent="0.25">
      <c r="A666" s="253"/>
      <c r="B666" s="260"/>
      <c r="C666" s="261"/>
      <c r="D666" s="230"/>
      <c r="E666" s="226"/>
      <c r="F666" s="226"/>
      <c r="G666" s="226"/>
      <c r="H666" s="226"/>
      <c r="I666" s="226"/>
      <c r="J666" s="226"/>
      <c r="K666" s="226"/>
      <c r="L666" s="226"/>
      <c r="M666" s="226"/>
      <c r="N666" s="226"/>
      <c r="O666" s="226"/>
      <c r="P666" s="174"/>
    </row>
    <row r="667" spans="1:16" ht="11.25" customHeight="1" x14ac:dyDescent="0.25">
      <c r="A667" s="253"/>
      <c r="B667" s="260"/>
      <c r="C667" s="261"/>
      <c r="D667" s="230"/>
      <c r="E667" s="226"/>
      <c r="F667" s="226"/>
      <c r="G667" s="226"/>
      <c r="H667" s="226"/>
      <c r="I667" s="226"/>
      <c r="J667" s="226"/>
      <c r="K667" s="226"/>
      <c r="L667" s="226"/>
      <c r="M667" s="226"/>
      <c r="N667" s="226"/>
      <c r="O667" s="226"/>
      <c r="P667" s="174"/>
    </row>
    <row r="668" spans="1:16" ht="11.25" customHeight="1" x14ac:dyDescent="0.25">
      <c r="A668" s="253"/>
      <c r="B668" s="260"/>
      <c r="C668" s="261"/>
      <c r="D668" s="230"/>
      <c r="E668" s="226"/>
      <c r="F668" s="226"/>
      <c r="G668" s="226"/>
      <c r="H668" s="226"/>
      <c r="I668" s="226"/>
      <c r="J668" s="226"/>
      <c r="K668" s="226"/>
      <c r="L668" s="226"/>
      <c r="M668" s="226"/>
      <c r="N668" s="226"/>
      <c r="O668" s="226"/>
      <c r="P668" s="174"/>
    </row>
    <row r="669" spans="1:16" ht="11.25" customHeight="1" x14ac:dyDescent="0.25">
      <c r="A669" s="253"/>
      <c r="B669" s="260"/>
      <c r="C669" s="261"/>
      <c r="D669" s="230"/>
      <c r="E669" s="226"/>
      <c r="F669" s="226"/>
      <c r="G669" s="226"/>
      <c r="H669" s="226"/>
      <c r="I669" s="226"/>
      <c r="J669" s="226"/>
      <c r="K669" s="226"/>
      <c r="L669" s="226"/>
      <c r="M669" s="226"/>
      <c r="N669" s="226"/>
      <c r="O669" s="226"/>
      <c r="P669" s="174"/>
    </row>
    <row r="670" spans="1:16" ht="11.25" customHeight="1" x14ac:dyDescent="0.25">
      <c r="A670" s="253"/>
      <c r="B670" s="260"/>
      <c r="C670" s="261"/>
      <c r="D670" s="230"/>
      <c r="E670" s="226"/>
      <c r="F670" s="226"/>
      <c r="G670" s="226"/>
      <c r="H670" s="226"/>
      <c r="I670" s="226"/>
      <c r="J670" s="226"/>
      <c r="K670" s="226"/>
      <c r="L670" s="226"/>
      <c r="M670" s="226"/>
      <c r="N670" s="226"/>
      <c r="O670" s="226"/>
      <c r="P670" s="174"/>
    </row>
    <row r="671" spans="1:16" ht="11.25" customHeight="1" x14ac:dyDescent="0.25">
      <c r="A671" s="253"/>
      <c r="B671" s="260"/>
      <c r="C671" s="261"/>
      <c r="D671" s="230"/>
      <c r="E671" s="226"/>
      <c r="F671" s="226"/>
      <c r="G671" s="226"/>
      <c r="H671" s="226"/>
      <c r="I671" s="226"/>
      <c r="J671" s="226"/>
      <c r="K671" s="226"/>
      <c r="L671" s="226"/>
      <c r="M671" s="226"/>
      <c r="N671" s="226"/>
      <c r="O671" s="226"/>
      <c r="P671" s="174"/>
    </row>
    <row r="672" spans="1:16" ht="11.25" customHeight="1" x14ac:dyDescent="0.25">
      <c r="A672" s="253"/>
      <c r="B672" s="260"/>
      <c r="C672" s="261"/>
      <c r="D672" s="230"/>
      <c r="E672" s="226"/>
      <c r="F672" s="226"/>
      <c r="G672" s="226"/>
      <c r="H672" s="226"/>
      <c r="I672" s="226"/>
      <c r="J672" s="226"/>
      <c r="K672" s="226"/>
      <c r="L672" s="226"/>
      <c r="M672" s="226"/>
      <c r="N672" s="226"/>
      <c r="O672" s="226"/>
      <c r="P672" s="174"/>
    </row>
    <row r="673" spans="1:16" ht="11.25" customHeight="1" x14ac:dyDescent="0.25">
      <c r="A673" s="253"/>
      <c r="B673" s="260"/>
      <c r="C673" s="261"/>
      <c r="D673" s="230"/>
      <c r="E673" s="226"/>
      <c r="F673" s="226"/>
      <c r="G673" s="226"/>
      <c r="H673" s="226"/>
      <c r="I673" s="226"/>
      <c r="J673" s="226"/>
      <c r="K673" s="226"/>
      <c r="L673" s="226"/>
      <c r="M673" s="226"/>
      <c r="N673" s="226"/>
      <c r="O673" s="226"/>
      <c r="P673" s="174"/>
    </row>
    <row r="674" spans="1:16" ht="11.25" customHeight="1" x14ac:dyDescent="0.25">
      <c r="A674" s="253"/>
      <c r="B674" s="260"/>
      <c r="C674" s="261"/>
      <c r="D674" s="230"/>
      <c r="E674" s="226"/>
      <c r="F674" s="226"/>
      <c r="G674" s="226"/>
      <c r="H674" s="226"/>
      <c r="I674" s="226"/>
      <c r="J674" s="226"/>
      <c r="K674" s="226"/>
      <c r="L674" s="226"/>
      <c r="M674" s="226"/>
      <c r="N674" s="226"/>
      <c r="O674" s="226"/>
      <c r="P674" s="174"/>
    </row>
    <row r="675" spans="1:16" ht="11.25" customHeight="1" x14ac:dyDescent="0.25">
      <c r="A675" s="253"/>
      <c r="B675" s="260"/>
      <c r="C675" s="261"/>
      <c r="D675" s="230"/>
      <c r="E675" s="226"/>
      <c r="F675" s="226"/>
      <c r="G675" s="226"/>
      <c r="H675" s="226"/>
      <c r="I675" s="226"/>
      <c r="J675" s="226"/>
      <c r="K675" s="226"/>
      <c r="L675" s="226"/>
      <c r="M675" s="226"/>
      <c r="N675" s="226"/>
      <c r="O675" s="226"/>
      <c r="P675" s="174"/>
    </row>
    <row r="676" spans="1:16" ht="11.25" customHeight="1" x14ac:dyDescent="0.25">
      <c r="A676" s="253"/>
      <c r="B676" s="260"/>
      <c r="C676" s="261"/>
      <c r="D676" s="230"/>
      <c r="E676" s="226"/>
      <c r="F676" s="226"/>
      <c r="G676" s="226"/>
      <c r="H676" s="226"/>
      <c r="I676" s="226"/>
      <c r="J676" s="226"/>
      <c r="K676" s="226"/>
      <c r="L676" s="226"/>
      <c r="M676" s="226"/>
      <c r="N676" s="226"/>
      <c r="O676" s="226"/>
      <c r="P676" s="174"/>
    </row>
    <row r="677" spans="1:16" ht="11.25" customHeight="1" x14ac:dyDescent="0.25">
      <c r="A677" s="253"/>
      <c r="B677" s="260"/>
      <c r="C677" s="261"/>
      <c r="D677" s="230"/>
      <c r="E677" s="226"/>
      <c r="F677" s="226"/>
      <c r="G677" s="226"/>
      <c r="H677" s="226"/>
      <c r="I677" s="226"/>
      <c r="J677" s="226"/>
      <c r="K677" s="226"/>
      <c r="L677" s="226"/>
      <c r="M677" s="226"/>
      <c r="N677" s="226"/>
      <c r="O677" s="226"/>
      <c r="P677" s="174"/>
    </row>
    <row r="678" spans="1:16" ht="11.25" customHeight="1" x14ac:dyDescent="0.25">
      <c r="A678" s="253"/>
      <c r="B678" s="260"/>
      <c r="C678" s="261"/>
      <c r="D678" s="230"/>
      <c r="E678" s="226"/>
      <c r="F678" s="226"/>
      <c r="G678" s="226"/>
      <c r="H678" s="226"/>
      <c r="I678" s="226"/>
      <c r="J678" s="226"/>
      <c r="K678" s="226"/>
      <c r="L678" s="226"/>
      <c r="M678" s="226"/>
      <c r="N678" s="226"/>
      <c r="O678" s="226"/>
      <c r="P678" s="174"/>
    </row>
    <row r="679" spans="1:16" ht="11.25" customHeight="1" x14ac:dyDescent="0.25">
      <c r="A679" s="253"/>
      <c r="B679" s="260"/>
      <c r="C679" s="261"/>
      <c r="D679" s="230"/>
      <c r="E679" s="226"/>
      <c r="F679" s="226"/>
      <c r="G679" s="226"/>
      <c r="H679" s="226"/>
      <c r="I679" s="226"/>
      <c r="J679" s="226"/>
      <c r="K679" s="226"/>
      <c r="L679" s="226"/>
      <c r="M679" s="226"/>
      <c r="N679" s="226"/>
      <c r="O679" s="226"/>
      <c r="P679" s="174"/>
    </row>
    <row r="680" spans="1:16" ht="11.25" customHeight="1" x14ac:dyDescent="0.25">
      <c r="A680" s="253"/>
      <c r="B680" s="260"/>
      <c r="C680" s="261"/>
      <c r="D680" s="230"/>
      <c r="E680" s="226"/>
      <c r="F680" s="226"/>
      <c r="G680" s="226"/>
      <c r="H680" s="226"/>
      <c r="I680" s="226"/>
      <c r="J680" s="226"/>
      <c r="K680" s="226"/>
      <c r="L680" s="226"/>
      <c r="M680" s="226"/>
      <c r="N680" s="226"/>
      <c r="O680" s="226"/>
      <c r="P680" s="174"/>
    </row>
    <row r="681" spans="1:16" ht="11.25" customHeight="1" x14ac:dyDescent="0.25">
      <c r="A681" s="253"/>
      <c r="B681" s="260"/>
      <c r="C681" s="261"/>
      <c r="D681" s="230"/>
      <c r="E681" s="226"/>
      <c r="F681" s="226"/>
      <c r="G681" s="226"/>
      <c r="H681" s="226"/>
      <c r="I681" s="226"/>
      <c r="J681" s="226"/>
      <c r="K681" s="226"/>
      <c r="L681" s="226"/>
      <c r="M681" s="226"/>
      <c r="N681" s="226"/>
      <c r="O681" s="226"/>
      <c r="P681" s="174"/>
    </row>
    <row r="682" spans="1:16" ht="11.25" customHeight="1" x14ac:dyDescent="0.25">
      <c r="A682" s="253"/>
      <c r="B682" s="260"/>
      <c r="C682" s="261"/>
      <c r="D682" s="230"/>
      <c r="E682" s="226"/>
      <c r="F682" s="226"/>
      <c r="G682" s="226"/>
      <c r="H682" s="226"/>
      <c r="I682" s="226"/>
      <c r="J682" s="226"/>
      <c r="K682" s="226"/>
      <c r="L682" s="226"/>
      <c r="M682" s="226"/>
      <c r="N682" s="226"/>
      <c r="O682" s="226"/>
      <c r="P682" s="174"/>
    </row>
    <row r="683" spans="1:16" ht="11.25" customHeight="1" x14ac:dyDescent="0.25">
      <c r="A683" s="253"/>
      <c r="B683" s="260"/>
      <c r="C683" s="261"/>
      <c r="D683" s="230"/>
      <c r="E683" s="226"/>
      <c r="F683" s="226"/>
      <c r="G683" s="226"/>
      <c r="H683" s="226"/>
      <c r="I683" s="226"/>
      <c r="J683" s="226"/>
      <c r="K683" s="226"/>
      <c r="L683" s="226"/>
      <c r="M683" s="226"/>
      <c r="N683" s="226"/>
      <c r="O683" s="226"/>
      <c r="P683" s="174"/>
    </row>
    <row r="684" spans="1:16" ht="11.25" customHeight="1" x14ac:dyDescent="0.25">
      <c r="A684" s="253"/>
      <c r="B684" s="260"/>
      <c r="C684" s="261"/>
      <c r="D684" s="230"/>
      <c r="E684" s="226"/>
      <c r="F684" s="226"/>
      <c r="G684" s="226"/>
      <c r="H684" s="226"/>
      <c r="I684" s="226"/>
      <c r="J684" s="226"/>
      <c r="K684" s="226"/>
      <c r="L684" s="226"/>
      <c r="M684" s="226"/>
      <c r="N684" s="226"/>
      <c r="O684" s="226"/>
      <c r="P684" s="174"/>
    </row>
    <row r="685" spans="1:16" ht="11.25" customHeight="1" x14ac:dyDescent="0.25">
      <c r="A685" s="253"/>
      <c r="B685" s="260"/>
      <c r="C685" s="261"/>
      <c r="D685" s="230"/>
      <c r="E685" s="226"/>
      <c r="F685" s="226"/>
      <c r="G685" s="226"/>
      <c r="H685" s="226"/>
      <c r="I685" s="226"/>
      <c r="J685" s="226"/>
      <c r="K685" s="226"/>
      <c r="L685" s="226"/>
      <c r="M685" s="226"/>
      <c r="N685" s="226"/>
      <c r="O685" s="226"/>
      <c r="P685" s="174"/>
    </row>
    <row r="686" spans="1:16" ht="11.25" customHeight="1" x14ac:dyDescent="0.25">
      <c r="A686" s="253"/>
      <c r="B686" s="260"/>
      <c r="C686" s="261"/>
      <c r="D686" s="230"/>
      <c r="E686" s="226"/>
      <c r="F686" s="226"/>
      <c r="G686" s="226"/>
      <c r="H686" s="226"/>
      <c r="I686" s="226"/>
      <c r="J686" s="226"/>
      <c r="K686" s="226"/>
      <c r="L686" s="226"/>
      <c r="M686" s="226"/>
      <c r="N686" s="226"/>
      <c r="O686" s="226"/>
      <c r="P686" s="174"/>
    </row>
    <row r="687" spans="1:16" ht="11.25" customHeight="1" x14ac:dyDescent="0.25">
      <c r="A687" s="253"/>
      <c r="B687" s="260"/>
      <c r="C687" s="261"/>
      <c r="D687" s="230"/>
      <c r="E687" s="226"/>
      <c r="F687" s="226"/>
      <c r="G687" s="226"/>
      <c r="H687" s="226"/>
      <c r="I687" s="226"/>
      <c r="J687" s="226"/>
      <c r="K687" s="226"/>
      <c r="L687" s="226"/>
      <c r="M687" s="226"/>
      <c r="N687" s="226"/>
      <c r="O687" s="226"/>
      <c r="P687" s="174"/>
    </row>
    <row r="688" spans="1:16" ht="11.25" customHeight="1" x14ac:dyDescent="0.25">
      <c r="A688" s="253"/>
      <c r="B688" s="260"/>
      <c r="C688" s="261"/>
      <c r="D688" s="230"/>
      <c r="E688" s="226"/>
      <c r="F688" s="226"/>
      <c r="G688" s="226"/>
      <c r="H688" s="226"/>
      <c r="I688" s="226"/>
      <c r="J688" s="226"/>
      <c r="K688" s="226"/>
      <c r="L688" s="226"/>
      <c r="M688" s="226"/>
      <c r="N688" s="226"/>
      <c r="O688" s="226"/>
      <c r="P688" s="174"/>
    </row>
    <row r="689" spans="1:16" ht="11.25" customHeight="1" x14ac:dyDescent="0.25">
      <c r="A689" s="253"/>
      <c r="B689" s="260"/>
      <c r="C689" s="261"/>
      <c r="D689" s="230"/>
      <c r="E689" s="226"/>
      <c r="F689" s="226"/>
      <c r="G689" s="226"/>
      <c r="H689" s="226"/>
      <c r="I689" s="226"/>
      <c r="J689" s="226"/>
      <c r="K689" s="226"/>
      <c r="L689" s="226"/>
      <c r="M689" s="226"/>
      <c r="N689" s="226"/>
      <c r="O689" s="226"/>
      <c r="P689" s="174"/>
    </row>
    <row r="690" spans="1:16" ht="11.25" customHeight="1" x14ac:dyDescent="0.25">
      <c r="A690" s="253"/>
      <c r="B690" s="260"/>
      <c r="C690" s="261"/>
      <c r="D690" s="230"/>
      <c r="E690" s="226"/>
      <c r="F690" s="226"/>
      <c r="G690" s="226"/>
      <c r="H690" s="226"/>
      <c r="I690" s="226"/>
      <c r="J690" s="226"/>
      <c r="K690" s="226"/>
      <c r="L690" s="226"/>
      <c r="M690" s="226"/>
      <c r="N690" s="226"/>
      <c r="O690" s="226"/>
      <c r="P690" s="174"/>
    </row>
    <row r="691" spans="1:16" ht="11.25" customHeight="1" x14ac:dyDescent="0.25">
      <c r="A691" s="253"/>
      <c r="B691" s="260"/>
      <c r="C691" s="261"/>
      <c r="D691" s="230"/>
      <c r="E691" s="226"/>
      <c r="F691" s="226"/>
      <c r="G691" s="226"/>
      <c r="H691" s="226"/>
      <c r="I691" s="226"/>
      <c r="J691" s="226"/>
      <c r="K691" s="226"/>
      <c r="L691" s="226"/>
      <c r="M691" s="226"/>
      <c r="N691" s="226"/>
      <c r="O691" s="226"/>
      <c r="P691" s="174"/>
    </row>
    <row r="692" spans="1:16" ht="11.25" customHeight="1" x14ac:dyDescent="0.25">
      <c r="A692" s="253"/>
      <c r="B692" s="260"/>
      <c r="C692" s="261"/>
      <c r="D692" s="230"/>
      <c r="E692" s="226"/>
      <c r="F692" s="226"/>
      <c r="G692" s="226"/>
      <c r="H692" s="226"/>
      <c r="I692" s="226"/>
      <c r="J692" s="226"/>
      <c r="K692" s="226"/>
      <c r="L692" s="226"/>
      <c r="M692" s="226"/>
      <c r="N692" s="226"/>
      <c r="O692" s="226"/>
      <c r="P692" s="174"/>
    </row>
    <row r="693" spans="1:16" ht="11.25" customHeight="1" x14ac:dyDescent="0.25">
      <c r="A693" s="253"/>
      <c r="B693" s="260"/>
      <c r="C693" s="261"/>
      <c r="D693" s="230"/>
      <c r="E693" s="226"/>
      <c r="F693" s="226"/>
      <c r="G693" s="226"/>
      <c r="H693" s="226"/>
      <c r="I693" s="226"/>
      <c r="J693" s="226"/>
      <c r="K693" s="226"/>
      <c r="L693" s="226"/>
      <c r="M693" s="226"/>
      <c r="N693" s="226"/>
      <c r="O693" s="226"/>
      <c r="P693" s="174"/>
    </row>
    <row r="694" spans="1:16" ht="11.25" customHeight="1" x14ac:dyDescent="0.25">
      <c r="A694" s="253"/>
      <c r="B694" s="260"/>
      <c r="C694" s="261"/>
      <c r="D694" s="230"/>
      <c r="E694" s="226"/>
      <c r="F694" s="226"/>
      <c r="G694" s="226"/>
      <c r="H694" s="226"/>
      <c r="I694" s="226"/>
      <c r="J694" s="226"/>
      <c r="K694" s="226"/>
      <c r="L694" s="226"/>
      <c r="M694" s="226"/>
      <c r="N694" s="226"/>
      <c r="O694" s="226"/>
      <c r="P694" s="174"/>
    </row>
    <row r="695" spans="1:16" ht="11.25" customHeight="1" x14ac:dyDescent="0.25">
      <c r="A695" s="253"/>
      <c r="B695" s="260"/>
      <c r="C695" s="261"/>
      <c r="D695" s="230"/>
      <c r="E695" s="226"/>
      <c r="F695" s="226"/>
      <c r="G695" s="226"/>
      <c r="H695" s="226"/>
      <c r="I695" s="226"/>
      <c r="J695" s="226"/>
      <c r="K695" s="226"/>
      <c r="L695" s="226"/>
      <c r="M695" s="226"/>
      <c r="N695" s="226"/>
      <c r="O695" s="226"/>
      <c r="P695" s="174"/>
    </row>
    <row r="696" spans="1:16" ht="11.25" customHeight="1" x14ac:dyDescent="0.25">
      <c r="A696" s="253"/>
      <c r="B696" s="260"/>
      <c r="C696" s="261"/>
      <c r="D696" s="230"/>
      <c r="E696" s="226"/>
      <c r="F696" s="226"/>
      <c r="G696" s="226"/>
      <c r="H696" s="226"/>
      <c r="I696" s="226"/>
      <c r="J696" s="226"/>
      <c r="K696" s="226"/>
      <c r="L696" s="226"/>
      <c r="M696" s="226"/>
      <c r="N696" s="226"/>
      <c r="O696" s="226"/>
      <c r="P696" s="174"/>
    </row>
    <row r="697" spans="1:16" ht="11.25" customHeight="1" x14ac:dyDescent="0.25">
      <c r="A697" s="253"/>
      <c r="B697" s="260"/>
      <c r="C697" s="261"/>
      <c r="D697" s="230"/>
      <c r="E697" s="226"/>
      <c r="F697" s="226"/>
      <c r="G697" s="226"/>
      <c r="H697" s="226"/>
      <c r="I697" s="226"/>
      <c r="J697" s="226"/>
      <c r="K697" s="226"/>
      <c r="L697" s="226"/>
      <c r="M697" s="226"/>
      <c r="N697" s="226"/>
      <c r="O697" s="226"/>
      <c r="P697" s="174"/>
    </row>
    <row r="698" spans="1:16" ht="11.25" customHeight="1" x14ac:dyDescent="0.25">
      <c r="A698" s="253"/>
      <c r="B698" s="260"/>
      <c r="C698" s="261"/>
      <c r="D698" s="230"/>
      <c r="E698" s="226"/>
      <c r="F698" s="226"/>
      <c r="G698" s="226"/>
      <c r="H698" s="226"/>
      <c r="I698" s="226"/>
      <c r="J698" s="226"/>
      <c r="K698" s="226"/>
      <c r="L698" s="226"/>
      <c r="M698" s="226"/>
      <c r="N698" s="226"/>
      <c r="O698" s="226"/>
      <c r="P698" s="174"/>
    </row>
    <row r="699" spans="1:16" ht="11.25" customHeight="1" x14ac:dyDescent="0.25">
      <c r="A699" s="253"/>
      <c r="B699" s="260"/>
      <c r="C699" s="261"/>
      <c r="D699" s="230"/>
      <c r="E699" s="226"/>
      <c r="F699" s="226"/>
      <c r="G699" s="226"/>
      <c r="H699" s="226"/>
      <c r="I699" s="226"/>
      <c r="J699" s="226"/>
      <c r="K699" s="226"/>
      <c r="L699" s="226"/>
      <c r="M699" s="226"/>
      <c r="N699" s="226"/>
      <c r="O699" s="226"/>
      <c r="P699" s="174"/>
    </row>
    <row r="700" spans="1:16" ht="11.25" customHeight="1" x14ac:dyDescent="0.25">
      <c r="A700" s="253"/>
      <c r="B700" s="260"/>
      <c r="C700" s="261"/>
      <c r="D700" s="230"/>
      <c r="E700" s="226"/>
      <c r="F700" s="226"/>
      <c r="G700" s="226"/>
      <c r="H700" s="226"/>
      <c r="I700" s="226"/>
      <c r="J700" s="226"/>
      <c r="K700" s="226"/>
      <c r="L700" s="226"/>
      <c r="M700" s="226"/>
      <c r="N700" s="226"/>
      <c r="O700" s="226"/>
      <c r="P700" s="174"/>
    </row>
    <row r="701" spans="1:16" ht="11.25" customHeight="1" x14ac:dyDescent="0.25">
      <c r="A701" s="253"/>
      <c r="B701" s="260"/>
      <c r="C701" s="261"/>
      <c r="D701" s="230"/>
      <c r="E701" s="226"/>
      <c r="F701" s="226"/>
      <c r="G701" s="226"/>
      <c r="H701" s="226"/>
      <c r="I701" s="226"/>
      <c r="J701" s="226"/>
      <c r="K701" s="226"/>
      <c r="L701" s="226"/>
      <c r="M701" s="226"/>
      <c r="N701" s="226"/>
      <c r="O701" s="226"/>
      <c r="P701" s="174"/>
    </row>
    <row r="702" spans="1:16" ht="11.25" customHeight="1" x14ac:dyDescent="0.25">
      <c r="A702" s="253"/>
      <c r="B702" s="260"/>
      <c r="C702" s="261"/>
      <c r="D702" s="230"/>
      <c r="E702" s="226"/>
      <c r="F702" s="226"/>
      <c r="G702" s="226"/>
      <c r="H702" s="226"/>
      <c r="I702" s="226"/>
      <c r="J702" s="226"/>
      <c r="K702" s="226"/>
      <c r="L702" s="226"/>
      <c r="M702" s="226"/>
      <c r="N702" s="226"/>
      <c r="O702" s="226"/>
      <c r="P702" s="174"/>
    </row>
    <row r="703" spans="1:16" ht="11.25" customHeight="1" x14ac:dyDescent="0.25">
      <c r="A703" s="253"/>
      <c r="B703" s="260"/>
      <c r="C703" s="261"/>
      <c r="D703" s="230"/>
      <c r="E703" s="226"/>
      <c r="F703" s="226"/>
      <c r="G703" s="226"/>
      <c r="H703" s="226"/>
      <c r="I703" s="226"/>
      <c r="J703" s="226"/>
      <c r="K703" s="226"/>
      <c r="L703" s="226"/>
      <c r="M703" s="226"/>
      <c r="N703" s="226"/>
      <c r="O703" s="226"/>
      <c r="P703" s="174"/>
    </row>
    <row r="704" spans="1:16" ht="11.25" customHeight="1" x14ac:dyDescent="0.25">
      <c r="A704" s="253"/>
      <c r="B704" s="260"/>
      <c r="C704" s="261"/>
      <c r="D704" s="230"/>
      <c r="E704" s="226"/>
      <c r="F704" s="226"/>
      <c r="G704" s="226"/>
      <c r="H704" s="226"/>
      <c r="I704" s="226"/>
      <c r="J704" s="226"/>
      <c r="K704" s="226"/>
      <c r="L704" s="226"/>
      <c r="M704" s="226"/>
      <c r="N704" s="226"/>
      <c r="O704" s="226"/>
      <c r="P704" s="174"/>
    </row>
    <row r="705" spans="1:16" ht="11.25" customHeight="1" x14ac:dyDescent="0.25">
      <c r="A705" s="253"/>
      <c r="B705" s="260"/>
      <c r="C705" s="261"/>
      <c r="D705" s="230"/>
      <c r="E705" s="226"/>
      <c r="F705" s="226"/>
      <c r="G705" s="226"/>
      <c r="H705" s="226"/>
      <c r="I705" s="226"/>
      <c r="J705" s="226"/>
      <c r="K705" s="226"/>
      <c r="L705" s="226"/>
      <c r="M705" s="226"/>
      <c r="N705" s="226"/>
      <c r="O705" s="226"/>
      <c r="P705" s="174"/>
    </row>
    <row r="706" spans="1:16" ht="11.25" customHeight="1" x14ac:dyDescent="0.25">
      <c r="A706" s="253"/>
      <c r="B706" s="260"/>
      <c r="C706" s="261"/>
      <c r="D706" s="230"/>
      <c r="E706" s="226"/>
      <c r="F706" s="226"/>
      <c r="G706" s="226"/>
      <c r="H706" s="226"/>
      <c r="I706" s="226"/>
      <c r="J706" s="226"/>
      <c r="K706" s="226"/>
      <c r="L706" s="226"/>
      <c r="M706" s="226"/>
      <c r="N706" s="226"/>
      <c r="O706" s="226"/>
      <c r="P706" s="174"/>
    </row>
    <row r="707" spans="1:16" ht="11.25" customHeight="1" x14ac:dyDescent="0.25">
      <c r="A707" s="253"/>
      <c r="B707" s="260"/>
      <c r="C707" s="261"/>
      <c r="D707" s="230"/>
      <c r="E707" s="226"/>
      <c r="F707" s="226"/>
      <c r="G707" s="226"/>
      <c r="H707" s="226"/>
      <c r="I707" s="226"/>
      <c r="J707" s="226"/>
      <c r="K707" s="226"/>
      <c r="L707" s="226"/>
      <c r="M707" s="226"/>
      <c r="N707" s="226"/>
      <c r="O707" s="226"/>
      <c r="P707" s="174"/>
    </row>
    <row r="708" spans="1:16" ht="11.25" customHeight="1" x14ac:dyDescent="0.25">
      <c r="A708" s="253"/>
      <c r="B708" s="260"/>
      <c r="C708" s="261"/>
      <c r="D708" s="230"/>
      <c r="E708" s="226"/>
      <c r="F708" s="226"/>
      <c r="G708" s="226"/>
      <c r="H708" s="226"/>
      <c r="I708" s="226"/>
      <c r="J708" s="226"/>
      <c r="K708" s="226"/>
      <c r="L708" s="226"/>
      <c r="M708" s="226"/>
      <c r="N708" s="226"/>
      <c r="O708" s="226"/>
      <c r="P708" s="174"/>
    </row>
    <row r="709" spans="1:16" ht="11.25" customHeight="1" x14ac:dyDescent="0.25">
      <c r="A709" s="253"/>
      <c r="B709" s="260"/>
      <c r="C709" s="261"/>
      <c r="D709" s="230"/>
      <c r="E709" s="226"/>
      <c r="F709" s="226"/>
      <c r="G709" s="226"/>
      <c r="H709" s="226"/>
      <c r="I709" s="226"/>
      <c r="J709" s="226"/>
      <c r="K709" s="226"/>
      <c r="L709" s="226"/>
      <c r="M709" s="226"/>
      <c r="N709" s="226"/>
      <c r="O709" s="226"/>
      <c r="P709" s="174"/>
    </row>
    <row r="710" spans="1:16" ht="11.25" customHeight="1" x14ac:dyDescent="0.25">
      <c r="A710" s="253"/>
      <c r="B710" s="260"/>
      <c r="C710" s="261"/>
      <c r="D710" s="230"/>
      <c r="E710" s="226"/>
      <c r="F710" s="226"/>
      <c r="G710" s="226"/>
      <c r="H710" s="226"/>
      <c r="I710" s="226"/>
      <c r="J710" s="226"/>
      <c r="K710" s="226"/>
      <c r="L710" s="226"/>
      <c r="M710" s="226"/>
      <c r="N710" s="226"/>
      <c r="O710" s="226"/>
      <c r="P710" s="174"/>
    </row>
    <row r="711" spans="1:16" ht="11.25" customHeight="1" x14ac:dyDescent="0.25">
      <c r="A711" s="253"/>
      <c r="B711" s="260"/>
      <c r="C711" s="261"/>
      <c r="D711" s="230"/>
      <c r="E711" s="226"/>
      <c r="F711" s="226"/>
      <c r="G711" s="226"/>
      <c r="H711" s="226"/>
      <c r="I711" s="226"/>
      <c r="J711" s="226"/>
      <c r="K711" s="226"/>
      <c r="L711" s="226"/>
      <c r="M711" s="226"/>
      <c r="N711" s="226"/>
      <c r="O711" s="226"/>
      <c r="P711" s="174"/>
    </row>
    <row r="712" spans="1:16" ht="11.25" customHeight="1" x14ac:dyDescent="0.25">
      <c r="A712" s="253"/>
      <c r="B712" s="260"/>
      <c r="C712" s="261"/>
      <c r="D712" s="230"/>
      <c r="E712" s="226"/>
      <c r="F712" s="226"/>
      <c r="G712" s="226"/>
      <c r="H712" s="226"/>
      <c r="I712" s="226"/>
      <c r="J712" s="226"/>
      <c r="K712" s="226"/>
      <c r="L712" s="226"/>
      <c r="M712" s="226"/>
      <c r="N712" s="226"/>
      <c r="O712" s="226"/>
      <c r="P712" s="174"/>
    </row>
    <row r="713" spans="1:16" ht="11.25" customHeight="1" x14ac:dyDescent="0.25">
      <c r="A713" s="253"/>
      <c r="B713" s="260"/>
      <c r="C713" s="261"/>
      <c r="D713" s="230"/>
      <c r="E713" s="226"/>
      <c r="F713" s="226"/>
      <c r="G713" s="226"/>
      <c r="H713" s="226"/>
      <c r="I713" s="226"/>
      <c r="J713" s="226"/>
      <c r="K713" s="226"/>
      <c r="L713" s="226"/>
      <c r="M713" s="226"/>
      <c r="N713" s="226"/>
      <c r="O713" s="226"/>
      <c r="P713" s="174"/>
    </row>
    <row r="714" spans="1:16" ht="11.25" customHeight="1" x14ac:dyDescent="0.25">
      <c r="A714" s="253"/>
      <c r="B714" s="260"/>
      <c r="C714" s="261"/>
      <c r="D714" s="230"/>
      <c r="E714" s="226"/>
      <c r="F714" s="226"/>
      <c r="G714" s="226"/>
      <c r="H714" s="226"/>
      <c r="I714" s="226"/>
      <c r="J714" s="226"/>
      <c r="K714" s="226"/>
      <c r="L714" s="226"/>
      <c r="M714" s="226"/>
      <c r="N714" s="226"/>
      <c r="O714" s="226"/>
      <c r="P714" s="174"/>
    </row>
    <row r="715" spans="1:16" ht="11.25" customHeight="1" x14ac:dyDescent="0.25">
      <c r="A715" s="253"/>
      <c r="B715" s="260"/>
      <c r="C715" s="261"/>
      <c r="D715" s="230"/>
      <c r="E715" s="226"/>
      <c r="F715" s="226"/>
      <c r="G715" s="226"/>
      <c r="H715" s="226"/>
      <c r="I715" s="226"/>
      <c r="J715" s="226"/>
      <c r="K715" s="226"/>
      <c r="L715" s="226"/>
      <c r="M715" s="226"/>
      <c r="N715" s="226"/>
      <c r="O715" s="226"/>
      <c r="P715" s="174"/>
    </row>
    <row r="716" spans="1:16" ht="11.25" customHeight="1" x14ac:dyDescent="0.25">
      <c r="A716" s="253"/>
      <c r="B716" s="260"/>
      <c r="C716" s="261"/>
      <c r="D716" s="230"/>
      <c r="E716" s="226"/>
      <c r="F716" s="226"/>
      <c r="G716" s="226"/>
      <c r="H716" s="226"/>
      <c r="I716" s="226"/>
      <c r="J716" s="226"/>
      <c r="K716" s="226"/>
      <c r="L716" s="226"/>
      <c r="M716" s="226"/>
      <c r="N716" s="226"/>
      <c r="O716" s="226"/>
      <c r="P716" s="174"/>
    </row>
    <row r="717" spans="1:16" ht="11.25" customHeight="1" x14ac:dyDescent="0.25">
      <c r="A717" s="253"/>
      <c r="B717" s="260"/>
      <c r="C717" s="261"/>
      <c r="D717" s="230"/>
      <c r="E717" s="226"/>
      <c r="F717" s="226"/>
      <c r="G717" s="226"/>
      <c r="H717" s="226"/>
      <c r="I717" s="226"/>
      <c r="J717" s="226"/>
      <c r="K717" s="226"/>
      <c r="L717" s="226"/>
      <c r="M717" s="226"/>
      <c r="N717" s="226"/>
      <c r="O717" s="226"/>
      <c r="P717" s="174"/>
    </row>
    <row r="718" spans="1:16" ht="11.25" customHeight="1" x14ac:dyDescent="0.25">
      <c r="A718" s="253"/>
      <c r="B718" s="260"/>
      <c r="C718" s="261"/>
      <c r="D718" s="230"/>
      <c r="E718" s="226"/>
      <c r="F718" s="226"/>
      <c r="G718" s="226"/>
      <c r="H718" s="226"/>
      <c r="I718" s="226"/>
      <c r="J718" s="226"/>
      <c r="K718" s="226"/>
      <c r="L718" s="226"/>
      <c r="M718" s="226"/>
      <c r="N718" s="226"/>
      <c r="O718" s="226"/>
      <c r="P718" s="174"/>
    </row>
    <row r="719" spans="1:16" ht="11.25" customHeight="1" x14ac:dyDescent="0.25">
      <c r="A719" s="253"/>
      <c r="B719" s="260"/>
      <c r="C719" s="261"/>
      <c r="D719" s="230"/>
      <c r="E719" s="226"/>
      <c r="F719" s="226"/>
      <c r="G719" s="226"/>
      <c r="H719" s="226"/>
      <c r="I719" s="226"/>
      <c r="J719" s="226"/>
      <c r="K719" s="226"/>
      <c r="L719" s="226"/>
      <c r="M719" s="226"/>
      <c r="N719" s="226"/>
      <c r="O719" s="226"/>
      <c r="P719" s="174"/>
    </row>
    <row r="720" spans="1:16" ht="11.25" customHeight="1" x14ac:dyDescent="0.25">
      <c r="A720" s="253"/>
      <c r="B720" s="260"/>
      <c r="C720" s="261"/>
      <c r="D720" s="230"/>
      <c r="E720" s="226"/>
      <c r="F720" s="226"/>
      <c r="G720" s="226"/>
      <c r="H720" s="226"/>
      <c r="I720" s="226"/>
      <c r="J720" s="226"/>
      <c r="K720" s="226"/>
      <c r="L720" s="226"/>
      <c r="M720" s="226"/>
      <c r="N720" s="226"/>
      <c r="O720" s="226"/>
      <c r="P720" s="174"/>
    </row>
    <row r="721" spans="1:16" ht="11.25" customHeight="1" x14ac:dyDescent="0.25">
      <c r="A721" s="253"/>
      <c r="B721" s="260"/>
      <c r="C721" s="261"/>
      <c r="D721" s="230"/>
      <c r="E721" s="226"/>
      <c r="F721" s="226"/>
      <c r="G721" s="226"/>
      <c r="H721" s="226"/>
      <c r="I721" s="226"/>
      <c r="J721" s="226"/>
      <c r="K721" s="226"/>
      <c r="L721" s="226"/>
      <c r="M721" s="226"/>
      <c r="N721" s="226"/>
      <c r="O721" s="226"/>
      <c r="P721" s="174"/>
    </row>
    <row r="722" spans="1:16" ht="11.25" customHeight="1" x14ac:dyDescent="0.25">
      <c r="A722" s="253"/>
      <c r="B722" s="260"/>
      <c r="C722" s="261"/>
      <c r="D722" s="230"/>
      <c r="E722" s="226"/>
      <c r="F722" s="226"/>
      <c r="G722" s="226"/>
      <c r="H722" s="226"/>
      <c r="I722" s="226"/>
      <c r="J722" s="226"/>
      <c r="K722" s="226"/>
      <c r="L722" s="226"/>
      <c r="M722" s="226"/>
      <c r="N722" s="226"/>
      <c r="O722" s="226"/>
      <c r="P722" s="174"/>
    </row>
    <row r="723" spans="1:16" ht="11.25" customHeight="1" x14ac:dyDescent="0.25">
      <c r="A723" s="253"/>
      <c r="B723" s="260"/>
      <c r="C723" s="261"/>
      <c r="D723" s="230"/>
      <c r="E723" s="226"/>
      <c r="F723" s="226"/>
      <c r="G723" s="226"/>
      <c r="H723" s="226"/>
      <c r="I723" s="226"/>
      <c r="J723" s="226"/>
      <c r="K723" s="226"/>
      <c r="L723" s="226"/>
      <c r="M723" s="226"/>
      <c r="N723" s="226"/>
      <c r="O723" s="226"/>
      <c r="P723" s="174"/>
    </row>
    <row r="724" spans="1:16" ht="11.25" customHeight="1" x14ac:dyDescent="0.25">
      <c r="A724" s="253"/>
      <c r="B724" s="260"/>
      <c r="C724" s="261"/>
      <c r="D724" s="230"/>
      <c r="E724" s="226"/>
      <c r="F724" s="226"/>
      <c r="G724" s="226"/>
      <c r="H724" s="226"/>
      <c r="I724" s="226"/>
      <c r="J724" s="226"/>
      <c r="K724" s="226"/>
      <c r="L724" s="226"/>
      <c r="M724" s="226"/>
      <c r="N724" s="226"/>
      <c r="O724" s="226"/>
      <c r="P724" s="174"/>
    </row>
    <row r="725" spans="1:16" ht="11.25" customHeight="1" x14ac:dyDescent="0.25">
      <c r="A725" s="253"/>
      <c r="B725" s="260"/>
      <c r="C725" s="261"/>
      <c r="D725" s="230"/>
      <c r="E725" s="226"/>
      <c r="F725" s="226"/>
      <c r="G725" s="226"/>
      <c r="H725" s="226"/>
      <c r="I725" s="226"/>
      <c r="J725" s="226"/>
      <c r="K725" s="226"/>
      <c r="L725" s="226"/>
      <c r="M725" s="226"/>
      <c r="N725" s="226"/>
      <c r="O725" s="226"/>
      <c r="P725" s="174"/>
    </row>
    <row r="726" spans="1:16" ht="11.25" customHeight="1" x14ac:dyDescent="0.25">
      <c r="A726" s="253"/>
      <c r="B726" s="260"/>
      <c r="C726" s="261"/>
      <c r="D726" s="230"/>
      <c r="E726" s="226"/>
      <c r="F726" s="226"/>
      <c r="G726" s="226"/>
      <c r="H726" s="226"/>
      <c r="I726" s="226"/>
      <c r="J726" s="226"/>
      <c r="K726" s="226"/>
      <c r="L726" s="226"/>
      <c r="M726" s="226"/>
      <c r="N726" s="226"/>
      <c r="O726" s="226"/>
      <c r="P726" s="174"/>
    </row>
    <row r="727" spans="1:16" ht="11.25" customHeight="1" x14ac:dyDescent="0.25">
      <c r="A727" s="253"/>
      <c r="B727" s="260"/>
      <c r="C727" s="261"/>
      <c r="D727" s="230"/>
      <c r="E727" s="226"/>
      <c r="F727" s="226"/>
      <c r="G727" s="226"/>
      <c r="H727" s="226"/>
      <c r="I727" s="226"/>
      <c r="J727" s="226"/>
      <c r="K727" s="226"/>
      <c r="L727" s="226"/>
      <c r="M727" s="226"/>
      <c r="N727" s="226"/>
      <c r="O727" s="226"/>
      <c r="P727" s="174"/>
    </row>
    <row r="728" spans="1:16" ht="11.25" customHeight="1" x14ac:dyDescent="0.25">
      <c r="A728" s="253"/>
      <c r="B728" s="260"/>
      <c r="C728" s="261"/>
      <c r="D728" s="230"/>
      <c r="E728" s="226"/>
      <c r="F728" s="226"/>
      <c r="G728" s="226"/>
      <c r="H728" s="226"/>
      <c r="I728" s="226"/>
      <c r="J728" s="226"/>
      <c r="K728" s="226"/>
      <c r="L728" s="226"/>
      <c r="M728" s="226"/>
      <c r="N728" s="226"/>
      <c r="O728" s="226"/>
      <c r="P728" s="174"/>
    </row>
    <row r="729" spans="1:16" ht="11.25" customHeight="1" x14ac:dyDescent="0.25">
      <c r="A729" s="253"/>
      <c r="B729" s="260"/>
      <c r="C729" s="261"/>
      <c r="D729" s="230"/>
      <c r="E729" s="226"/>
      <c r="F729" s="226"/>
      <c r="G729" s="226"/>
      <c r="H729" s="226"/>
      <c r="I729" s="226"/>
      <c r="J729" s="226"/>
      <c r="K729" s="226"/>
      <c r="L729" s="226"/>
      <c r="M729" s="226"/>
      <c r="N729" s="226"/>
      <c r="O729" s="226"/>
      <c r="P729" s="174"/>
    </row>
    <row r="730" spans="1:16" ht="11.25" customHeight="1" x14ac:dyDescent="0.25">
      <c r="A730" s="253"/>
      <c r="B730" s="260"/>
      <c r="C730" s="261"/>
      <c r="D730" s="230"/>
      <c r="E730" s="226"/>
      <c r="F730" s="226"/>
      <c r="G730" s="226"/>
      <c r="H730" s="226"/>
      <c r="I730" s="226"/>
      <c r="J730" s="226"/>
      <c r="K730" s="226"/>
      <c r="L730" s="226"/>
      <c r="M730" s="226"/>
      <c r="N730" s="226"/>
      <c r="O730" s="226"/>
      <c r="P730" s="174"/>
    </row>
    <row r="731" spans="1:16" ht="11.25" customHeight="1" x14ac:dyDescent="0.25">
      <c r="A731" s="253"/>
      <c r="B731" s="260"/>
      <c r="C731" s="261"/>
      <c r="D731" s="230"/>
      <c r="E731" s="226"/>
      <c r="F731" s="226"/>
      <c r="G731" s="226"/>
      <c r="H731" s="226"/>
      <c r="I731" s="226"/>
      <c r="J731" s="226"/>
      <c r="K731" s="226"/>
      <c r="L731" s="226"/>
      <c r="M731" s="226"/>
      <c r="N731" s="226"/>
      <c r="O731" s="226"/>
      <c r="P731" s="174"/>
    </row>
    <row r="732" spans="1:16" ht="11.25" customHeight="1" x14ac:dyDescent="0.25">
      <c r="A732" s="253"/>
      <c r="B732" s="260"/>
      <c r="C732" s="261"/>
      <c r="D732" s="230"/>
      <c r="E732" s="226"/>
      <c r="F732" s="226"/>
      <c r="G732" s="226"/>
      <c r="H732" s="226"/>
      <c r="I732" s="226"/>
      <c r="J732" s="226"/>
      <c r="K732" s="226"/>
      <c r="L732" s="226"/>
      <c r="M732" s="226"/>
      <c r="N732" s="226"/>
      <c r="O732" s="226"/>
      <c r="P732" s="174"/>
    </row>
    <row r="733" spans="1:16" ht="11.25" customHeight="1" x14ac:dyDescent="0.25">
      <c r="A733" s="253"/>
      <c r="B733" s="260"/>
      <c r="C733" s="261"/>
      <c r="D733" s="230"/>
      <c r="E733" s="226"/>
      <c r="F733" s="226"/>
      <c r="G733" s="226"/>
      <c r="H733" s="226"/>
      <c r="I733" s="226"/>
      <c r="J733" s="226"/>
      <c r="K733" s="226"/>
      <c r="L733" s="226"/>
      <c r="M733" s="226"/>
      <c r="N733" s="226"/>
      <c r="O733" s="226"/>
      <c r="P733" s="174"/>
    </row>
    <row r="734" spans="1:16" ht="11.25" customHeight="1" x14ac:dyDescent="0.25">
      <c r="A734" s="253"/>
      <c r="B734" s="260"/>
      <c r="C734" s="261"/>
      <c r="D734" s="230"/>
      <c r="E734" s="226"/>
      <c r="F734" s="226"/>
      <c r="G734" s="226"/>
      <c r="H734" s="226"/>
      <c r="I734" s="226"/>
      <c r="J734" s="226"/>
      <c r="K734" s="226"/>
      <c r="L734" s="226"/>
      <c r="M734" s="226"/>
      <c r="N734" s="226"/>
      <c r="O734" s="226"/>
      <c r="P734" s="174"/>
    </row>
    <row r="735" spans="1:16" ht="11.25" customHeight="1" x14ac:dyDescent="0.25">
      <c r="A735" s="253"/>
      <c r="B735" s="260"/>
      <c r="C735" s="261"/>
      <c r="D735" s="230"/>
      <c r="E735" s="226"/>
      <c r="F735" s="226"/>
      <c r="G735" s="226"/>
      <c r="H735" s="226"/>
      <c r="I735" s="226"/>
      <c r="J735" s="226"/>
      <c r="K735" s="226"/>
      <c r="L735" s="226"/>
      <c r="M735" s="226"/>
      <c r="N735" s="226"/>
      <c r="O735" s="226"/>
      <c r="P735" s="174"/>
    </row>
    <row r="736" spans="1:16" ht="11.25" customHeight="1" x14ac:dyDescent="0.25">
      <c r="A736" s="253"/>
      <c r="B736" s="260"/>
      <c r="C736" s="261"/>
      <c r="D736" s="230"/>
      <c r="E736" s="226"/>
      <c r="F736" s="226"/>
      <c r="G736" s="226"/>
      <c r="H736" s="226"/>
      <c r="I736" s="226"/>
      <c r="J736" s="226"/>
      <c r="K736" s="226"/>
      <c r="L736" s="226"/>
      <c r="M736" s="226"/>
      <c r="N736" s="226"/>
      <c r="O736" s="226"/>
      <c r="P736" s="174"/>
    </row>
    <row r="737" spans="1:16" ht="11.25" customHeight="1" x14ac:dyDescent="0.25">
      <c r="A737" s="253"/>
      <c r="B737" s="260"/>
      <c r="C737" s="261"/>
      <c r="D737" s="230"/>
      <c r="E737" s="226"/>
      <c r="F737" s="226"/>
      <c r="G737" s="226"/>
      <c r="H737" s="226"/>
      <c r="I737" s="226"/>
      <c r="J737" s="226"/>
      <c r="K737" s="226"/>
      <c r="L737" s="226"/>
      <c r="M737" s="226"/>
      <c r="N737" s="226"/>
      <c r="O737" s="226"/>
      <c r="P737" s="174"/>
    </row>
    <row r="738" spans="1:16" ht="11.25" customHeight="1" x14ac:dyDescent="0.25">
      <c r="A738" s="253"/>
      <c r="B738" s="260"/>
      <c r="C738" s="261"/>
      <c r="D738" s="230"/>
      <c r="E738" s="226"/>
      <c r="F738" s="226"/>
      <c r="G738" s="226"/>
      <c r="H738" s="226"/>
      <c r="I738" s="226"/>
      <c r="J738" s="226"/>
      <c r="K738" s="226"/>
      <c r="L738" s="226"/>
      <c r="M738" s="226"/>
      <c r="N738" s="226"/>
      <c r="O738" s="226"/>
      <c r="P738" s="174"/>
    </row>
    <row r="739" spans="1:16" ht="11.25" customHeight="1" x14ac:dyDescent="0.25">
      <c r="A739" s="253"/>
      <c r="B739" s="260"/>
      <c r="C739" s="261"/>
      <c r="D739" s="230"/>
      <c r="E739" s="226"/>
      <c r="F739" s="226"/>
      <c r="G739" s="226"/>
      <c r="H739" s="226"/>
      <c r="I739" s="226"/>
      <c r="J739" s="226"/>
      <c r="K739" s="226"/>
      <c r="L739" s="226"/>
      <c r="M739" s="226"/>
      <c r="N739" s="226"/>
      <c r="O739" s="226"/>
      <c r="P739" s="174"/>
    </row>
    <row r="740" spans="1:16" ht="11.25" customHeight="1" x14ac:dyDescent="0.25">
      <c r="A740" s="253"/>
      <c r="B740" s="260"/>
      <c r="C740" s="261"/>
      <c r="D740" s="230"/>
      <c r="E740" s="226"/>
      <c r="F740" s="226"/>
      <c r="G740" s="226"/>
      <c r="H740" s="226"/>
      <c r="I740" s="226"/>
      <c r="J740" s="226"/>
      <c r="K740" s="226"/>
      <c r="L740" s="226"/>
      <c r="M740" s="226"/>
      <c r="N740" s="226"/>
      <c r="O740" s="226"/>
      <c r="P740" s="174"/>
    </row>
    <row r="741" spans="1:16" ht="11.25" customHeight="1" x14ac:dyDescent="0.25">
      <c r="A741" s="253"/>
      <c r="B741" s="260"/>
      <c r="C741" s="261"/>
      <c r="D741" s="230"/>
      <c r="E741" s="226"/>
      <c r="F741" s="226"/>
      <c r="G741" s="226"/>
      <c r="H741" s="226"/>
      <c r="I741" s="226"/>
      <c r="J741" s="226"/>
      <c r="K741" s="226"/>
      <c r="L741" s="226"/>
      <c r="M741" s="226"/>
      <c r="N741" s="226"/>
      <c r="O741" s="226"/>
      <c r="P741" s="174"/>
    </row>
    <row r="742" spans="1:16" ht="11.25" customHeight="1" x14ac:dyDescent="0.25">
      <c r="A742" s="253"/>
      <c r="B742" s="260"/>
      <c r="C742" s="261"/>
      <c r="D742" s="230"/>
      <c r="E742" s="226"/>
      <c r="F742" s="226"/>
      <c r="G742" s="226"/>
      <c r="H742" s="226"/>
      <c r="I742" s="226"/>
      <c r="J742" s="226"/>
      <c r="K742" s="226"/>
      <c r="L742" s="226"/>
      <c r="M742" s="226"/>
      <c r="N742" s="226"/>
      <c r="O742" s="226"/>
      <c r="P742" s="174"/>
    </row>
    <row r="743" spans="1:16" ht="11.25" customHeight="1" x14ac:dyDescent="0.25">
      <c r="A743" s="253"/>
      <c r="B743" s="260"/>
      <c r="C743" s="261"/>
      <c r="D743" s="230"/>
      <c r="E743" s="226"/>
      <c r="F743" s="226"/>
      <c r="G743" s="226"/>
      <c r="H743" s="226"/>
      <c r="I743" s="226"/>
      <c r="J743" s="226"/>
      <c r="K743" s="226"/>
      <c r="L743" s="226"/>
      <c r="M743" s="226"/>
      <c r="N743" s="226"/>
      <c r="O743" s="226"/>
      <c r="P743" s="174"/>
    </row>
    <row r="744" spans="1:16" ht="11.25" customHeight="1" x14ac:dyDescent="0.25">
      <c r="A744" s="253"/>
      <c r="B744" s="260"/>
      <c r="C744" s="261"/>
      <c r="D744" s="230"/>
      <c r="E744" s="226"/>
      <c r="F744" s="226"/>
      <c r="G744" s="226"/>
      <c r="H744" s="226"/>
      <c r="I744" s="226"/>
      <c r="J744" s="226"/>
      <c r="K744" s="226"/>
      <c r="L744" s="226"/>
      <c r="M744" s="226"/>
      <c r="N744" s="226"/>
      <c r="O744" s="226"/>
      <c r="P744" s="174"/>
    </row>
    <row r="745" spans="1:16" ht="11.25" customHeight="1" x14ac:dyDescent="0.25">
      <c r="A745" s="253"/>
      <c r="B745" s="260"/>
      <c r="C745" s="261"/>
      <c r="D745" s="230"/>
      <c r="E745" s="226"/>
      <c r="F745" s="226"/>
      <c r="G745" s="226"/>
      <c r="H745" s="226"/>
      <c r="I745" s="226"/>
      <c r="J745" s="226"/>
      <c r="K745" s="226"/>
      <c r="L745" s="226"/>
      <c r="M745" s="226"/>
      <c r="N745" s="226"/>
      <c r="O745" s="226"/>
      <c r="P745" s="174"/>
    </row>
    <row r="746" spans="1:16" ht="11.25" customHeight="1" x14ac:dyDescent="0.25">
      <c r="A746" s="253"/>
      <c r="B746" s="260"/>
      <c r="C746" s="261"/>
      <c r="D746" s="230"/>
      <c r="E746" s="226"/>
      <c r="F746" s="226"/>
      <c r="G746" s="226"/>
      <c r="H746" s="226"/>
      <c r="I746" s="226"/>
      <c r="J746" s="226"/>
      <c r="K746" s="226"/>
      <c r="L746" s="226"/>
      <c r="M746" s="226"/>
      <c r="N746" s="226"/>
      <c r="O746" s="226"/>
      <c r="P746" s="174"/>
    </row>
    <row r="747" spans="1:16" ht="11.25" customHeight="1" x14ac:dyDescent="0.25">
      <c r="A747" s="253"/>
      <c r="B747" s="260"/>
      <c r="C747" s="261"/>
      <c r="D747" s="230"/>
      <c r="E747" s="226"/>
      <c r="F747" s="226"/>
      <c r="G747" s="226"/>
      <c r="H747" s="226"/>
      <c r="I747" s="226"/>
      <c r="J747" s="226"/>
      <c r="K747" s="226"/>
      <c r="L747" s="226"/>
      <c r="M747" s="226"/>
      <c r="N747" s="226"/>
      <c r="O747" s="226"/>
      <c r="P747" s="174"/>
    </row>
    <row r="748" spans="1:16" ht="11.25" customHeight="1" x14ac:dyDescent="0.25">
      <c r="A748" s="253"/>
      <c r="B748" s="260"/>
      <c r="C748" s="261"/>
      <c r="D748" s="230"/>
      <c r="E748" s="226"/>
      <c r="F748" s="226"/>
      <c r="G748" s="226"/>
      <c r="H748" s="226"/>
      <c r="I748" s="226"/>
      <c r="J748" s="226"/>
      <c r="K748" s="226"/>
      <c r="L748" s="226"/>
      <c r="M748" s="226"/>
      <c r="N748" s="226"/>
      <c r="O748" s="226"/>
      <c r="P748" s="174"/>
    </row>
    <row r="749" spans="1:16" ht="11.25" customHeight="1" x14ac:dyDescent="0.25">
      <c r="A749" s="253"/>
      <c r="B749" s="260"/>
      <c r="C749" s="261"/>
      <c r="D749" s="230"/>
      <c r="E749" s="226"/>
      <c r="F749" s="226"/>
      <c r="G749" s="226"/>
      <c r="H749" s="226"/>
      <c r="I749" s="226"/>
      <c r="J749" s="226"/>
      <c r="K749" s="226"/>
      <c r="L749" s="226"/>
      <c r="M749" s="226"/>
      <c r="N749" s="226"/>
      <c r="O749" s="226"/>
      <c r="P749" s="174"/>
    </row>
    <row r="750" spans="1:16" ht="11.25" customHeight="1" x14ac:dyDescent="0.25">
      <c r="A750" s="253"/>
      <c r="B750" s="260"/>
      <c r="C750" s="261"/>
      <c r="D750" s="230"/>
      <c r="E750" s="226"/>
      <c r="F750" s="226"/>
      <c r="G750" s="226"/>
      <c r="H750" s="226"/>
      <c r="I750" s="226"/>
      <c r="J750" s="226"/>
      <c r="K750" s="226"/>
      <c r="L750" s="226"/>
      <c r="M750" s="226"/>
      <c r="N750" s="226"/>
      <c r="O750" s="226"/>
      <c r="P750" s="174"/>
    </row>
    <row r="751" spans="1:16" ht="11.25" customHeight="1" x14ac:dyDescent="0.25">
      <c r="A751" s="253"/>
      <c r="B751" s="260"/>
      <c r="C751" s="261"/>
      <c r="D751" s="230"/>
      <c r="E751" s="226"/>
      <c r="F751" s="226"/>
      <c r="G751" s="226"/>
      <c r="H751" s="226"/>
      <c r="I751" s="226"/>
      <c r="J751" s="226"/>
      <c r="K751" s="226"/>
      <c r="L751" s="226"/>
      <c r="M751" s="226"/>
      <c r="N751" s="226"/>
      <c r="O751" s="226"/>
      <c r="P751" s="174"/>
    </row>
    <row r="752" spans="1:16" ht="11.25" customHeight="1" x14ac:dyDescent="0.25">
      <c r="A752" s="253"/>
      <c r="B752" s="260"/>
      <c r="C752" s="261"/>
      <c r="D752" s="230"/>
      <c r="E752" s="226"/>
      <c r="F752" s="226"/>
      <c r="G752" s="226"/>
      <c r="H752" s="226"/>
      <c r="I752" s="226"/>
      <c r="J752" s="226"/>
      <c r="K752" s="226"/>
      <c r="L752" s="226"/>
      <c r="M752" s="226"/>
      <c r="N752" s="226"/>
      <c r="O752" s="226"/>
      <c r="P752" s="174"/>
    </row>
    <row r="753" spans="1:16" ht="11.25" customHeight="1" x14ac:dyDescent="0.25">
      <c r="A753" s="253"/>
      <c r="B753" s="260"/>
      <c r="C753" s="261"/>
      <c r="D753" s="230"/>
      <c r="E753" s="226"/>
      <c r="F753" s="226"/>
      <c r="G753" s="226"/>
      <c r="H753" s="226"/>
      <c r="I753" s="226"/>
      <c r="J753" s="226"/>
      <c r="K753" s="226"/>
      <c r="L753" s="226"/>
      <c r="M753" s="226"/>
      <c r="N753" s="226"/>
      <c r="O753" s="226"/>
      <c r="P753" s="174"/>
    </row>
    <row r="754" spans="1:16" ht="11.25" customHeight="1" x14ac:dyDescent="0.25">
      <c r="A754" s="253"/>
      <c r="B754" s="260"/>
      <c r="C754" s="261"/>
      <c r="D754" s="230"/>
      <c r="E754" s="226"/>
      <c r="F754" s="226"/>
      <c r="G754" s="226"/>
      <c r="H754" s="226"/>
      <c r="I754" s="226"/>
      <c r="J754" s="226"/>
      <c r="K754" s="226"/>
      <c r="L754" s="226"/>
      <c r="M754" s="226"/>
      <c r="N754" s="226"/>
      <c r="O754" s="226"/>
      <c r="P754" s="174"/>
    </row>
    <row r="755" spans="1:16" ht="11.25" customHeight="1" x14ac:dyDescent="0.25">
      <c r="A755" s="253"/>
      <c r="B755" s="260"/>
      <c r="C755" s="261"/>
      <c r="D755" s="230"/>
      <c r="E755" s="226"/>
      <c r="F755" s="226"/>
      <c r="G755" s="226"/>
      <c r="H755" s="226"/>
      <c r="I755" s="226"/>
      <c r="J755" s="226"/>
      <c r="K755" s="226"/>
      <c r="L755" s="226"/>
      <c r="M755" s="226"/>
      <c r="N755" s="226"/>
      <c r="O755" s="226"/>
      <c r="P755" s="174"/>
    </row>
    <row r="756" spans="1:16" ht="11.25" customHeight="1" x14ac:dyDescent="0.25">
      <c r="A756" s="253"/>
      <c r="B756" s="260"/>
      <c r="C756" s="261"/>
      <c r="D756" s="230"/>
      <c r="E756" s="226"/>
      <c r="F756" s="226"/>
      <c r="G756" s="226"/>
      <c r="H756" s="226"/>
      <c r="I756" s="226"/>
      <c r="J756" s="226"/>
      <c r="K756" s="226"/>
      <c r="L756" s="226"/>
      <c r="M756" s="226"/>
      <c r="N756" s="226"/>
      <c r="O756" s="226"/>
      <c r="P756" s="174"/>
    </row>
    <row r="757" spans="1:16" ht="11.25" customHeight="1" x14ac:dyDescent="0.25">
      <c r="A757" s="253"/>
      <c r="B757" s="260"/>
      <c r="C757" s="261"/>
      <c r="D757" s="230"/>
      <c r="E757" s="226"/>
      <c r="F757" s="226"/>
      <c r="G757" s="226"/>
      <c r="H757" s="226"/>
      <c r="I757" s="226"/>
      <c r="J757" s="226"/>
      <c r="K757" s="226"/>
      <c r="L757" s="226"/>
      <c r="M757" s="226"/>
      <c r="N757" s="226"/>
      <c r="O757" s="226"/>
      <c r="P757" s="174"/>
    </row>
    <row r="758" spans="1:16" ht="11.25" customHeight="1" x14ac:dyDescent="0.25">
      <c r="A758" s="253"/>
      <c r="B758" s="260"/>
      <c r="C758" s="261"/>
      <c r="D758" s="230"/>
      <c r="E758" s="226"/>
      <c r="F758" s="226"/>
      <c r="G758" s="226"/>
      <c r="H758" s="226"/>
      <c r="I758" s="226"/>
      <c r="J758" s="226"/>
      <c r="K758" s="226"/>
      <c r="L758" s="226"/>
      <c r="M758" s="226"/>
      <c r="N758" s="226"/>
      <c r="O758" s="226"/>
      <c r="P758" s="174"/>
    </row>
    <row r="759" spans="1:16" ht="11.25" customHeight="1" x14ac:dyDescent="0.25">
      <c r="A759" s="253"/>
      <c r="B759" s="260"/>
      <c r="C759" s="261"/>
      <c r="D759" s="230"/>
      <c r="E759" s="226"/>
      <c r="F759" s="226"/>
      <c r="G759" s="226"/>
      <c r="H759" s="226"/>
      <c r="I759" s="226"/>
      <c r="J759" s="226"/>
      <c r="K759" s="226"/>
      <c r="L759" s="226"/>
      <c r="M759" s="226"/>
      <c r="N759" s="226"/>
      <c r="O759" s="226"/>
      <c r="P759" s="174"/>
    </row>
    <row r="760" spans="1:16" ht="11.25" customHeight="1" x14ac:dyDescent="0.25">
      <c r="A760" s="253"/>
      <c r="B760" s="260"/>
      <c r="C760" s="261"/>
      <c r="D760" s="230"/>
      <c r="E760" s="226"/>
      <c r="F760" s="226"/>
      <c r="G760" s="226"/>
      <c r="H760" s="226"/>
      <c r="I760" s="226"/>
      <c r="J760" s="226"/>
      <c r="K760" s="226"/>
      <c r="L760" s="226"/>
      <c r="M760" s="226"/>
      <c r="N760" s="226"/>
      <c r="O760" s="226"/>
      <c r="P760" s="174"/>
    </row>
    <row r="761" spans="1:16" ht="11.25" customHeight="1" x14ac:dyDescent="0.25">
      <c r="A761" s="253"/>
      <c r="B761" s="260"/>
      <c r="C761" s="261"/>
      <c r="D761" s="230"/>
      <c r="E761" s="226"/>
      <c r="F761" s="226"/>
      <c r="G761" s="226"/>
      <c r="H761" s="226"/>
      <c r="I761" s="226"/>
      <c r="J761" s="226"/>
      <c r="K761" s="226"/>
      <c r="L761" s="226"/>
      <c r="M761" s="226"/>
      <c r="N761" s="226"/>
      <c r="O761" s="226"/>
      <c r="P761" s="174"/>
    </row>
    <row r="762" spans="1:16" ht="11.25" customHeight="1" x14ac:dyDescent="0.25">
      <c r="A762" s="253"/>
      <c r="B762" s="260"/>
      <c r="C762" s="261"/>
      <c r="D762" s="230"/>
      <c r="E762" s="226"/>
      <c r="F762" s="226"/>
      <c r="G762" s="226"/>
      <c r="H762" s="226"/>
      <c r="I762" s="226"/>
      <c r="J762" s="226"/>
      <c r="K762" s="226"/>
      <c r="L762" s="226"/>
      <c r="M762" s="226"/>
      <c r="N762" s="226"/>
      <c r="O762" s="226"/>
      <c r="P762" s="174"/>
    </row>
    <row r="763" spans="1:16" ht="11.25" customHeight="1" x14ac:dyDescent="0.25">
      <c r="A763" s="253"/>
      <c r="B763" s="260"/>
      <c r="C763" s="261"/>
      <c r="D763" s="230"/>
      <c r="E763" s="226"/>
      <c r="F763" s="226"/>
      <c r="G763" s="226"/>
      <c r="H763" s="226"/>
      <c r="I763" s="226"/>
      <c r="J763" s="226"/>
      <c r="K763" s="226"/>
      <c r="L763" s="226"/>
      <c r="M763" s="226"/>
      <c r="N763" s="226"/>
      <c r="O763" s="226"/>
      <c r="P763" s="174"/>
    </row>
    <row r="764" spans="1:16" ht="11.25" customHeight="1" x14ac:dyDescent="0.25">
      <c r="A764" s="253"/>
      <c r="B764" s="260"/>
      <c r="C764" s="261"/>
      <c r="D764" s="230"/>
      <c r="E764" s="226"/>
      <c r="F764" s="226"/>
      <c r="G764" s="226"/>
      <c r="H764" s="226"/>
      <c r="I764" s="226"/>
      <c r="J764" s="226"/>
      <c r="K764" s="226"/>
      <c r="L764" s="226"/>
      <c r="M764" s="226"/>
      <c r="N764" s="226"/>
      <c r="O764" s="226"/>
      <c r="P764" s="174"/>
    </row>
    <row r="765" spans="1:16" ht="11.25" customHeight="1" x14ac:dyDescent="0.25">
      <c r="A765" s="253"/>
      <c r="B765" s="260"/>
      <c r="C765" s="261"/>
      <c r="D765" s="230"/>
      <c r="E765" s="226"/>
      <c r="F765" s="226"/>
      <c r="G765" s="226"/>
      <c r="H765" s="226"/>
      <c r="I765" s="226"/>
      <c r="J765" s="226"/>
      <c r="K765" s="226"/>
      <c r="L765" s="226"/>
      <c r="M765" s="226"/>
      <c r="N765" s="226"/>
      <c r="O765" s="226"/>
      <c r="P765" s="174"/>
    </row>
    <row r="766" spans="1:16" ht="11.25" customHeight="1" x14ac:dyDescent="0.25">
      <c r="A766" s="253"/>
      <c r="B766" s="260"/>
      <c r="C766" s="261"/>
      <c r="D766" s="230"/>
      <c r="E766" s="226"/>
      <c r="F766" s="226"/>
      <c r="G766" s="226"/>
      <c r="H766" s="226"/>
      <c r="I766" s="226"/>
      <c r="J766" s="226"/>
      <c r="K766" s="226"/>
      <c r="L766" s="226"/>
      <c r="M766" s="226"/>
      <c r="N766" s="226"/>
      <c r="O766" s="226"/>
      <c r="P766" s="174"/>
    </row>
    <row r="767" spans="1:16" ht="11.25" customHeight="1" x14ac:dyDescent="0.25">
      <c r="A767" s="253"/>
      <c r="B767" s="260"/>
      <c r="C767" s="261"/>
      <c r="D767" s="230"/>
      <c r="E767" s="226"/>
      <c r="F767" s="226"/>
      <c r="G767" s="226"/>
      <c r="H767" s="226"/>
      <c r="I767" s="226"/>
      <c r="J767" s="226"/>
      <c r="K767" s="226"/>
      <c r="L767" s="226"/>
      <c r="M767" s="226"/>
      <c r="N767" s="226"/>
      <c r="O767" s="226"/>
      <c r="P767" s="174"/>
    </row>
    <row r="768" spans="1:16" ht="11.25" customHeight="1" x14ac:dyDescent="0.25">
      <c r="A768" s="253"/>
      <c r="B768" s="260"/>
      <c r="C768" s="261"/>
      <c r="D768" s="230"/>
      <c r="E768" s="226"/>
      <c r="F768" s="226"/>
      <c r="G768" s="226"/>
      <c r="H768" s="226"/>
      <c r="I768" s="226"/>
      <c r="J768" s="226"/>
      <c r="K768" s="226"/>
      <c r="L768" s="226"/>
      <c r="M768" s="226"/>
      <c r="N768" s="226"/>
      <c r="O768" s="226"/>
      <c r="P768" s="174"/>
    </row>
    <row r="769" spans="1:16" ht="11.25" customHeight="1" x14ac:dyDescent="0.25">
      <c r="A769" s="253"/>
      <c r="B769" s="260"/>
      <c r="C769" s="261"/>
      <c r="D769" s="230"/>
      <c r="E769" s="226"/>
      <c r="F769" s="226"/>
      <c r="G769" s="226"/>
      <c r="H769" s="226"/>
      <c r="I769" s="226"/>
      <c r="J769" s="226"/>
      <c r="K769" s="226"/>
      <c r="L769" s="226"/>
      <c r="M769" s="226"/>
      <c r="N769" s="226"/>
      <c r="O769" s="226"/>
      <c r="P769" s="174"/>
    </row>
    <row r="770" spans="1:16" ht="11.25" customHeight="1" x14ac:dyDescent="0.25">
      <c r="A770" s="253"/>
      <c r="B770" s="260"/>
      <c r="C770" s="261"/>
      <c r="D770" s="230"/>
      <c r="E770" s="226"/>
      <c r="F770" s="226"/>
      <c r="G770" s="226"/>
      <c r="H770" s="226"/>
      <c r="I770" s="226"/>
      <c r="J770" s="226"/>
      <c r="K770" s="226"/>
      <c r="L770" s="226"/>
      <c r="M770" s="226"/>
      <c r="N770" s="226"/>
      <c r="O770" s="226"/>
      <c r="P770" s="174"/>
    </row>
    <row r="771" spans="1:16" ht="11.25" customHeight="1" x14ac:dyDescent="0.25">
      <c r="A771" s="253"/>
      <c r="B771" s="260"/>
      <c r="C771" s="261"/>
      <c r="D771" s="230"/>
      <c r="E771" s="226"/>
      <c r="F771" s="226"/>
      <c r="G771" s="226"/>
      <c r="H771" s="226"/>
      <c r="I771" s="226"/>
      <c r="J771" s="226"/>
      <c r="K771" s="226"/>
      <c r="L771" s="226"/>
      <c r="M771" s="226"/>
      <c r="N771" s="226"/>
      <c r="O771" s="226"/>
      <c r="P771" s="174"/>
    </row>
    <row r="772" spans="1:16" ht="11.25" customHeight="1" x14ac:dyDescent="0.25">
      <c r="A772" s="253"/>
      <c r="B772" s="260"/>
      <c r="C772" s="261"/>
      <c r="D772" s="230"/>
      <c r="E772" s="226"/>
      <c r="F772" s="226"/>
      <c r="G772" s="226"/>
      <c r="H772" s="226"/>
      <c r="I772" s="226"/>
      <c r="J772" s="226"/>
      <c r="K772" s="226"/>
      <c r="L772" s="226"/>
      <c r="M772" s="226"/>
      <c r="N772" s="226"/>
      <c r="O772" s="226"/>
      <c r="P772" s="174"/>
    </row>
    <row r="773" spans="1:16" ht="11.25" customHeight="1" x14ac:dyDescent="0.25">
      <c r="A773" s="253"/>
      <c r="B773" s="260"/>
      <c r="C773" s="261"/>
      <c r="D773" s="230"/>
      <c r="E773" s="226"/>
      <c r="F773" s="226"/>
      <c r="G773" s="226"/>
      <c r="H773" s="226"/>
      <c r="I773" s="226"/>
      <c r="J773" s="226"/>
      <c r="K773" s="226"/>
      <c r="L773" s="226"/>
      <c r="M773" s="226"/>
      <c r="N773" s="226"/>
      <c r="O773" s="226"/>
      <c r="P773" s="174"/>
    </row>
    <row r="774" spans="1:16" ht="11.25" customHeight="1" x14ac:dyDescent="0.25">
      <c r="A774" s="253"/>
      <c r="B774" s="260"/>
      <c r="C774" s="261"/>
      <c r="D774" s="230"/>
      <c r="E774" s="226"/>
      <c r="F774" s="226"/>
      <c r="G774" s="226"/>
      <c r="H774" s="226"/>
      <c r="I774" s="226"/>
      <c r="J774" s="226"/>
      <c r="K774" s="226"/>
      <c r="L774" s="226"/>
      <c r="M774" s="226"/>
      <c r="N774" s="226"/>
      <c r="O774" s="226"/>
      <c r="P774" s="174"/>
    </row>
    <row r="775" spans="1:16" ht="11.25" customHeight="1" x14ac:dyDescent="0.25">
      <c r="A775" s="253"/>
      <c r="B775" s="260"/>
      <c r="C775" s="261"/>
      <c r="D775" s="230"/>
      <c r="E775" s="226"/>
      <c r="F775" s="226"/>
      <c r="G775" s="226"/>
      <c r="H775" s="226"/>
      <c r="I775" s="226"/>
      <c r="J775" s="226"/>
      <c r="K775" s="226"/>
      <c r="L775" s="226"/>
      <c r="M775" s="226"/>
      <c r="N775" s="226"/>
      <c r="O775" s="226"/>
      <c r="P775" s="174"/>
    </row>
    <row r="776" spans="1:16" ht="11.25" customHeight="1" x14ac:dyDescent="0.25">
      <c r="A776" s="253"/>
      <c r="B776" s="260"/>
      <c r="C776" s="261"/>
      <c r="D776" s="230"/>
      <c r="E776" s="226"/>
      <c r="F776" s="226"/>
      <c r="G776" s="226"/>
      <c r="H776" s="226"/>
      <c r="I776" s="226"/>
      <c r="J776" s="226"/>
      <c r="K776" s="226"/>
      <c r="L776" s="226"/>
      <c r="M776" s="226"/>
      <c r="N776" s="226"/>
      <c r="O776" s="226"/>
      <c r="P776" s="174"/>
    </row>
    <row r="777" spans="1:16" ht="11.25" customHeight="1" x14ac:dyDescent="0.25">
      <c r="A777" s="253"/>
      <c r="B777" s="260"/>
      <c r="C777" s="261"/>
      <c r="D777" s="230"/>
      <c r="E777" s="226"/>
      <c r="F777" s="226"/>
      <c r="G777" s="226"/>
      <c r="H777" s="226"/>
      <c r="I777" s="226"/>
      <c r="J777" s="226"/>
      <c r="K777" s="226"/>
      <c r="L777" s="226"/>
      <c r="M777" s="226"/>
      <c r="N777" s="226"/>
      <c r="O777" s="226"/>
      <c r="P777" s="174"/>
    </row>
    <row r="778" spans="1:16" ht="11.25" customHeight="1" x14ac:dyDescent="0.25">
      <c r="A778" s="253"/>
      <c r="B778" s="260"/>
      <c r="C778" s="261"/>
      <c r="D778" s="230"/>
      <c r="E778" s="226"/>
      <c r="F778" s="226"/>
      <c r="G778" s="226"/>
      <c r="H778" s="226"/>
      <c r="I778" s="226"/>
      <c r="J778" s="226"/>
      <c r="K778" s="226"/>
      <c r="L778" s="226"/>
      <c r="M778" s="226"/>
      <c r="N778" s="226"/>
      <c r="O778" s="226"/>
      <c r="P778" s="174"/>
    </row>
    <row r="779" spans="1:16" ht="11.25" customHeight="1" x14ac:dyDescent="0.25">
      <c r="A779" s="253"/>
      <c r="B779" s="260"/>
      <c r="C779" s="261"/>
      <c r="D779" s="230"/>
      <c r="E779" s="226"/>
      <c r="F779" s="226"/>
      <c r="G779" s="226"/>
      <c r="H779" s="226"/>
      <c r="I779" s="226"/>
      <c r="J779" s="226"/>
      <c r="K779" s="226"/>
      <c r="L779" s="226"/>
      <c r="M779" s="226"/>
      <c r="N779" s="226"/>
      <c r="O779" s="226"/>
      <c r="P779" s="174"/>
    </row>
    <row r="780" spans="1:16" ht="11.25" customHeight="1" x14ac:dyDescent="0.25">
      <c r="A780" s="253"/>
      <c r="B780" s="260"/>
      <c r="C780" s="261"/>
      <c r="D780" s="230"/>
      <c r="E780" s="226"/>
      <c r="F780" s="226"/>
      <c r="G780" s="226"/>
      <c r="H780" s="226"/>
      <c r="I780" s="226"/>
      <c r="J780" s="226"/>
      <c r="K780" s="226"/>
      <c r="L780" s="226"/>
      <c r="M780" s="226"/>
      <c r="N780" s="226"/>
      <c r="O780" s="226"/>
      <c r="P780" s="174"/>
    </row>
    <row r="781" spans="1:16" ht="11.25" customHeight="1" x14ac:dyDescent="0.25">
      <c r="A781" s="253"/>
      <c r="B781" s="260"/>
      <c r="C781" s="261"/>
      <c r="D781" s="230"/>
      <c r="E781" s="226"/>
      <c r="F781" s="226"/>
      <c r="G781" s="226"/>
      <c r="H781" s="226"/>
      <c r="I781" s="226"/>
      <c r="J781" s="226"/>
      <c r="K781" s="226"/>
      <c r="L781" s="226"/>
      <c r="M781" s="226"/>
      <c r="N781" s="226"/>
      <c r="O781" s="226"/>
      <c r="P781" s="174"/>
    </row>
    <row r="782" spans="1:16" ht="11.25" customHeight="1" x14ac:dyDescent="0.25">
      <c r="A782" s="253"/>
      <c r="B782" s="260"/>
      <c r="C782" s="261"/>
      <c r="D782" s="230"/>
      <c r="E782" s="226"/>
      <c r="F782" s="226"/>
      <c r="G782" s="226"/>
      <c r="H782" s="226"/>
      <c r="I782" s="226"/>
      <c r="J782" s="226"/>
      <c r="K782" s="226"/>
      <c r="L782" s="226"/>
      <c r="M782" s="226"/>
      <c r="N782" s="226"/>
      <c r="O782" s="226"/>
      <c r="P782" s="174"/>
    </row>
    <row r="783" spans="1:16" ht="11.25" customHeight="1" x14ac:dyDescent="0.25">
      <c r="A783" s="253"/>
      <c r="B783" s="260"/>
      <c r="C783" s="261"/>
      <c r="D783" s="230"/>
      <c r="E783" s="226"/>
      <c r="F783" s="226"/>
      <c r="G783" s="226"/>
      <c r="H783" s="226"/>
      <c r="I783" s="226"/>
      <c r="J783" s="226"/>
      <c r="K783" s="226"/>
      <c r="L783" s="226"/>
      <c r="M783" s="226"/>
      <c r="N783" s="226"/>
      <c r="O783" s="226"/>
      <c r="P783" s="174"/>
    </row>
    <row r="784" spans="1:16" ht="11.25" customHeight="1" x14ac:dyDescent="0.25">
      <c r="A784" s="253"/>
      <c r="B784" s="260"/>
      <c r="C784" s="261"/>
      <c r="D784" s="230"/>
      <c r="E784" s="226"/>
      <c r="F784" s="226"/>
      <c r="G784" s="226"/>
      <c r="H784" s="226"/>
      <c r="I784" s="226"/>
      <c r="J784" s="226"/>
      <c r="K784" s="226"/>
      <c r="L784" s="226"/>
      <c r="M784" s="226"/>
      <c r="N784" s="226"/>
      <c r="O784" s="226"/>
      <c r="P784" s="174"/>
    </row>
    <row r="785" spans="1:16" ht="11.25" customHeight="1" x14ac:dyDescent="0.25">
      <c r="A785" s="253"/>
      <c r="B785" s="260"/>
      <c r="C785" s="261"/>
      <c r="D785" s="230"/>
      <c r="E785" s="226"/>
      <c r="F785" s="226"/>
      <c r="G785" s="226"/>
      <c r="H785" s="226"/>
      <c r="I785" s="226"/>
      <c r="J785" s="226"/>
      <c r="K785" s="226"/>
      <c r="L785" s="226"/>
      <c r="M785" s="226"/>
      <c r="N785" s="226"/>
      <c r="O785" s="226"/>
      <c r="P785" s="174"/>
    </row>
    <row r="786" spans="1:16" ht="11.25" customHeight="1" x14ac:dyDescent="0.25">
      <c r="A786" s="253"/>
      <c r="B786" s="260"/>
      <c r="C786" s="261"/>
      <c r="D786" s="230"/>
      <c r="E786" s="226"/>
      <c r="F786" s="226"/>
      <c r="G786" s="226"/>
      <c r="H786" s="226"/>
      <c r="I786" s="226"/>
      <c r="J786" s="226"/>
      <c r="K786" s="226"/>
      <c r="L786" s="226"/>
      <c r="M786" s="226"/>
      <c r="N786" s="226"/>
      <c r="O786" s="226"/>
      <c r="P786" s="174"/>
    </row>
    <row r="787" spans="1:16" ht="11.25" customHeight="1" x14ac:dyDescent="0.25">
      <c r="A787" s="253"/>
      <c r="B787" s="260"/>
      <c r="C787" s="261"/>
      <c r="D787" s="230"/>
      <c r="E787" s="226"/>
      <c r="F787" s="226"/>
      <c r="G787" s="226"/>
      <c r="H787" s="226"/>
      <c r="I787" s="226"/>
      <c r="J787" s="226"/>
      <c r="K787" s="226"/>
      <c r="L787" s="226"/>
      <c r="M787" s="226"/>
      <c r="N787" s="226"/>
      <c r="O787" s="226"/>
      <c r="P787" s="174"/>
    </row>
    <row r="788" spans="1:16" ht="11.25" customHeight="1" x14ac:dyDescent="0.25">
      <c r="A788" s="253"/>
      <c r="B788" s="260"/>
      <c r="C788" s="261"/>
      <c r="D788" s="230"/>
      <c r="E788" s="226"/>
      <c r="F788" s="226"/>
      <c r="G788" s="226"/>
      <c r="H788" s="226"/>
      <c r="I788" s="226"/>
      <c r="J788" s="226"/>
      <c r="K788" s="226"/>
      <c r="L788" s="226"/>
      <c r="M788" s="226"/>
      <c r="N788" s="226"/>
      <c r="O788" s="226"/>
      <c r="P788" s="174"/>
    </row>
    <row r="789" spans="1:16" ht="11.25" customHeight="1" x14ac:dyDescent="0.25">
      <c r="A789" s="253"/>
      <c r="B789" s="260"/>
      <c r="C789" s="261"/>
      <c r="D789" s="230"/>
      <c r="E789" s="226"/>
      <c r="F789" s="226"/>
      <c r="G789" s="226"/>
      <c r="H789" s="226"/>
      <c r="I789" s="226"/>
      <c r="J789" s="226"/>
      <c r="K789" s="226"/>
      <c r="L789" s="226"/>
      <c r="M789" s="226"/>
      <c r="N789" s="226"/>
      <c r="O789" s="226"/>
      <c r="P789" s="174"/>
    </row>
    <row r="790" spans="1:16" ht="11.25" customHeight="1" x14ac:dyDescent="0.25">
      <c r="A790" s="253"/>
      <c r="B790" s="260"/>
      <c r="C790" s="261"/>
      <c r="D790" s="230"/>
      <c r="E790" s="226"/>
      <c r="F790" s="226"/>
      <c r="G790" s="226"/>
      <c r="H790" s="226"/>
      <c r="I790" s="226"/>
      <c r="J790" s="226"/>
      <c r="K790" s="226"/>
      <c r="L790" s="226"/>
      <c r="M790" s="226"/>
      <c r="N790" s="226"/>
      <c r="O790" s="226"/>
      <c r="P790" s="174"/>
    </row>
    <row r="791" spans="1:16" ht="11.25" customHeight="1" x14ac:dyDescent="0.25">
      <c r="A791" s="253"/>
      <c r="B791" s="260"/>
      <c r="C791" s="261"/>
      <c r="D791" s="230"/>
      <c r="E791" s="226"/>
      <c r="F791" s="226"/>
      <c r="G791" s="226"/>
      <c r="H791" s="226"/>
      <c r="I791" s="226"/>
      <c r="J791" s="226"/>
      <c r="K791" s="226"/>
      <c r="L791" s="226"/>
      <c r="M791" s="226"/>
      <c r="N791" s="226"/>
      <c r="O791" s="226"/>
      <c r="P791" s="174"/>
    </row>
    <row r="792" spans="1:16" ht="11.25" customHeight="1" x14ac:dyDescent="0.25">
      <c r="A792" s="253"/>
      <c r="B792" s="260"/>
      <c r="C792" s="261"/>
      <c r="D792" s="230"/>
      <c r="E792" s="226"/>
      <c r="F792" s="226"/>
      <c r="G792" s="226"/>
      <c r="H792" s="226"/>
      <c r="I792" s="226"/>
      <c r="J792" s="226"/>
      <c r="K792" s="226"/>
      <c r="L792" s="226"/>
      <c r="M792" s="226"/>
      <c r="N792" s="226"/>
      <c r="O792" s="226"/>
      <c r="P792" s="174"/>
    </row>
    <row r="793" spans="1:16" ht="11.25" customHeight="1" x14ac:dyDescent="0.25">
      <c r="A793" s="253"/>
      <c r="B793" s="260"/>
      <c r="C793" s="261"/>
      <c r="D793" s="230"/>
      <c r="E793" s="226"/>
      <c r="F793" s="226"/>
      <c r="G793" s="226"/>
      <c r="H793" s="226"/>
      <c r="I793" s="226"/>
      <c r="J793" s="226"/>
      <c r="K793" s="226"/>
      <c r="L793" s="226"/>
      <c r="M793" s="226"/>
      <c r="N793" s="226"/>
      <c r="O793" s="226"/>
      <c r="P793" s="174"/>
    </row>
    <row r="794" spans="1:16" ht="11.25" customHeight="1" x14ac:dyDescent="0.25">
      <c r="A794" s="253"/>
      <c r="B794" s="260"/>
      <c r="C794" s="261"/>
      <c r="D794" s="230"/>
      <c r="E794" s="226"/>
      <c r="F794" s="226"/>
      <c r="G794" s="226"/>
      <c r="H794" s="226"/>
      <c r="I794" s="226"/>
      <c r="J794" s="226"/>
      <c r="K794" s="226"/>
      <c r="L794" s="226"/>
      <c r="M794" s="226"/>
      <c r="N794" s="226"/>
      <c r="O794" s="226"/>
      <c r="P794" s="174"/>
    </row>
    <row r="795" spans="1:16" ht="11.25" customHeight="1" x14ac:dyDescent="0.25">
      <c r="A795" s="253"/>
      <c r="B795" s="260"/>
      <c r="C795" s="261"/>
      <c r="D795" s="230"/>
      <c r="E795" s="226"/>
      <c r="F795" s="226"/>
      <c r="G795" s="226"/>
      <c r="H795" s="226"/>
      <c r="I795" s="226"/>
      <c r="J795" s="226"/>
      <c r="K795" s="226"/>
      <c r="L795" s="226"/>
      <c r="M795" s="226"/>
      <c r="N795" s="226"/>
      <c r="O795" s="226"/>
      <c r="P795" s="174"/>
    </row>
    <row r="796" spans="1:16" ht="11.25" customHeight="1" x14ac:dyDescent="0.25">
      <c r="A796" s="253"/>
      <c r="B796" s="260"/>
      <c r="C796" s="261"/>
      <c r="D796" s="230"/>
      <c r="E796" s="226"/>
      <c r="F796" s="226"/>
      <c r="G796" s="226"/>
      <c r="H796" s="226"/>
      <c r="I796" s="226"/>
      <c r="J796" s="226"/>
      <c r="K796" s="226"/>
      <c r="L796" s="226"/>
      <c r="M796" s="226"/>
      <c r="N796" s="226"/>
      <c r="O796" s="226"/>
      <c r="P796" s="174"/>
    </row>
    <row r="797" spans="1:16" ht="11.25" customHeight="1" x14ac:dyDescent="0.25">
      <c r="A797" s="253"/>
      <c r="B797" s="260"/>
      <c r="C797" s="261"/>
      <c r="D797" s="230"/>
      <c r="E797" s="226"/>
      <c r="F797" s="226"/>
      <c r="G797" s="226"/>
      <c r="H797" s="226"/>
      <c r="I797" s="226"/>
      <c r="J797" s="226"/>
      <c r="K797" s="226"/>
      <c r="L797" s="226"/>
      <c r="M797" s="226"/>
      <c r="N797" s="226"/>
      <c r="O797" s="226"/>
      <c r="P797" s="174"/>
    </row>
    <row r="798" spans="1:16" ht="11.25" customHeight="1" x14ac:dyDescent="0.25">
      <c r="A798" s="253"/>
      <c r="B798" s="260"/>
      <c r="C798" s="261"/>
      <c r="D798" s="230"/>
      <c r="E798" s="226"/>
      <c r="F798" s="226"/>
      <c r="G798" s="226"/>
      <c r="H798" s="226"/>
      <c r="I798" s="226"/>
      <c r="J798" s="226"/>
      <c r="K798" s="226"/>
      <c r="L798" s="226"/>
      <c r="M798" s="226"/>
      <c r="N798" s="226"/>
      <c r="O798" s="226"/>
      <c r="P798" s="174"/>
    </row>
    <row r="799" spans="1:16" ht="11.25" customHeight="1" x14ac:dyDescent="0.25">
      <c r="A799" s="253"/>
      <c r="B799" s="260"/>
      <c r="C799" s="261"/>
      <c r="D799" s="230"/>
      <c r="E799" s="226"/>
      <c r="F799" s="226"/>
      <c r="G799" s="226"/>
      <c r="H799" s="226"/>
      <c r="I799" s="226"/>
      <c r="J799" s="226"/>
      <c r="K799" s="226"/>
      <c r="L799" s="226"/>
      <c r="M799" s="226"/>
      <c r="N799" s="226"/>
      <c r="O799" s="226"/>
      <c r="P799" s="174"/>
    </row>
    <row r="800" spans="1:16" ht="11.25" customHeight="1" x14ac:dyDescent="0.25">
      <c r="A800" s="253"/>
      <c r="B800" s="260"/>
      <c r="C800" s="261"/>
      <c r="D800" s="230"/>
      <c r="E800" s="226"/>
      <c r="F800" s="226"/>
      <c r="G800" s="226"/>
      <c r="H800" s="226"/>
      <c r="I800" s="226"/>
      <c r="J800" s="226"/>
      <c r="K800" s="226"/>
      <c r="L800" s="226"/>
      <c r="M800" s="226"/>
      <c r="N800" s="226"/>
      <c r="O800" s="226"/>
      <c r="P800" s="174"/>
    </row>
    <row r="801" spans="1:16" ht="11.25" customHeight="1" x14ac:dyDescent="0.25">
      <c r="A801" s="253"/>
      <c r="B801" s="260"/>
      <c r="C801" s="261"/>
      <c r="D801" s="230"/>
      <c r="E801" s="226"/>
      <c r="F801" s="226"/>
      <c r="G801" s="226"/>
      <c r="H801" s="226"/>
      <c r="I801" s="226"/>
      <c r="J801" s="226"/>
      <c r="K801" s="226"/>
      <c r="L801" s="226"/>
      <c r="M801" s="226"/>
      <c r="N801" s="226"/>
      <c r="O801" s="226"/>
      <c r="P801" s="174"/>
    </row>
    <row r="802" spans="1:16" ht="11.25" customHeight="1" x14ac:dyDescent="0.25">
      <c r="A802" s="253"/>
      <c r="B802" s="260"/>
      <c r="C802" s="261"/>
      <c r="D802" s="230"/>
      <c r="E802" s="226"/>
      <c r="F802" s="226"/>
      <c r="G802" s="226"/>
      <c r="H802" s="226"/>
      <c r="I802" s="226"/>
      <c r="J802" s="226"/>
      <c r="K802" s="226"/>
      <c r="L802" s="226"/>
      <c r="M802" s="226"/>
      <c r="N802" s="226"/>
      <c r="O802" s="226"/>
      <c r="P802" s="174"/>
    </row>
    <row r="803" spans="1:16" ht="11.25" customHeight="1" x14ac:dyDescent="0.25">
      <c r="A803" s="253"/>
      <c r="B803" s="260"/>
      <c r="C803" s="261"/>
      <c r="D803" s="230"/>
      <c r="E803" s="226"/>
      <c r="F803" s="226"/>
      <c r="G803" s="226"/>
      <c r="H803" s="226"/>
      <c r="I803" s="226"/>
      <c r="J803" s="226"/>
      <c r="K803" s="226"/>
      <c r="L803" s="226"/>
      <c r="M803" s="226"/>
      <c r="N803" s="226"/>
      <c r="O803" s="226"/>
      <c r="P803" s="174"/>
    </row>
    <row r="804" spans="1:16" ht="11.25" customHeight="1" x14ac:dyDescent="0.25">
      <c r="A804" s="253"/>
      <c r="B804" s="260"/>
      <c r="C804" s="261"/>
      <c r="D804" s="230"/>
      <c r="E804" s="226"/>
      <c r="F804" s="226"/>
      <c r="G804" s="226"/>
      <c r="H804" s="226"/>
      <c r="I804" s="226"/>
      <c r="J804" s="226"/>
      <c r="K804" s="226"/>
      <c r="L804" s="226"/>
      <c r="M804" s="226"/>
      <c r="N804" s="226"/>
      <c r="O804" s="226"/>
      <c r="P804" s="174"/>
    </row>
    <row r="805" spans="1:16" ht="11.25" customHeight="1" x14ac:dyDescent="0.25">
      <c r="A805" s="253"/>
      <c r="B805" s="260"/>
      <c r="C805" s="261"/>
      <c r="D805" s="230"/>
      <c r="E805" s="226"/>
      <c r="F805" s="226"/>
      <c r="G805" s="226"/>
      <c r="H805" s="226"/>
      <c r="I805" s="226"/>
      <c r="J805" s="226"/>
      <c r="K805" s="226"/>
      <c r="L805" s="226"/>
      <c r="M805" s="226"/>
      <c r="N805" s="226"/>
      <c r="O805" s="226"/>
      <c r="P805" s="174"/>
    </row>
    <row r="806" spans="1:16" ht="11.25" customHeight="1" x14ac:dyDescent="0.25">
      <c r="A806" s="253"/>
      <c r="B806" s="260"/>
      <c r="C806" s="261"/>
      <c r="D806" s="230"/>
      <c r="E806" s="226"/>
      <c r="F806" s="226"/>
      <c r="G806" s="226"/>
      <c r="H806" s="226"/>
      <c r="I806" s="226"/>
      <c r="J806" s="226"/>
      <c r="K806" s="226"/>
      <c r="L806" s="226"/>
      <c r="M806" s="226"/>
      <c r="N806" s="226"/>
      <c r="O806" s="226"/>
      <c r="P806" s="174"/>
    </row>
    <row r="807" spans="1:16" ht="11.25" customHeight="1" x14ac:dyDescent="0.25">
      <c r="A807" s="253"/>
      <c r="B807" s="260"/>
      <c r="C807" s="261"/>
      <c r="D807" s="230"/>
      <c r="E807" s="226"/>
      <c r="F807" s="226"/>
      <c r="G807" s="226"/>
      <c r="H807" s="226"/>
      <c r="I807" s="226"/>
      <c r="J807" s="226"/>
      <c r="K807" s="226"/>
      <c r="L807" s="226"/>
      <c r="M807" s="226"/>
      <c r="N807" s="226"/>
      <c r="O807" s="226"/>
      <c r="P807" s="174"/>
    </row>
    <row r="808" spans="1:16" ht="11.25" customHeight="1" x14ac:dyDescent="0.25">
      <c r="A808" s="253"/>
      <c r="B808" s="260"/>
      <c r="C808" s="261"/>
      <c r="D808" s="230"/>
      <c r="E808" s="226"/>
      <c r="F808" s="226"/>
      <c r="G808" s="226"/>
      <c r="H808" s="226"/>
      <c r="I808" s="226"/>
      <c r="J808" s="226"/>
      <c r="K808" s="226"/>
      <c r="L808" s="226"/>
      <c r="M808" s="226"/>
      <c r="N808" s="226"/>
      <c r="O808" s="226"/>
      <c r="P808" s="174"/>
    </row>
    <row r="809" spans="1:16" ht="11.25" customHeight="1" x14ac:dyDescent="0.25">
      <c r="A809" s="253"/>
      <c r="B809" s="260"/>
      <c r="C809" s="261"/>
      <c r="D809" s="230"/>
      <c r="E809" s="226"/>
      <c r="F809" s="226"/>
      <c r="G809" s="226"/>
      <c r="H809" s="226"/>
      <c r="I809" s="226"/>
      <c r="J809" s="226"/>
      <c r="K809" s="226"/>
      <c r="L809" s="226"/>
      <c r="M809" s="226"/>
      <c r="N809" s="226"/>
      <c r="O809" s="226"/>
      <c r="P809" s="174"/>
    </row>
    <row r="810" spans="1:16" ht="11.25" customHeight="1" x14ac:dyDescent="0.25">
      <c r="A810" s="253"/>
      <c r="B810" s="260"/>
      <c r="C810" s="261"/>
      <c r="D810" s="230"/>
      <c r="E810" s="226"/>
      <c r="F810" s="226"/>
      <c r="G810" s="226"/>
      <c r="H810" s="226"/>
      <c r="I810" s="226"/>
      <c r="J810" s="226"/>
      <c r="K810" s="226"/>
      <c r="L810" s="226"/>
      <c r="M810" s="226"/>
      <c r="N810" s="226"/>
      <c r="O810" s="226"/>
      <c r="P810" s="174"/>
    </row>
    <row r="811" spans="1:16" ht="11.25" customHeight="1" x14ac:dyDescent="0.25">
      <c r="A811" s="253"/>
      <c r="B811" s="260"/>
      <c r="C811" s="261"/>
      <c r="D811" s="230"/>
      <c r="E811" s="226"/>
      <c r="F811" s="226"/>
      <c r="G811" s="226"/>
      <c r="H811" s="226"/>
      <c r="I811" s="226"/>
      <c r="J811" s="226"/>
      <c r="K811" s="226"/>
      <c r="L811" s="226"/>
      <c r="M811" s="226"/>
      <c r="N811" s="226"/>
      <c r="O811" s="226"/>
      <c r="P811" s="174"/>
    </row>
    <row r="812" spans="1:16" ht="11.25" customHeight="1" x14ac:dyDescent="0.25">
      <c r="A812" s="253"/>
      <c r="B812" s="260"/>
      <c r="C812" s="261"/>
      <c r="D812" s="230"/>
      <c r="E812" s="226"/>
      <c r="F812" s="226"/>
      <c r="G812" s="226"/>
      <c r="H812" s="226"/>
      <c r="I812" s="226"/>
      <c r="J812" s="226"/>
      <c r="K812" s="226"/>
      <c r="L812" s="226"/>
      <c r="M812" s="226"/>
      <c r="N812" s="226"/>
      <c r="O812" s="226"/>
      <c r="P812" s="174"/>
    </row>
    <row r="813" spans="1:16" ht="11.25" customHeight="1" x14ac:dyDescent="0.25">
      <c r="A813" s="253"/>
      <c r="B813" s="260"/>
      <c r="C813" s="261"/>
      <c r="D813" s="230"/>
      <c r="E813" s="226"/>
      <c r="F813" s="226"/>
      <c r="G813" s="226"/>
      <c r="H813" s="226"/>
      <c r="I813" s="226"/>
      <c r="J813" s="226"/>
      <c r="K813" s="226"/>
      <c r="L813" s="226"/>
      <c r="M813" s="226"/>
      <c r="N813" s="226"/>
      <c r="O813" s="226"/>
      <c r="P813" s="174"/>
    </row>
    <row r="814" spans="1:16" ht="11.25" customHeight="1" x14ac:dyDescent="0.25">
      <c r="A814" s="253"/>
      <c r="B814" s="260"/>
      <c r="C814" s="261"/>
      <c r="D814" s="230"/>
      <c r="E814" s="226"/>
      <c r="F814" s="226"/>
      <c r="G814" s="226"/>
      <c r="H814" s="226"/>
      <c r="I814" s="226"/>
      <c r="J814" s="226"/>
      <c r="K814" s="226"/>
      <c r="L814" s="226"/>
      <c r="M814" s="226"/>
      <c r="N814" s="226"/>
      <c r="O814" s="226"/>
      <c r="P814" s="174"/>
    </row>
    <row r="815" spans="1:16" ht="11.25" customHeight="1" x14ac:dyDescent="0.25">
      <c r="A815" s="253"/>
      <c r="B815" s="260"/>
      <c r="C815" s="261"/>
      <c r="D815" s="230"/>
      <c r="E815" s="226"/>
      <c r="F815" s="226"/>
      <c r="G815" s="226"/>
      <c r="H815" s="226"/>
      <c r="I815" s="226"/>
      <c r="J815" s="226"/>
      <c r="K815" s="226"/>
      <c r="L815" s="226"/>
      <c r="M815" s="226"/>
      <c r="N815" s="226"/>
      <c r="O815" s="226"/>
      <c r="P815" s="174"/>
    </row>
    <row r="816" spans="1:16" ht="11.25" customHeight="1" x14ac:dyDescent="0.25">
      <c r="A816" s="253"/>
      <c r="B816" s="260"/>
      <c r="C816" s="261"/>
      <c r="D816" s="230"/>
      <c r="E816" s="226"/>
      <c r="F816" s="226"/>
      <c r="G816" s="226"/>
      <c r="H816" s="226"/>
      <c r="I816" s="226"/>
      <c r="J816" s="226"/>
      <c r="K816" s="226"/>
      <c r="L816" s="226"/>
      <c r="M816" s="226"/>
      <c r="N816" s="226"/>
      <c r="O816" s="226"/>
      <c r="P816" s="174"/>
    </row>
    <row r="817" spans="1:16" ht="11.25" customHeight="1" x14ac:dyDescent="0.25">
      <c r="A817" s="253"/>
      <c r="B817" s="260"/>
      <c r="C817" s="261"/>
      <c r="D817" s="230"/>
      <c r="E817" s="226"/>
      <c r="F817" s="226"/>
      <c r="G817" s="226"/>
      <c r="H817" s="226"/>
      <c r="I817" s="226"/>
      <c r="J817" s="226"/>
      <c r="K817" s="226"/>
      <c r="L817" s="226"/>
      <c r="M817" s="226"/>
      <c r="N817" s="226"/>
      <c r="O817" s="226"/>
      <c r="P817" s="174"/>
    </row>
    <row r="818" spans="1:16" ht="11.25" customHeight="1" x14ac:dyDescent="0.25">
      <c r="A818" s="253"/>
      <c r="B818" s="260"/>
      <c r="C818" s="261"/>
      <c r="D818" s="230"/>
      <c r="E818" s="226"/>
      <c r="F818" s="226"/>
      <c r="G818" s="226"/>
      <c r="H818" s="226"/>
      <c r="I818" s="226"/>
      <c r="J818" s="226"/>
      <c r="K818" s="226"/>
      <c r="L818" s="226"/>
      <c r="M818" s="226"/>
      <c r="N818" s="226"/>
      <c r="O818" s="226"/>
      <c r="P818" s="174"/>
    </row>
    <row r="819" spans="1:16" ht="11.25" customHeight="1" x14ac:dyDescent="0.25">
      <c r="A819" s="253"/>
      <c r="B819" s="260"/>
      <c r="C819" s="261"/>
      <c r="D819" s="230"/>
      <c r="E819" s="226"/>
      <c r="F819" s="226"/>
      <c r="G819" s="226"/>
      <c r="H819" s="226"/>
      <c r="I819" s="226"/>
      <c r="J819" s="226"/>
      <c r="K819" s="226"/>
      <c r="L819" s="226"/>
      <c r="M819" s="226"/>
      <c r="N819" s="226"/>
      <c r="O819" s="226"/>
      <c r="P819" s="174"/>
    </row>
    <row r="820" spans="1:16" ht="11.25" customHeight="1" x14ac:dyDescent="0.25">
      <c r="A820" s="253"/>
      <c r="B820" s="260"/>
      <c r="C820" s="261"/>
      <c r="D820" s="230"/>
      <c r="E820" s="226"/>
      <c r="F820" s="226"/>
      <c r="G820" s="226"/>
      <c r="H820" s="226"/>
      <c r="I820" s="226"/>
      <c r="J820" s="226"/>
      <c r="K820" s="226"/>
      <c r="L820" s="226"/>
      <c r="M820" s="226"/>
      <c r="N820" s="226"/>
      <c r="O820" s="226"/>
      <c r="P820" s="174"/>
    </row>
    <row r="821" spans="1:16" ht="11.25" customHeight="1" x14ac:dyDescent="0.25">
      <c r="A821" s="253"/>
      <c r="B821" s="260"/>
      <c r="C821" s="261"/>
      <c r="D821" s="230"/>
      <c r="E821" s="226"/>
      <c r="F821" s="226"/>
      <c r="G821" s="226"/>
      <c r="H821" s="226"/>
      <c r="I821" s="226"/>
      <c r="J821" s="226"/>
      <c r="K821" s="226"/>
      <c r="L821" s="226"/>
      <c r="M821" s="226"/>
      <c r="N821" s="226"/>
      <c r="O821" s="226"/>
      <c r="P821" s="174"/>
    </row>
    <row r="822" spans="1:16" ht="11.25" customHeight="1" x14ac:dyDescent="0.25">
      <c r="A822" s="253"/>
      <c r="B822" s="260"/>
      <c r="C822" s="261"/>
      <c r="D822" s="230"/>
      <c r="E822" s="226"/>
      <c r="F822" s="226"/>
      <c r="G822" s="226"/>
      <c r="H822" s="226"/>
      <c r="I822" s="226"/>
      <c r="J822" s="226"/>
      <c r="K822" s="226"/>
      <c r="L822" s="226"/>
      <c r="M822" s="226"/>
      <c r="N822" s="226"/>
      <c r="O822" s="226"/>
      <c r="P822" s="174"/>
    </row>
    <row r="823" spans="1:16" ht="11.25" customHeight="1" x14ac:dyDescent="0.25">
      <c r="A823" s="253"/>
      <c r="B823" s="260"/>
      <c r="C823" s="261"/>
      <c r="D823" s="230"/>
      <c r="E823" s="226"/>
      <c r="F823" s="226"/>
      <c r="G823" s="226"/>
      <c r="H823" s="226"/>
      <c r="I823" s="226"/>
      <c r="J823" s="226"/>
      <c r="K823" s="226"/>
      <c r="L823" s="226"/>
      <c r="M823" s="226"/>
      <c r="N823" s="226"/>
      <c r="O823" s="226"/>
      <c r="P823" s="174"/>
    </row>
    <row r="824" spans="1:16" ht="11.25" customHeight="1" x14ac:dyDescent="0.25">
      <c r="A824" s="253"/>
      <c r="B824" s="260"/>
      <c r="C824" s="261"/>
      <c r="D824" s="230"/>
      <c r="E824" s="226"/>
      <c r="F824" s="226"/>
      <c r="G824" s="226"/>
      <c r="H824" s="226"/>
      <c r="I824" s="226"/>
      <c r="J824" s="226"/>
      <c r="K824" s="226"/>
      <c r="L824" s="226"/>
      <c r="M824" s="226"/>
      <c r="N824" s="226"/>
      <c r="O824" s="226"/>
      <c r="P824" s="174"/>
    </row>
    <row r="825" spans="1:16" ht="11.25" customHeight="1" x14ac:dyDescent="0.25">
      <c r="A825" s="253"/>
      <c r="B825" s="260"/>
      <c r="C825" s="261"/>
      <c r="D825" s="230"/>
      <c r="E825" s="226"/>
      <c r="F825" s="226"/>
      <c r="G825" s="226"/>
      <c r="H825" s="226"/>
      <c r="I825" s="226"/>
      <c r="J825" s="226"/>
      <c r="K825" s="226"/>
      <c r="L825" s="226"/>
      <c r="M825" s="226"/>
      <c r="N825" s="226"/>
      <c r="O825" s="226"/>
      <c r="P825" s="174"/>
    </row>
    <row r="826" spans="1:16" ht="11.25" customHeight="1" x14ac:dyDescent="0.25">
      <c r="A826" s="253"/>
      <c r="B826" s="260"/>
      <c r="C826" s="261"/>
      <c r="D826" s="230"/>
      <c r="E826" s="226"/>
      <c r="F826" s="226"/>
      <c r="G826" s="226"/>
      <c r="H826" s="226"/>
      <c r="I826" s="226"/>
      <c r="J826" s="226"/>
      <c r="K826" s="226"/>
      <c r="L826" s="226"/>
      <c r="M826" s="226"/>
      <c r="N826" s="226"/>
      <c r="O826" s="226"/>
      <c r="P826" s="174"/>
    </row>
    <row r="827" spans="1:16" ht="11.25" customHeight="1" x14ac:dyDescent="0.25">
      <c r="A827" s="253"/>
      <c r="B827" s="260"/>
      <c r="C827" s="261"/>
      <c r="D827" s="230"/>
      <c r="E827" s="226"/>
      <c r="F827" s="226"/>
      <c r="G827" s="226"/>
      <c r="H827" s="226"/>
      <c r="I827" s="226"/>
      <c r="J827" s="226"/>
      <c r="K827" s="226"/>
      <c r="L827" s="226"/>
      <c r="M827" s="226"/>
      <c r="N827" s="226"/>
      <c r="O827" s="226"/>
      <c r="P827" s="174"/>
    </row>
    <row r="828" spans="1:16" ht="11.25" customHeight="1" x14ac:dyDescent="0.25">
      <c r="A828" s="253"/>
      <c r="B828" s="260"/>
      <c r="C828" s="261"/>
      <c r="D828" s="230"/>
      <c r="E828" s="226"/>
      <c r="F828" s="226"/>
      <c r="G828" s="226"/>
      <c r="H828" s="226"/>
      <c r="I828" s="226"/>
      <c r="J828" s="226"/>
      <c r="K828" s="226"/>
      <c r="L828" s="226"/>
      <c r="M828" s="226"/>
      <c r="N828" s="226"/>
      <c r="O828" s="226"/>
      <c r="P828" s="174"/>
    </row>
    <row r="829" spans="1:16" ht="11.25" customHeight="1" x14ac:dyDescent="0.25">
      <c r="A829" s="253"/>
      <c r="B829" s="260"/>
      <c r="C829" s="261"/>
      <c r="D829" s="230"/>
      <c r="E829" s="226"/>
      <c r="F829" s="226"/>
      <c r="G829" s="226"/>
      <c r="H829" s="226"/>
      <c r="I829" s="226"/>
      <c r="J829" s="226"/>
      <c r="K829" s="226"/>
      <c r="L829" s="226"/>
      <c r="M829" s="226"/>
      <c r="N829" s="226"/>
      <c r="O829" s="226"/>
      <c r="P829" s="174"/>
    </row>
    <row r="830" spans="1:16" ht="11.25" customHeight="1" x14ac:dyDescent="0.25">
      <c r="A830" s="253"/>
      <c r="B830" s="260"/>
      <c r="C830" s="261"/>
      <c r="D830" s="230"/>
      <c r="E830" s="226"/>
      <c r="F830" s="226"/>
      <c r="G830" s="226"/>
      <c r="H830" s="226"/>
      <c r="I830" s="226"/>
      <c r="J830" s="226"/>
      <c r="K830" s="226"/>
      <c r="L830" s="226"/>
      <c r="M830" s="226"/>
      <c r="N830" s="226"/>
      <c r="O830" s="226"/>
      <c r="P830" s="174"/>
    </row>
    <row r="831" spans="1:16" ht="11.25" customHeight="1" x14ac:dyDescent="0.25">
      <c r="A831" s="253"/>
      <c r="B831" s="260"/>
      <c r="C831" s="261"/>
      <c r="D831" s="230"/>
      <c r="E831" s="226"/>
      <c r="F831" s="226"/>
      <c r="G831" s="226"/>
      <c r="H831" s="226"/>
      <c r="I831" s="226"/>
      <c r="J831" s="226"/>
      <c r="K831" s="226"/>
      <c r="L831" s="226"/>
      <c r="M831" s="226"/>
      <c r="N831" s="226"/>
      <c r="O831" s="226"/>
      <c r="P831" s="174"/>
    </row>
    <row r="832" spans="1:16" ht="11.25" customHeight="1" x14ac:dyDescent="0.25">
      <c r="A832" s="253"/>
      <c r="B832" s="260"/>
      <c r="C832" s="261"/>
      <c r="D832" s="230"/>
      <c r="E832" s="226"/>
      <c r="F832" s="226"/>
      <c r="G832" s="226"/>
      <c r="H832" s="226"/>
      <c r="I832" s="226"/>
      <c r="J832" s="226"/>
      <c r="K832" s="226"/>
      <c r="L832" s="226"/>
      <c r="M832" s="226"/>
      <c r="N832" s="226"/>
      <c r="O832" s="226"/>
      <c r="P832" s="174"/>
    </row>
    <row r="833" spans="1:16" ht="11.25" customHeight="1" x14ac:dyDescent="0.25">
      <c r="A833" s="253"/>
      <c r="B833" s="260"/>
      <c r="C833" s="261"/>
      <c r="D833" s="230"/>
      <c r="E833" s="226"/>
      <c r="F833" s="226"/>
      <c r="G833" s="226"/>
      <c r="H833" s="226"/>
      <c r="I833" s="226"/>
      <c r="J833" s="226"/>
      <c r="K833" s="226"/>
      <c r="L833" s="226"/>
      <c r="M833" s="226"/>
      <c r="N833" s="226"/>
      <c r="O833" s="226"/>
      <c r="P833" s="174"/>
    </row>
    <row r="834" spans="1:16" ht="11.25" customHeight="1" x14ac:dyDescent="0.25">
      <c r="A834" s="253"/>
      <c r="B834" s="260"/>
      <c r="C834" s="261"/>
      <c r="D834" s="230"/>
      <c r="E834" s="226"/>
      <c r="F834" s="226"/>
      <c r="G834" s="226"/>
      <c r="H834" s="226"/>
      <c r="I834" s="226"/>
      <c r="J834" s="226"/>
      <c r="K834" s="226"/>
      <c r="L834" s="226"/>
      <c r="M834" s="226"/>
      <c r="N834" s="226"/>
      <c r="O834" s="226"/>
      <c r="P834" s="174"/>
    </row>
    <row r="835" spans="1:16" ht="11.25" customHeight="1" x14ac:dyDescent="0.25">
      <c r="A835" s="253"/>
      <c r="B835" s="260"/>
      <c r="C835" s="261"/>
      <c r="D835" s="230"/>
      <c r="E835" s="226"/>
      <c r="F835" s="226"/>
      <c r="G835" s="226"/>
      <c r="H835" s="226"/>
      <c r="I835" s="226"/>
      <c r="J835" s="226"/>
      <c r="K835" s="226"/>
      <c r="L835" s="226"/>
      <c r="M835" s="226"/>
      <c r="N835" s="226"/>
      <c r="O835" s="226"/>
      <c r="P835" s="174"/>
    </row>
    <row r="836" spans="1:16" ht="11.25" customHeight="1" x14ac:dyDescent="0.25">
      <c r="A836" s="253"/>
      <c r="B836" s="260"/>
      <c r="C836" s="261"/>
      <c r="D836" s="230"/>
      <c r="E836" s="226"/>
      <c r="F836" s="226"/>
      <c r="G836" s="226"/>
      <c r="H836" s="226"/>
      <c r="I836" s="226"/>
      <c r="J836" s="226"/>
      <c r="K836" s="226"/>
      <c r="L836" s="226"/>
      <c r="M836" s="226"/>
      <c r="N836" s="226"/>
      <c r="O836" s="226"/>
      <c r="P836" s="174"/>
    </row>
    <row r="837" spans="1:16" ht="11.25" customHeight="1" x14ac:dyDescent="0.25">
      <c r="A837" s="253"/>
      <c r="B837" s="260"/>
      <c r="C837" s="261"/>
      <c r="D837" s="230"/>
      <c r="E837" s="226"/>
      <c r="F837" s="226"/>
      <c r="G837" s="226"/>
      <c r="H837" s="226"/>
      <c r="I837" s="226"/>
      <c r="J837" s="226"/>
      <c r="K837" s="226"/>
      <c r="L837" s="226"/>
      <c r="M837" s="226"/>
      <c r="N837" s="226"/>
      <c r="O837" s="226"/>
      <c r="P837" s="174"/>
    </row>
    <row r="838" spans="1:16" ht="11.25" customHeight="1" x14ac:dyDescent="0.25">
      <c r="A838" s="253"/>
      <c r="B838" s="260"/>
      <c r="C838" s="261"/>
      <c r="D838" s="230"/>
      <c r="E838" s="226"/>
      <c r="F838" s="226"/>
      <c r="G838" s="226"/>
      <c r="H838" s="226"/>
      <c r="I838" s="226"/>
      <c r="J838" s="226"/>
      <c r="K838" s="226"/>
      <c r="L838" s="226"/>
      <c r="M838" s="226"/>
      <c r="N838" s="226"/>
      <c r="O838" s="226"/>
      <c r="P838" s="174"/>
    </row>
    <row r="839" spans="1:16" ht="11.25" customHeight="1" x14ac:dyDescent="0.25">
      <c r="A839" s="253"/>
      <c r="B839" s="260"/>
      <c r="C839" s="261"/>
      <c r="D839" s="230"/>
      <c r="E839" s="226"/>
      <c r="F839" s="226"/>
      <c r="G839" s="226"/>
      <c r="H839" s="226"/>
      <c r="I839" s="226"/>
      <c r="J839" s="226"/>
      <c r="K839" s="226"/>
      <c r="L839" s="226"/>
      <c r="M839" s="226"/>
      <c r="N839" s="226"/>
      <c r="O839" s="226"/>
      <c r="P839" s="174"/>
    </row>
    <row r="840" spans="1:16" ht="11.25" customHeight="1" x14ac:dyDescent="0.25">
      <c r="A840" s="253"/>
      <c r="B840" s="260"/>
      <c r="C840" s="261"/>
      <c r="D840" s="230"/>
      <c r="E840" s="226"/>
      <c r="F840" s="226"/>
      <c r="G840" s="226"/>
      <c r="H840" s="226"/>
      <c r="I840" s="226"/>
      <c r="J840" s="226"/>
      <c r="K840" s="226"/>
      <c r="L840" s="226"/>
      <c r="M840" s="226"/>
      <c r="N840" s="226"/>
      <c r="O840" s="226"/>
      <c r="P840" s="174"/>
    </row>
    <row r="841" spans="1:16" ht="11.25" customHeight="1" x14ac:dyDescent="0.25">
      <c r="A841" s="253"/>
      <c r="B841" s="260"/>
      <c r="C841" s="261"/>
      <c r="D841" s="230"/>
      <c r="E841" s="226"/>
      <c r="F841" s="226"/>
      <c r="G841" s="226"/>
      <c r="H841" s="226"/>
      <c r="I841" s="226"/>
      <c r="J841" s="226"/>
      <c r="K841" s="226"/>
      <c r="L841" s="226"/>
      <c r="M841" s="226"/>
      <c r="N841" s="226"/>
      <c r="O841" s="226"/>
      <c r="P841" s="174"/>
    </row>
    <row r="842" spans="1:16" ht="11.25" customHeight="1" x14ac:dyDescent="0.25">
      <c r="A842" s="253"/>
      <c r="B842" s="260"/>
      <c r="C842" s="261"/>
      <c r="D842" s="230"/>
      <c r="E842" s="226"/>
      <c r="F842" s="226"/>
      <c r="G842" s="226"/>
      <c r="H842" s="226"/>
      <c r="I842" s="226"/>
      <c r="J842" s="226"/>
      <c r="K842" s="226"/>
      <c r="L842" s="226"/>
      <c r="M842" s="226"/>
      <c r="N842" s="226"/>
      <c r="O842" s="226"/>
      <c r="P842" s="174"/>
    </row>
    <row r="843" spans="1:16" ht="11.25" customHeight="1" x14ac:dyDescent="0.25">
      <c r="A843" s="253"/>
      <c r="B843" s="260"/>
      <c r="C843" s="261"/>
      <c r="D843" s="230"/>
      <c r="E843" s="226"/>
      <c r="F843" s="226"/>
      <c r="G843" s="226"/>
      <c r="H843" s="226"/>
      <c r="I843" s="226"/>
      <c r="J843" s="226"/>
      <c r="K843" s="226"/>
      <c r="L843" s="226"/>
      <c r="M843" s="226"/>
      <c r="N843" s="226"/>
      <c r="O843" s="226"/>
      <c r="P843" s="174"/>
    </row>
    <row r="844" spans="1:16" ht="11.25" customHeight="1" x14ac:dyDescent="0.25">
      <c r="A844" s="253"/>
      <c r="B844" s="260"/>
      <c r="C844" s="261"/>
      <c r="D844" s="230"/>
      <c r="E844" s="226"/>
      <c r="F844" s="226"/>
      <c r="G844" s="226"/>
      <c r="H844" s="226"/>
      <c r="I844" s="226"/>
      <c r="J844" s="226"/>
      <c r="K844" s="226"/>
      <c r="L844" s="226"/>
      <c r="M844" s="226"/>
      <c r="N844" s="226"/>
      <c r="O844" s="226"/>
      <c r="P844" s="174"/>
    </row>
    <row r="845" spans="1:16" ht="11.25" customHeight="1" x14ac:dyDescent="0.25">
      <c r="A845" s="253"/>
      <c r="B845" s="260"/>
      <c r="C845" s="261"/>
      <c r="D845" s="230"/>
      <c r="E845" s="226"/>
      <c r="F845" s="226"/>
      <c r="G845" s="226"/>
      <c r="H845" s="226"/>
      <c r="I845" s="226"/>
      <c r="J845" s="226"/>
      <c r="K845" s="226"/>
      <c r="L845" s="226"/>
      <c r="M845" s="226"/>
      <c r="N845" s="226"/>
      <c r="O845" s="226"/>
      <c r="P845" s="174"/>
    </row>
    <row r="846" spans="1:16" ht="11.25" customHeight="1" x14ac:dyDescent="0.25">
      <c r="A846" s="253"/>
      <c r="B846" s="260"/>
      <c r="C846" s="261"/>
      <c r="D846" s="230"/>
      <c r="E846" s="226"/>
      <c r="F846" s="226"/>
      <c r="G846" s="226"/>
      <c r="H846" s="226"/>
      <c r="I846" s="226"/>
      <c r="J846" s="226"/>
      <c r="K846" s="226"/>
      <c r="L846" s="226"/>
      <c r="M846" s="226"/>
      <c r="N846" s="226"/>
      <c r="O846" s="226"/>
      <c r="P846" s="174"/>
    </row>
    <row r="847" spans="1:16" ht="11.25" customHeight="1" x14ac:dyDescent="0.25">
      <c r="A847" s="253"/>
      <c r="B847" s="260"/>
      <c r="C847" s="261"/>
      <c r="D847" s="230"/>
      <c r="E847" s="226"/>
      <c r="F847" s="226"/>
      <c r="G847" s="226"/>
      <c r="H847" s="226"/>
      <c r="I847" s="226"/>
      <c r="J847" s="226"/>
      <c r="K847" s="226"/>
      <c r="L847" s="226"/>
      <c r="M847" s="226"/>
      <c r="N847" s="226"/>
      <c r="O847" s="226"/>
      <c r="P847" s="174"/>
    </row>
    <row r="848" spans="1:16" ht="11.25" customHeight="1" x14ac:dyDescent="0.25">
      <c r="A848" s="253"/>
      <c r="B848" s="260"/>
      <c r="C848" s="261"/>
      <c r="D848" s="230"/>
      <c r="E848" s="226"/>
      <c r="F848" s="226"/>
      <c r="G848" s="226"/>
      <c r="H848" s="226"/>
      <c r="I848" s="226"/>
      <c r="J848" s="226"/>
      <c r="K848" s="226"/>
      <c r="L848" s="226"/>
      <c r="M848" s="226"/>
      <c r="N848" s="226"/>
      <c r="O848" s="226"/>
      <c r="P848" s="174"/>
    </row>
    <row r="849" spans="1:16" ht="11.25" customHeight="1" x14ac:dyDescent="0.25">
      <c r="A849" s="253"/>
      <c r="B849" s="260"/>
      <c r="C849" s="261"/>
      <c r="D849" s="230"/>
      <c r="E849" s="226"/>
      <c r="F849" s="226"/>
      <c r="G849" s="226"/>
      <c r="H849" s="226"/>
      <c r="I849" s="226"/>
      <c r="J849" s="226"/>
      <c r="K849" s="226"/>
      <c r="L849" s="226"/>
      <c r="M849" s="226"/>
      <c r="N849" s="226"/>
      <c r="O849" s="226"/>
      <c r="P849" s="174"/>
    </row>
    <row r="850" spans="1:16" ht="11.25" customHeight="1" x14ac:dyDescent="0.25">
      <c r="A850" s="253"/>
      <c r="B850" s="260"/>
      <c r="C850" s="261"/>
      <c r="D850" s="230"/>
      <c r="E850" s="226"/>
      <c r="F850" s="226"/>
      <c r="G850" s="226"/>
      <c r="H850" s="226"/>
      <c r="I850" s="226"/>
      <c r="J850" s="226"/>
      <c r="K850" s="226"/>
      <c r="L850" s="226"/>
      <c r="M850" s="226"/>
      <c r="N850" s="226"/>
      <c r="O850" s="226"/>
      <c r="P850" s="174"/>
    </row>
    <row r="851" spans="1:16" ht="11.25" customHeight="1" x14ac:dyDescent="0.25">
      <c r="A851" s="253"/>
      <c r="B851" s="260"/>
      <c r="C851" s="261"/>
      <c r="D851" s="230"/>
      <c r="E851" s="226"/>
      <c r="F851" s="226"/>
      <c r="G851" s="226"/>
      <c r="H851" s="226"/>
      <c r="I851" s="226"/>
      <c r="J851" s="226"/>
      <c r="K851" s="226"/>
      <c r="L851" s="226"/>
      <c r="M851" s="226"/>
      <c r="N851" s="226"/>
      <c r="O851" s="226"/>
      <c r="P851" s="174"/>
    </row>
    <row r="852" spans="1:16" ht="11.25" customHeight="1" x14ac:dyDescent="0.25">
      <c r="A852" s="253"/>
      <c r="B852" s="260"/>
      <c r="C852" s="261"/>
      <c r="D852" s="230"/>
      <c r="E852" s="226"/>
      <c r="F852" s="226"/>
      <c r="G852" s="226"/>
      <c r="H852" s="226"/>
      <c r="I852" s="226"/>
      <c r="J852" s="226"/>
      <c r="K852" s="226"/>
      <c r="L852" s="226"/>
      <c r="M852" s="226"/>
      <c r="N852" s="226"/>
      <c r="O852" s="226"/>
      <c r="P852" s="174"/>
    </row>
    <row r="853" spans="1:16" ht="11.25" customHeight="1" x14ac:dyDescent="0.25">
      <c r="A853" s="253"/>
      <c r="B853" s="260"/>
      <c r="C853" s="261"/>
      <c r="D853" s="230"/>
      <c r="E853" s="226"/>
      <c r="F853" s="226"/>
      <c r="G853" s="226"/>
      <c r="H853" s="226"/>
      <c r="I853" s="226"/>
      <c r="J853" s="226"/>
      <c r="K853" s="226"/>
      <c r="L853" s="226"/>
      <c r="M853" s="226"/>
      <c r="N853" s="226"/>
      <c r="O853" s="226"/>
      <c r="P853" s="174"/>
    </row>
    <row r="854" spans="1:16" ht="11.25" customHeight="1" x14ac:dyDescent="0.25">
      <c r="A854" s="253"/>
      <c r="B854" s="260"/>
      <c r="C854" s="261"/>
      <c r="D854" s="230"/>
      <c r="E854" s="226"/>
      <c r="F854" s="226"/>
      <c r="G854" s="226"/>
      <c r="H854" s="226"/>
      <c r="I854" s="226"/>
      <c r="J854" s="226"/>
      <c r="K854" s="226"/>
      <c r="L854" s="226"/>
      <c r="M854" s="226"/>
      <c r="N854" s="226"/>
      <c r="O854" s="226"/>
      <c r="P854" s="174"/>
    </row>
    <row r="855" spans="1:16" ht="11.25" customHeight="1" x14ac:dyDescent="0.25">
      <c r="A855" s="253"/>
      <c r="B855" s="260"/>
      <c r="C855" s="261"/>
      <c r="D855" s="230"/>
      <c r="E855" s="226"/>
      <c r="F855" s="226"/>
      <c r="G855" s="226"/>
      <c r="H855" s="226"/>
      <c r="I855" s="226"/>
      <c r="J855" s="226"/>
      <c r="K855" s="226"/>
      <c r="L855" s="226"/>
      <c r="M855" s="226"/>
      <c r="N855" s="226"/>
      <c r="O855" s="226"/>
      <c r="P855" s="174"/>
    </row>
    <row r="856" spans="1:16" ht="11.25" customHeight="1" x14ac:dyDescent="0.25">
      <c r="A856" s="253"/>
      <c r="B856" s="260"/>
      <c r="C856" s="261"/>
      <c r="D856" s="230"/>
      <c r="E856" s="226"/>
      <c r="F856" s="226"/>
      <c r="G856" s="226"/>
      <c r="H856" s="226"/>
      <c r="I856" s="226"/>
      <c r="J856" s="226"/>
      <c r="K856" s="226"/>
      <c r="L856" s="226"/>
      <c r="M856" s="226"/>
      <c r="N856" s="226"/>
      <c r="O856" s="226"/>
      <c r="P856" s="174"/>
    </row>
    <row r="857" spans="1:16" ht="11.25" customHeight="1" x14ac:dyDescent="0.25">
      <c r="A857" s="253"/>
      <c r="B857" s="260"/>
      <c r="C857" s="261"/>
      <c r="D857" s="230"/>
      <c r="E857" s="226"/>
      <c r="F857" s="226"/>
      <c r="G857" s="226"/>
      <c r="H857" s="226"/>
      <c r="I857" s="226"/>
      <c r="J857" s="226"/>
      <c r="K857" s="226"/>
      <c r="L857" s="226"/>
      <c r="M857" s="226"/>
      <c r="N857" s="226"/>
      <c r="O857" s="226"/>
      <c r="P857" s="174"/>
    </row>
    <row r="858" spans="1:16" ht="11.25" customHeight="1" x14ac:dyDescent="0.25">
      <c r="A858" s="253"/>
      <c r="B858" s="260"/>
      <c r="C858" s="261"/>
      <c r="D858" s="230"/>
      <c r="E858" s="226"/>
      <c r="F858" s="226"/>
      <c r="G858" s="226"/>
      <c r="H858" s="226"/>
      <c r="I858" s="226"/>
      <c r="J858" s="226"/>
      <c r="K858" s="226"/>
      <c r="L858" s="226"/>
      <c r="M858" s="226"/>
      <c r="N858" s="226"/>
      <c r="O858" s="226"/>
      <c r="P858" s="174"/>
    </row>
    <row r="859" spans="1:16" ht="11.25" customHeight="1" x14ac:dyDescent="0.25">
      <c r="A859" s="253"/>
      <c r="B859" s="260"/>
      <c r="C859" s="261"/>
      <c r="D859" s="230"/>
      <c r="E859" s="226"/>
      <c r="F859" s="226"/>
      <c r="G859" s="226"/>
      <c r="H859" s="226"/>
      <c r="I859" s="226"/>
      <c r="J859" s="226"/>
      <c r="K859" s="226"/>
      <c r="L859" s="226"/>
      <c r="M859" s="226"/>
      <c r="N859" s="226"/>
      <c r="O859" s="226"/>
      <c r="P859" s="174"/>
    </row>
    <row r="860" spans="1:16" ht="11.25" customHeight="1" x14ac:dyDescent="0.25">
      <c r="A860" s="253"/>
      <c r="B860" s="260"/>
      <c r="C860" s="261"/>
      <c r="D860" s="230"/>
      <c r="E860" s="226"/>
      <c r="F860" s="226"/>
      <c r="G860" s="226"/>
      <c r="H860" s="226"/>
      <c r="I860" s="226"/>
      <c r="J860" s="226"/>
      <c r="K860" s="226"/>
      <c r="L860" s="226"/>
      <c r="M860" s="226"/>
      <c r="N860" s="226"/>
      <c r="O860" s="226"/>
      <c r="P860" s="174"/>
    </row>
    <row r="861" spans="1:16" ht="11.25" customHeight="1" x14ac:dyDescent="0.25">
      <c r="A861" s="253"/>
      <c r="B861" s="260"/>
      <c r="C861" s="261"/>
      <c r="D861" s="230"/>
      <c r="E861" s="226"/>
      <c r="F861" s="226"/>
      <c r="G861" s="226"/>
      <c r="H861" s="226"/>
      <c r="I861" s="226"/>
      <c r="J861" s="226"/>
      <c r="K861" s="226"/>
      <c r="L861" s="226"/>
      <c r="M861" s="226"/>
      <c r="N861" s="226"/>
      <c r="O861" s="226"/>
      <c r="P861" s="174"/>
    </row>
    <row r="862" spans="1:16" ht="11.25" customHeight="1" x14ac:dyDescent="0.25">
      <c r="A862" s="253"/>
      <c r="B862" s="260"/>
      <c r="C862" s="261"/>
      <c r="D862" s="230"/>
      <c r="E862" s="226"/>
      <c r="F862" s="226"/>
      <c r="G862" s="226"/>
      <c r="H862" s="226"/>
      <c r="I862" s="226"/>
      <c r="J862" s="226"/>
      <c r="K862" s="226"/>
      <c r="L862" s="226"/>
      <c r="M862" s="226"/>
      <c r="N862" s="226"/>
      <c r="O862" s="226"/>
      <c r="P862" s="174"/>
    </row>
    <row r="863" spans="1:16" ht="11.25" customHeight="1" x14ac:dyDescent="0.25">
      <c r="A863" s="253"/>
      <c r="B863" s="260"/>
      <c r="C863" s="261"/>
      <c r="D863" s="230"/>
      <c r="E863" s="226"/>
      <c r="F863" s="226"/>
      <c r="G863" s="226"/>
      <c r="H863" s="226"/>
      <c r="I863" s="226"/>
      <c r="J863" s="226"/>
      <c r="K863" s="226"/>
      <c r="L863" s="226"/>
      <c r="M863" s="226"/>
      <c r="N863" s="226"/>
      <c r="O863" s="226"/>
      <c r="P863" s="174"/>
    </row>
    <row r="864" spans="1:16" ht="11.25" customHeight="1" x14ac:dyDescent="0.25">
      <c r="A864" s="253"/>
      <c r="B864" s="260"/>
      <c r="C864" s="261"/>
      <c r="D864" s="230"/>
      <c r="E864" s="226"/>
      <c r="F864" s="226"/>
      <c r="G864" s="226"/>
      <c r="H864" s="226"/>
      <c r="I864" s="226"/>
      <c r="J864" s="226"/>
      <c r="K864" s="226"/>
      <c r="L864" s="226"/>
      <c r="M864" s="226"/>
      <c r="N864" s="226"/>
      <c r="O864" s="226"/>
      <c r="P864" s="174"/>
    </row>
    <row r="865" spans="1:16" ht="11.25" customHeight="1" x14ac:dyDescent="0.25">
      <c r="A865" s="253"/>
      <c r="B865" s="260"/>
      <c r="C865" s="261"/>
      <c r="D865" s="230"/>
      <c r="E865" s="226"/>
      <c r="F865" s="226"/>
      <c r="G865" s="226"/>
      <c r="H865" s="226"/>
      <c r="I865" s="226"/>
      <c r="J865" s="226"/>
      <c r="K865" s="226"/>
      <c r="L865" s="226"/>
      <c r="M865" s="226"/>
      <c r="N865" s="226"/>
      <c r="O865" s="226"/>
      <c r="P865" s="174"/>
    </row>
    <row r="866" spans="1:16" ht="11.25" customHeight="1" x14ac:dyDescent="0.25">
      <c r="A866" s="253"/>
      <c r="B866" s="260"/>
      <c r="C866" s="261"/>
      <c r="D866" s="230"/>
      <c r="E866" s="226"/>
      <c r="F866" s="226"/>
      <c r="G866" s="226"/>
      <c r="H866" s="226"/>
      <c r="I866" s="226"/>
      <c r="J866" s="226"/>
      <c r="K866" s="226"/>
      <c r="L866" s="226"/>
      <c r="M866" s="226"/>
      <c r="N866" s="226"/>
      <c r="O866" s="226"/>
      <c r="P866" s="174"/>
    </row>
    <row r="867" spans="1:16" ht="11.25" customHeight="1" x14ac:dyDescent="0.25">
      <c r="A867" s="253"/>
      <c r="B867" s="260"/>
      <c r="C867" s="261"/>
      <c r="D867" s="230"/>
      <c r="E867" s="226"/>
      <c r="F867" s="226"/>
      <c r="G867" s="226"/>
      <c r="H867" s="226"/>
      <c r="I867" s="226"/>
      <c r="J867" s="226"/>
      <c r="K867" s="226"/>
      <c r="L867" s="226"/>
      <c r="M867" s="226"/>
      <c r="N867" s="226"/>
      <c r="O867" s="226"/>
      <c r="P867" s="174"/>
    </row>
    <row r="868" spans="1:16" ht="11.25" customHeight="1" x14ac:dyDescent="0.25">
      <c r="A868" s="253"/>
      <c r="B868" s="260"/>
      <c r="C868" s="261"/>
      <c r="D868" s="230"/>
      <c r="E868" s="226"/>
      <c r="F868" s="226"/>
      <c r="G868" s="226"/>
      <c r="H868" s="226"/>
      <c r="I868" s="226"/>
      <c r="J868" s="226"/>
      <c r="K868" s="226"/>
      <c r="L868" s="226"/>
      <c r="M868" s="226"/>
      <c r="N868" s="226"/>
      <c r="O868" s="226"/>
      <c r="P868" s="174"/>
    </row>
    <row r="869" spans="1:16" ht="11.25" customHeight="1" x14ac:dyDescent="0.25">
      <c r="A869" s="253"/>
      <c r="B869" s="260"/>
      <c r="C869" s="261"/>
      <c r="D869" s="230"/>
      <c r="E869" s="226"/>
      <c r="F869" s="226"/>
      <c r="G869" s="226"/>
      <c r="H869" s="226"/>
      <c r="I869" s="226"/>
      <c r="J869" s="226"/>
      <c r="K869" s="226"/>
      <c r="L869" s="226"/>
      <c r="M869" s="226"/>
      <c r="N869" s="226"/>
      <c r="O869" s="226"/>
      <c r="P869" s="174"/>
    </row>
    <row r="870" spans="1:16" ht="11.25" customHeight="1" x14ac:dyDescent="0.25">
      <c r="A870" s="253"/>
      <c r="B870" s="260"/>
      <c r="C870" s="261"/>
      <c r="D870" s="230"/>
      <c r="E870" s="226"/>
      <c r="F870" s="226"/>
      <c r="G870" s="226"/>
      <c r="H870" s="226"/>
      <c r="I870" s="226"/>
      <c r="J870" s="226"/>
      <c r="K870" s="226"/>
      <c r="L870" s="226"/>
      <c r="M870" s="226"/>
      <c r="N870" s="226"/>
      <c r="O870" s="226"/>
      <c r="P870" s="174"/>
    </row>
    <row r="871" spans="1:16" ht="11.25" customHeight="1" x14ac:dyDescent="0.25">
      <c r="A871" s="253"/>
      <c r="B871" s="260"/>
      <c r="C871" s="261"/>
      <c r="D871" s="230"/>
      <c r="E871" s="226"/>
      <c r="F871" s="226"/>
      <c r="G871" s="226"/>
      <c r="H871" s="226"/>
      <c r="I871" s="226"/>
      <c r="J871" s="226"/>
      <c r="K871" s="226"/>
      <c r="L871" s="226"/>
      <c r="M871" s="226"/>
      <c r="N871" s="226"/>
      <c r="O871" s="226"/>
      <c r="P871" s="174"/>
    </row>
    <row r="872" spans="1:16" ht="11.25" customHeight="1" x14ac:dyDescent="0.25">
      <c r="A872" s="253"/>
      <c r="B872" s="260"/>
      <c r="C872" s="261"/>
      <c r="D872" s="230"/>
      <c r="E872" s="226"/>
      <c r="F872" s="226"/>
      <c r="G872" s="226"/>
      <c r="H872" s="226"/>
      <c r="I872" s="226"/>
      <c r="J872" s="226"/>
      <c r="K872" s="226"/>
      <c r="L872" s="226"/>
      <c r="M872" s="226"/>
      <c r="N872" s="226"/>
      <c r="O872" s="226"/>
      <c r="P872" s="174"/>
    </row>
    <row r="873" spans="1:16" ht="11.25" customHeight="1" x14ac:dyDescent="0.25">
      <c r="A873" s="253"/>
      <c r="B873" s="260"/>
      <c r="C873" s="261"/>
      <c r="D873" s="230"/>
      <c r="E873" s="226"/>
      <c r="F873" s="226"/>
      <c r="G873" s="226"/>
      <c r="H873" s="226"/>
      <c r="I873" s="226"/>
      <c r="J873" s="226"/>
      <c r="K873" s="226"/>
      <c r="L873" s="226"/>
      <c r="M873" s="226"/>
      <c r="N873" s="226"/>
      <c r="O873" s="226"/>
      <c r="P873" s="174"/>
    </row>
    <row r="874" spans="1:16" ht="11.25" customHeight="1" x14ac:dyDescent="0.25">
      <c r="A874" s="253"/>
      <c r="B874" s="260"/>
      <c r="C874" s="261"/>
      <c r="D874" s="230"/>
      <c r="E874" s="226"/>
      <c r="F874" s="226"/>
      <c r="G874" s="226"/>
      <c r="H874" s="226"/>
      <c r="I874" s="226"/>
      <c r="J874" s="226"/>
      <c r="K874" s="226"/>
      <c r="L874" s="226"/>
      <c r="M874" s="226"/>
      <c r="N874" s="226"/>
      <c r="O874" s="226"/>
      <c r="P874" s="174"/>
    </row>
    <row r="875" spans="1:16" ht="11.25" customHeight="1" x14ac:dyDescent="0.25">
      <c r="A875" s="253"/>
      <c r="B875" s="260"/>
      <c r="C875" s="261"/>
      <c r="D875" s="230"/>
      <c r="E875" s="226"/>
      <c r="F875" s="226"/>
      <c r="G875" s="226"/>
      <c r="H875" s="226"/>
      <c r="I875" s="226"/>
      <c r="J875" s="226"/>
      <c r="K875" s="226"/>
      <c r="L875" s="226"/>
      <c r="M875" s="226"/>
      <c r="N875" s="226"/>
      <c r="O875" s="226"/>
      <c r="P875" s="174"/>
    </row>
    <row r="876" spans="1:16" ht="11.25" customHeight="1" x14ac:dyDescent="0.25">
      <c r="A876" s="253"/>
      <c r="B876" s="260"/>
      <c r="C876" s="261"/>
      <c r="D876" s="230"/>
      <c r="E876" s="226"/>
      <c r="F876" s="226"/>
      <c r="G876" s="226"/>
      <c r="H876" s="226"/>
      <c r="I876" s="226"/>
      <c r="J876" s="226"/>
      <c r="K876" s="226"/>
      <c r="L876" s="226"/>
      <c r="M876" s="226"/>
      <c r="N876" s="226"/>
      <c r="O876" s="226"/>
      <c r="P876" s="174"/>
    </row>
    <row r="877" spans="1:16" ht="11.25" customHeight="1" x14ac:dyDescent="0.25">
      <c r="A877" s="253"/>
      <c r="B877" s="260"/>
      <c r="C877" s="261"/>
      <c r="D877" s="230"/>
      <c r="E877" s="226"/>
      <c r="F877" s="226"/>
      <c r="G877" s="226"/>
      <c r="H877" s="226"/>
      <c r="I877" s="226"/>
      <c r="J877" s="226"/>
      <c r="K877" s="226"/>
      <c r="L877" s="226"/>
      <c r="M877" s="226"/>
      <c r="N877" s="226"/>
      <c r="O877" s="226"/>
      <c r="P877" s="174"/>
    </row>
    <row r="878" spans="1:16" ht="11.25" customHeight="1" x14ac:dyDescent="0.25">
      <c r="A878" s="253"/>
      <c r="B878" s="260"/>
      <c r="C878" s="261"/>
      <c r="D878" s="230"/>
      <c r="E878" s="226"/>
      <c r="F878" s="226"/>
      <c r="G878" s="226"/>
      <c r="H878" s="226"/>
      <c r="I878" s="226"/>
      <c r="J878" s="226"/>
      <c r="K878" s="226"/>
      <c r="L878" s="226"/>
      <c r="M878" s="226"/>
      <c r="N878" s="226"/>
      <c r="O878" s="226"/>
      <c r="P878" s="174"/>
    </row>
    <row r="879" spans="1:16" ht="11.25" customHeight="1" x14ac:dyDescent="0.25">
      <c r="A879" s="253"/>
      <c r="B879" s="260"/>
      <c r="C879" s="261"/>
      <c r="D879" s="230"/>
      <c r="E879" s="226"/>
      <c r="F879" s="226"/>
      <c r="G879" s="226"/>
      <c r="H879" s="226"/>
      <c r="I879" s="226"/>
      <c r="J879" s="226"/>
      <c r="K879" s="226"/>
      <c r="L879" s="226"/>
      <c r="M879" s="226"/>
      <c r="N879" s="226"/>
      <c r="O879" s="226"/>
      <c r="P879" s="174"/>
    </row>
    <row r="880" spans="1:16" ht="11.25" customHeight="1" x14ac:dyDescent="0.25">
      <c r="A880" s="253"/>
      <c r="B880" s="260"/>
      <c r="C880" s="261"/>
      <c r="D880" s="230"/>
      <c r="E880" s="226"/>
      <c r="F880" s="226"/>
      <c r="G880" s="226"/>
      <c r="H880" s="226"/>
      <c r="I880" s="226"/>
      <c r="J880" s="226"/>
      <c r="K880" s="226"/>
      <c r="L880" s="226"/>
      <c r="M880" s="226"/>
      <c r="N880" s="226"/>
      <c r="O880" s="226"/>
      <c r="P880" s="174"/>
    </row>
    <row r="881" spans="1:16" ht="11.25" customHeight="1" x14ac:dyDescent="0.25">
      <c r="A881" s="253"/>
      <c r="B881" s="260"/>
      <c r="C881" s="261"/>
      <c r="D881" s="230"/>
      <c r="E881" s="226"/>
      <c r="F881" s="226"/>
      <c r="G881" s="226"/>
      <c r="H881" s="226"/>
      <c r="I881" s="226"/>
      <c r="J881" s="226"/>
      <c r="K881" s="226"/>
      <c r="L881" s="226"/>
      <c r="M881" s="226"/>
      <c r="N881" s="226"/>
      <c r="O881" s="226"/>
      <c r="P881" s="174"/>
    </row>
    <row r="882" spans="1:16" ht="11.25" customHeight="1" x14ac:dyDescent="0.25">
      <c r="A882" s="253"/>
      <c r="B882" s="260"/>
      <c r="C882" s="261"/>
      <c r="D882" s="230"/>
      <c r="E882" s="226"/>
      <c r="F882" s="226"/>
      <c r="G882" s="226"/>
      <c r="H882" s="226"/>
      <c r="I882" s="226"/>
      <c r="J882" s="226"/>
      <c r="K882" s="226"/>
      <c r="L882" s="226"/>
      <c r="M882" s="226"/>
      <c r="N882" s="226"/>
      <c r="O882" s="226"/>
      <c r="P882" s="174"/>
    </row>
    <row r="883" spans="1:16" ht="11.25" customHeight="1" x14ac:dyDescent="0.25">
      <c r="A883" s="253"/>
      <c r="B883" s="260"/>
      <c r="C883" s="261"/>
      <c r="D883" s="230"/>
      <c r="E883" s="226"/>
      <c r="F883" s="226"/>
      <c r="G883" s="226"/>
      <c r="H883" s="226"/>
      <c r="I883" s="226"/>
      <c r="J883" s="226"/>
      <c r="K883" s="226"/>
      <c r="L883" s="226"/>
      <c r="M883" s="226"/>
      <c r="N883" s="226"/>
      <c r="O883" s="226"/>
      <c r="P883" s="174"/>
    </row>
    <row r="884" spans="1:16" ht="11.25" customHeight="1" x14ac:dyDescent="0.25">
      <c r="A884" s="253"/>
      <c r="B884" s="260"/>
      <c r="C884" s="261"/>
      <c r="D884" s="230"/>
      <c r="E884" s="226"/>
      <c r="F884" s="226"/>
      <c r="G884" s="226"/>
      <c r="H884" s="226"/>
      <c r="I884" s="226"/>
      <c r="J884" s="226"/>
      <c r="K884" s="226"/>
      <c r="L884" s="226"/>
      <c r="M884" s="226"/>
      <c r="N884" s="226"/>
      <c r="O884" s="226"/>
      <c r="P884" s="174"/>
    </row>
    <row r="885" spans="1:16" ht="11.25" customHeight="1" x14ac:dyDescent="0.25">
      <c r="A885" s="253"/>
      <c r="B885" s="260"/>
      <c r="C885" s="261"/>
      <c r="D885" s="230"/>
      <c r="E885" s="226"/>
      <c r="F885" s="226"/>
      <c r="G885" s="226"/>
      <c r="H885" s="226"/>
      <c r="I885" s="226"/>
      <c r="J885" s="226"/>
      <c r="K885" s="226"/>
      <c r="L885" s="226"/>
      <c r="M885" s="226"/>
      <c r="N885" s="226"/>
      <c r="O885" s="226"/>
      <c r="P885" s="174"/>
    </row>
    <row r="886" spans="1:16" ht="11.25" customHeight="1" x14ac:dyDescent="0.25">
      <c r="A886" s="253"/>
      <c r="B886" s="260"/>
      <c r="C886" s="261"/>
      <c r="D886" s="230"/>
      <c r="E886" s="226"/>
      <c r="F886" s="226"/>
      <c r="G886" s="226"/>
      <c r="H886" s="226"/>
      <c r="I886" s="226"/>
      <c r="J886" s="226"/>
      <c r="K886" s="226"/>
      <c r="L886" s="226"/>
      <c r="M886" s="226"/>
      <c r="N886" s="226"/>
      <c r="O886" s="226"/>
      <c r="P886" s="174"/>
    </row>
    <row r="887" spans="1:16" ht="11.25" customHeight="1" x14ac:dyDescent="0.25">
      <c r="A887" s="253"/>
      <c r="B887" s="260"/>
      <c r="C887" s="261"/>
      <c r="D887" s="230"/>
      <c r="E887" s="226"/>
      <c r="F887" s="226"/>
      <c r="G887" s="226"/>
      <c r="H887" s="226"/>
      <c r="I887" s="226"/>
      <c r="J887" s="226"/>
      <c r="K887" s="226"/>
      <c r="L887" s="226"/>
      <c r="M887" s="226"/>
      <c r="N887" s="226"/>
      <c r="O887" s="226"/>
      <c r="P887" s="174"/>
    </row>
    <row r="888" spans="1:16" ht="11.25" customHeight="1" x14ac:dyDescent="0.25">
      <c r="A888" s="253"/>
      <c r="B888" s="260"/>
      <c r="C888" s="261"/>
      <c r="D888" s="230"/>
      <c r="E888" s="226"/>
      <c r="F888" s="226"/>
      <c r="G888" s="226"/>
      <c r="H888" s="226"/>
      <c r="I888" s="226"/>
      <c r="J888" s="226"/>
      <c r="K888" s="226"/>
      <c r="L888" s="226"/>
      <c r="M888" s="226"/>
      <c r="N888" s="226"/>
      <c r="O888" s="226"/>
      <c r="P888" s="174"/>
    </row>
    <row r="889" spans="1:16" ht="11.25" customHeight="1" x14ac:dyDescent="0.25">
      <c r="A889" s="253"/>
      <c r="B889" s="260"/>
      <c r="C889" s="261"/>
      <c r="D889" s="230"/>
      <c r="E889" s="226"/>
      <c r="F889" s="226"/>
      <c r="G889" s="226"/>
      <c r="H889" s="226"/>
      <c r="I889" s="226"/>
      <c r="J889" s="226"/>
      <c r="K889" s="226"/>
      <c r="L889" s="226"/>
      <c r="M889" s="226"/>
      <c r="N889" s="226"/>
      <c r="O889" s="226"/>
      <c r="P889" s="174"/>
    </row>
    <row r="890" spans="1:16" ht="11.25" customHeight="1" x14ac:dyDescent="0.25">
      <c r="A890" s="253"/>
      <c r="B890" s="260"/>
      <c r="C890" s="261"/>
      <c r="D890" s="230"/>
      <c r="E890" s="226"/>
      <c r="F890" s="226"/>
      <c r="G890" s="226"/>
      <c r="H890" s="226"/>
      <c r="I890" s="226"/>
      <c r="J890" s="226"/>
      <c r="K890" s="226"/>
      <c r="L890" s="226"/>
      <c r="M890" s="226"/>
      <c r="N890" s="226"/>
      <c r="O890" s="226"/>
      <c r="P890" s="174"/>
    </row>
    <row r="891" spans="1:16" ht="11.25" customHeight="1" x14ac:dyDescent="0.25">
      <c r="A891" s="253"/>
      <c r="B891" s="260"/>
      <c r="C891" s="261"/>
      <c r="D891" s="230"/>
      <c r="E891" s="226"/>
      <c r="F891" s="226"/>
      <c r="G891" s="226"/>
      <c r="H891" s="226"/>
      <c r="I891" s="226"/>
      <c r="J891" s="226"/>
      <c r="K891" s="226"/>
      <c r="L891" s="226"/>
      <c r="M891" s="226"/>
      <c r="N891" s="226"/>
      <c r="O891" s="226"/>
      <c r="P891" s="174"/>
    </row>
    <row r="892" spans="1:16" ht="11.25" customHeight="1" x14ac:dyDescent="0.25">
      <c r="A892" s="253"/>
      <c r="B892" s="260"/>
      <c r="C892" s="261"/>
      <c r="D892" s="230"/>
      <c r="E892" s="226"/>
      <c r="F892" s="226"/>
      <c r="G892" s="226"/>
      <c r="H892" s="226"/>
      <c r="I892" s="226"/>
      <c r="J892" s="226"/>
      <c r="K892" s="226"/>
      <c r="L892" s="226"/>
      <c r="M892" s="226"/>
      <c r="N892" s="226"/>
      <c r="O892" s="226"/>
      <c r="P892" s="174"/>
    </row>
    <row r="893" spans="1:16" ht="11.25" customHeight="1" x14ac:dyDescent="0.25">
      <c r="A893" s="253"/>
      <c r="B893" s="260"/>
      <c r="C893" s="261"/>
      <c r="D893" s="230"/>
      <c r="E893" s="226"/>
      <c r="F893" s="226"/>
      <c r="G893" s="226"/>
      <c r="H893" s="226"/>
      <c r="I893" s="226"/>
      <c r="J893" s="226"/>
      <c r="K893" s="226"/>
      <c r="L893" s="226"/>
      <c r="M893" s="226"/>
      <c r="N893" s="226"/>
      <c r="O893" s="226"/>
      <c r="P893" s="174"/>
    </row>
    <row r="894" spans="1:16" ht="11.25" customHeight="1" x14ac:dyDescent="0.25">
      <c r="A894" s="253"/>
      <c r="B894" s="260"/>
      <c r="C894" s="261"/>
      <c r="D894" s="230"/>
      <c r="E894" s="226"/>
      <c r="F894" s="226"/>
      <c r="G894" s="226"/>
      <c r="H894" s="226"/>
      <c r="I894" s="226"/>
      <c r="J894" s="226"/>
      <c r="K894" s="226"/>
      <c r="L894" s="226"/>
      <c r="M894" s="226"/>
      <c r="N894" s="226"/>
      <c r="O894" s="226"/>
      <c r="P894" s="174"/>
    </row>
    <row r="895" spans="1:16" ht="11.25" customHeight="1" x14ac:dyDescent="0.25">
      <c r="A895" s="253"/>
      <c r="B895" s="260"/>
      <c r="C895" s="261"/>
      <c r="D895" s="230"/>
      <c r="E895" s="226"/>
      <c r="F895" s="226"/>
      <c r="G895" s="226"/>
      <c r="H895" s="226"/>
      <c r="I895" s="226"/>
      <c r="J895" s="226"/>
      <c r="K895" s="226"/>
      <c r="L895" s="226"/>
      <c r="M895" s="226"/>
      <c r="N895" s="226"/>
      <c r="O895" s="226"/>
      <c r="P895" s="174"/>
    </row>
    <row r="896" spans="1:16" ht="11.25" customHeight="1" x14ac:dyDescent="0.25">
      <c r="A896" s="253"/>
      <c r="B896" s="260"/>
      <c r="C896" s="261"/>
      <c r="D896" s="230"/>
      <c r="E896" s="226"/>
      <c r="F896" s="226"/>
      <c r="G896" s="226"/>
      <c r="H896" s="226"/>
      <c r="I896" s="226"/>
      <c r="J896" s="226"/>
      <c r="K896" s="226"/>
      <c r="L896" s="226"/>
      <c r="M896" s="226"/>
      <c r="N896" s="226"/>
      <c r="O896" s="226"/>
      <c r="P896" s="174"/>
    </row>
    <row r="897" spans="1:16" ht="11.25" customHeight="1" x14ac:dyDescent="0.25">
      <c r="A897" s="253"/>
      <c r="B897" s="260"/>
      <c r="C897" s="261"/>
      <c r="D897" s="230"/>
      <c r="E897" s="226"/>
      <c r="F897" s="226"/>
      <c r="G897" s="226"/>
      <c r="H897" s="226"/>
      <c r="I897" s="226"/>
      <c r="J897" s="226"/>
      <c r="K897" s="226"/>
      <c r="L897" s="226"/>
      <c r="M897" s="226"/>
      <c r="N897" s="226"/>
      <c r="O897" s="226"/>
      <c r="P897" s="174"/>
    </row>
    <row r="898" spans="1:16" ht="11.25" customHeight="1" x14ac:dyDescent="0.25">
      <c r="A898" s="253"/>
      <c r="B898" s="260"/>
      <c r="C898" s="261"/>
      <c r="D898" s="230"/>
      <c r="E898" s="226"/>
      <c r="F898" s="226"/>
      <c r="G898" s="226"/>
      <c r="H898" s="226"/>
      <c r="I898" s="226"/>
      <c r="J898" s="226"/>
      <c r="K898" s="226"/>
      <c r="L898" s="226"/>
      <c r="M898" s="226"/>
      <c r="N898" s="226"/>
      <c r="O898" s="226"/>
      <c r="P898" s="174"/>
    </row>
    <row r="899" spans="1:16" ht="11.25" customHeight="1" x14ac:dyDescent="0.25">
      <c r="A899" s="253"/>
      <c r="B899" s="260"/>
      <c r="C899" s="261"/>
      <c r="D899" s="230"/>
      <c r="E899" s="226"/>
      <c r="F899" s="226"/>
      <c r="G899" s="226"/>
      <c r="H899" s="226"/>
      <c r="I899" s="226"/>
      <c r="J899" s="226"/>
      <c r="K899" s="226"/>
      <c r="L899" s="226"/>
      <c r="M899" s="226"/>
      <c r="N899" s="226"/>
      <c r="O899" s="226"/>
      <c r="P899" s="174"/>
    </row>
    <row r="900" spans="1:16" ht="11.25" customHeight="1" x14ac:dyDescent="0.25">
      <c r="A900" s="253"/>
      <c r="B900" s="260"/>
      <c r="C900" s="261"/>
      <c r="D900" s="230"/>
      <c r="E900" s="226"/>
      <c r="F900" s="226"/>
      <c r="G900" s="226"/>
      <c r="H900" s="226"/>
      <c r="I900" s="226"/>
      <c r="J900" s="226"/>
      <c r="K900" s="226"/>
      <c r="L900" s="226"/>
      <c r="M900" s="226"/>
      <c r="N900" s="226"/>
      <c r="O900" s="226"/>
      <c r="P900" s="174"/>
    </row>
    <row r="901" spans="1:16" ht="11.25" customHeight="1" x14ac:dyDescent="0.25">
      <c r="A901" s="253"/>
      <c r="B901" s="260"/>
      <c r="C901" s="261"/>
      <c r="D901" s="230"/>
      <c r="E901" s="226"/>
      <c r="F901" s="226"/>
      <c r="G901" s="226"/>
      <c r="H901" s="226"/>
      <c r="I901" s="226"/>
      <c r="J901" s="226"/>
      <c r="K901" s="226"/>
      <c r="L901" s="226"/>
      <c r="M901" s="226"/>
      <c r="N901" s="226"/>
      <c r="O901" s="226"/>
      <c r="P901" s="174"/>
    </row>
    <row r="902" spans="1:16" ht="11.25" customHeight="1" x14ac:dyDescent="0.25">
      <c r="A902" s="253"/>
      <c r="B902" s="260"/>
      <c r="C902" s="261"/>
      <c r="D902" s="230"/>
      <c r="E902" s="226"/>
      <c r="F902" s="226"/>
      <c r="G902" s="226"/>
      <c r="H902" s="226"/>
      <c r="I902" s="226"/>
      <c r="J902" s="226"/>
      <c r="K902" s="226"/>
      <c r="L902" s="226"/>
      <c r="M902" s="226"/>
      <c r="N902" s="226"/>
      <c r="O902" s="226"/>
      <c r="P902" s="174"/>
    </row>
    <row r="903" spans="1:16" ht="11.25" customHeight="1" x14ac:dyDescent="0.25">
      <c r="A903" s="253"/>
      <c r="B903" s="260"/>
      <c r="C903" s="261"/>
      <c r="D903" s="230"/>
      <c r="E903" s="226"/>
      <c r="F903" s="226"/>
      <c r="G903" s="226"/>
      <c r="H903" s="226"/>
      <c r="I903" s="226"/>
      <c r="J903" s="226"/>
      <c r="K903" s="226"/>
      <c r="L903" s="226"/>
      <c r="M903" s="226"/>
      <c r="N903" s="226"/>
      <c r="O903" s="226"/>
      <c r="P903" s="174"/>
    </row>
    <row r="904" spans="1:16" ht="11.25" customHeight="1" x14ac:dyDescent="0.25">
      <c r="A904" s="253"/>
      <c r="B904" s="260"/>
      <c r="C904" s="261"/>
      <c r="D904" s="230"/>
      <c r="E904" s="226"/>
      <c r="F904" s="226"/>
      <c r="G904" s="226"/>
      <c r="H904" s="226"/>
      <c r="I904" s="226"/>
      <c r="J904" s="226"/>
      <c r="K904" s="226"/>
      <c r="L904" s="226"/>
      <c r="M904" s="226"/>
      <c r="N904" s="226"/>
      <c r="O904" s="226"/>
      <c r="P904" s="174"/>
    </row>
    <row r="905" spans="1:16" ht="11.25" customHeight="1" x14ac:dyDescent="0.25">
      <c r="A905" s="253"/>
      <c r="B905" s="260"/>
      <c r="C905" s="261"/>
      <c r="D905" s="230"/>
      <c r="E905" s="226"/>
      <c r="F905" s="226"/>
      <c r="G905" s="226"/>
      <c r="H905" s="226"/>
      <c r="I905" s="226"/>
      <c r="J905" s="226"/>
      <c r="K905" s="226"/>
      <c r="L905" s="226"/>
      <c r="M905" s="226"/>
      <c r="N905" s="226"/>
      <c r="O905" s="226"/>
      <c r="P905" s="174"/>
    </row>
    <row r="906" spans="1:16" ht="11.25" customHeight="1" x14ac:dyDescent="0.25">
      <c r="A906" s="253"/>
      <c r="B906" s="260"/>
      <c r="C906" s="261"/>
      <c r="D906" s="230"/>
      <c r="E906" s="226"/>
      <c r="F906" s="226"/>
      <c r="G906" s="226"/>
      <c r="H906" s="226"/>
      <c r="I906" s="226"/>
      <c r="J906" s="226"/>
      <c r="K906" s="226"/>
      <c r="L906" s="226"/>
      <c r="M906" s="226"/>
      <c r="N906" s="226"/>
      <c r="O906" s="226"/>
      <c r="P906" s="174"/>
    </row>
    <row r="907" spans="1:16" ht="11.25" customHeight="1" x14ac:dyDescent="0.25">
      <c r="A907" s="253"/>
      <c r="B907" s="260"/>
      <c r="C907" s="261"/>
      <c r="D907" s="230"/>
      <c r="E907" s="226"/>
      <c r="F907" s="226"/>
      <c r="G907" s="226"/>
      <c r="H907" s="226"/>
      <c r="I907" s="226"/>
      <c r="J907" s="226"/>
      <c r="K907" s="226"/>
      <c r="L907" s="226"/>
      <c r="M907" s="226"/>
      <c r="N907" s="226"/>
      <c r="O907" s="226"/>
      <c r="P907" s="174"/>
    </row>
    <row r="908" spans="1:16" ht="11.25" customHeight="1" x14ac:dyDescent="0.25">
      <c r="A908" s="253"/>
      <c r="B908" s="260"/>
      <c r="C908" s="261"/>
      <c r="D908" s="230"/>
      <c r="E908" s="226"/>
      <c r="F908" s="226"/>
      <c r="G908" s="226"/>
      <c r="H908" s="226"/>
      <c r="I908" s="226"/>
      <c r="J908" s="226"/>
      <c r="K908" s="226"/>
      <c r="L908" s="226"/>
      <c r="M908" s="226"/>
      <c r="N908" s="226"/>
      <c r="O908" s="226"/>
      <c r="P908" s="174"/>
    </row>
    <row r="909" spans="1:16" ht="11.25" customHeight="1" x14ac:dyDescent="0.25">
      <c r="A909" s="253"/>
      <c r="B909" s="260"/>
      <c r="C909" s="261"/>
      <c r="D909" s="230"/>
      <c r="E909" s="226"/>
      <c r="F909" s="226"/>
      <c r="G909" s="226"/>
      <c r="H909" s="226"/>
      <c r="I909" s="226"/>
      <c r="J909" s="226"/>
      <c r="K909" s="226"/>
      <c r="L909" s="226"/>
      <c r="M909" s="226"/>
      <c r="N909" s="226"/>
      <c r="O909" s="226"/>
      <c r="P909" s="174"/>
    </row>
    <row r="910" spans="1:16" ht="11.25" customHeight="1" x14ac:dyDescent="0.25">
      <c r="A910" s="253"/>
      <c r="B910" s="260"/>
      <c r="C910" s="261"/>
      <c r="D910" s="230"/>
      <c r="E910" s="226"/>
      <c r="F910" s="226"/>
      <c r="G910" s="226"/>
      <c r="H910" s="226"/>
      <c r="I910" s="226"/>
      <c r="J910" s="226"/>
      <c r="K910" s="226"/>
      <c r="L910" s="226"/>
      <c r="M910" s="226"/>
      <c r="N910" s="226"/>
      <c r="O910" s="226"/>
      <c r="P910" s="174"/>
    </row>
    <row r="911" spans="1:16" ht="11.25" customHeight="1" x14ac:dyDescent="0.25">
      <c r="A911" s="253"/>
      <c r="B911" s="260"/>
      <c r="C911" s="261"/>
      <c r="D911" s="230"/>
      <c r="E911" s="226"/>
      <c r="F911" s="226"/>
      <c r="G911" s="226"/>
      <c r="H911" s="226"/>
      <c r="I911" s="226"/>
      <c r="J911" s="226"/>
      <c r="K911" s="226"/>
      <c r="L911" s="226"/>
      <c r="M911" s="226"/>
      <c r="N911" s="226"/>
      <c r="O911" s="226"/>
      <c r="P911" s="174"/>
    </row>
    <row r="912" spans="1:16" ht="11.25" customHeight="1" x14ac:dyDescent="0.25">
      <c r="A912" s="253"/>
      <c r="B912" s="260"/>
      <c r="C912" s="261"/>
      <c r="D912" s="230"/>
      <c r="E912" s="226"/>
      <c r="F912" s="226"/>
      <c r="G912" s="226"/>
      <c r="H912" s="226"/>
      <c r="I912" s="226"/>
      <c r="J912" s="226"/>
      <c r="K912" s="226"/>
      <c r="L912" s="226"/>
      <c r="M912" s="226"/>
      <c r="N912" s="226"/>
      <c r="O912" s="226"/>
      <c r="P912" s="174"/>
    </row>
    <row r="913" spans="1:16" ht="11.25" customHeight="1" x14ac:dyDescent="0.25">
      <c r="A913" s="253"/>
      <c r="B913" s="260"/>
      <c r="C913" s="261"/>
      <c r="D913" s="230"/>
      <c r="E913" s="226"/>
      <c r="F913" s="226"/>
      <c r="G913" s="226"/>
      <c r="H913" s="226"/>
      <c r="I913" s="226"/>
      <c r="J913" s="226"/>
      <c r="K913" s="226"/>
      <c r="L913" s="226"/>
      <c r="M913" s="226"/>
      <c r="N913" s="226"/>
      <c r="O913" s="226"/>
      <c r="P913" s="174"/>
    </row>
    <row r="914" spans="1:16" ht="11.25" customHeight="1" x14ac:dyDescent="0.25">
      <c r="A914" s="253"/>
      <c r="B914" s="260"/>
      <c r="C914" s="261"/>
      <c r="D914" s="230"/>
      <c r="E914" s="226"/>
      <c r="F914" s="226"/>
      <c r="G914" s="226"/>
      <c r="H914" s="226"/>
      <c r="I914" s="226"/>
      <c r="J914" s="226"/>
      <c r="K914" s="226"/>
      <c r="L914" s="226"/>
      <c r="M914" s="226"/>
      <c r="N914" s="226"/>
      <c r="O914" s="226"/>
      <c r="P914" s="174"/>
    </row>
    <row r="915" spans="1:16" ht="11.25" customHeight="1" x14ac:dyDescent="0.25">
      <c r="A915" s="253"/>
      <c r="B915" s="260"/>
      <c r="C915" s="261"/>
      <c r="D915" s="230"/>
      <c r="E915" s="226"/>
      <c r="F915" s="226"/>
      <c r="G915" s="226"/>
      <c r="H915" s="226"/>
      <c r="I915" s="226"/>
      <c r="J915" s="226"/>
      <c r="K915" s="226"/>
      <c r="L915" s="226"/>
      <c r="M915" s="226"/>
      <c r="N915" s="226"/>
      <c r="O915" s="226"/>
      <c r="P915" s="174"/>
    </row>
    <row r="916" spans="1:16" ht="11.25" customHeight="1" x14ac:dyDescent="0.25">
      <c r="A916" s="253"/>
      <c r="B916" s="260"/>
      <c r="C916" s="261"/>
      <c r="D916" s="230"/>
      <c r="E916" s="226"/>
      <c r="F916" s="226"/>
      <c r="G916" s="226"/>
      <c r="H916" s="226"/>
      <c r="I916" s="226"/>
      <c r="J916" s="226"/>
      <c r="K916" s="226"/>
      <c r="L916" s="226"/>
      <c r="M916" s="226"/>
      <c r="N916" s="226"/>
      <c r="O916" s="226"/>
      <c r="P916" s="174"/>
    </row>
    <row r="917" spans="1:16" ht="11.25" customHeight="1" x14ac:dyDescent="0.25">
      <c r="A917" s="253"/>
      <c r="B917" s="260"/>
      <c r="C917" s="261"/>
      <c r="D917" s="230"/>
      <c r="E917" s="226"/>
      <c r="F917" s="226"/>
      <c r="G917" s="226"/>
      <c r="H917" s="226"/>
      <c r="I917" s="226"/>
      <c r="J917" s="226"/>
      <c r="K917" s="226"/>
      <c r="L917" s="226"/>
      <c r="M917" s="226"/>
      <c r="N917" s="226"/>
      <c r="O917" s="226"/>
      <c r="P917" s="174"/>
    </row>
    <row r="918" spans="1:16" ht="11.25" customHeight="1" x14ac:dyDescent="0.25">
      <c r="A918" s="253"/>
      <c r="B918" s="260"/>
      <c r="C918" s="261"/>
      <c r="D918" s="230"/>
      <c r="E918" s="226"/>
      <c r="F918" s="226"/>
      <c r="G918" s="226"/>
      <c r="H918" s="226"/>
      <c r="I918" s="226"/>
      <c r="J918" s="226"/>
      <c r="K918" s="226"/>
      <c r="L918" s="226"/>
      <c r="M918" s="226"/>
      <c r="N918" s="226"/>
      <c r="O918" s="226"/>
      <c r="P918" s="174"/>
    </row>
    <row r="919" spans="1:16" ht="11.25" customHeight="1" x14ac:dyDescent="0.25">
      <c r="A919" s="253"/>
      <c r="B919" s="260"/>
      <c r="C919" s="261"/>
      <c r="D919" s="230"/>
      <c r="E919" s="226"/>
      <c r="F919" s="226"/>
      <c r="G919" s="226"/>
      <c r="H919" s="226"/>
      <c r="I919" s="226"/>
      <c r="J919" s="226"/>
      <c r="K919" s="226"/>
      <c r="L919" s="226"/>
      <c r="M919" s="226"/>
      <c r="N919" s="226"/>
      <c r="O919" s="226"/>
      <c r="P919" s="174"/>
    </row>
    <row r="920" spans="1:16" ht="11.25" customHeight="1" x14ac:dyDescent="0.25">
      <c r="A920" s="253"/>
      <c r="B920" s="260"/>
      <c r="C920" s="261"/>
      <c r="D920" s="230"/>
      <c r="E920" s="226"/>
      <c r="F920" s="226"/>
      <c r="G920" s="226"/>
      <c r="H920" s="226"/>
      <c r="I920" s="226"/>
      <c r="J920" s="226"/>
      <c r="K920" s="226"/>
      <c r="L920" s="226"/>
      <c r="M920" s="226"/>
      <c r="N920" s="226"/>
      <c r="O920" s="226"/>
      <c r="P920" s="174"/>
    </row>
    <row r="921" spans="1:16" ht="11.25" customHeight="1" x14ac:dyDescent="0.25">
      <c r="A921" s="253"/>
      <c r="B921" s="260"/>
      <c r="C921" s="261"/>
      <c r="D921" s="230"/>
      <c r="E921" s="226"/>
      <c r="F921" s="226"/>
      <c r="G921" s="226"/>
      <c r="H921" s="226"/>
      <c r="I921" s="226"/>
      <c r="J921" s="226"/>
      <c r="K921" s="226"/>
      <c r="L921" s="226"/>
      <c r="M921" s="226"/>
      <c r="N921" s="226"/>
      <c r="O921" s="226"/>
      <c r="P921" s="174"/>
    </row>
    <row r="922" spans="1:16" ht="11.25" customHeight="1" x14ac:dyDescent="0.25">
      <c r="A922" s="253"/>
      <c r="B922" s="260"/>
      <c r="C922" s="261"/>
      <c r="D922" s="230"/>
      <c r="E922" s="226"/>
      <c r="F922" s="226"/>
      <c r="G922" s="226"/>
      <c r="H922" s="226"/>
      <c r="I922" s="226"/>
      <c r="J922" s="226"/>
      <c r="K922" s="226"/>
      <c r="L922" s="226"/>
      <c r="M922" s="226"/>
      <c r="N922" s="226"/>
      <c r="O922" s="226"/>
      <c r="P922" s="174"/>
    </row>
    <row r="923" spans="1:16" ht="11.25" customHeight="1" x14ac:dyDescent="0.25">
      <c r="A923" s="253"/>
      <c r="B923" s="260"/>
      <c r="C923" s="261"/>
      <c r="D923" s="230"/>
      <c r="E923" s="226"/>
      <c r="F923" s="226"/>
      <c r="G923" s="226"/>
      <c r="H923" s="226"/>
      <c r="I923" s="226"/>
      <c r="J923" s="226"/>
      <c r="K923" s="226"/>
      <c r="L923" s="226"/>
      <c r="M923" s="226"/>
      <c r="N923" s="226"/>
      <c r="O923" s="226"/>
      <c r="P923" s="174"/>
    </row>
    <row r="924" spans="1:16" ht="11.25" customHeight="1" x14ac:dyDescent="0.25">
      <c r="A924" s="253"/>
      <c r="B924" s="260"/>
      <c r="C924" s="261"/>
      <c r="D924" s="230"/>
      <c r="E924" s="226"/>
      <c r="F924" s="226"/>
      <c r="G924" s="226"/>
      <c r="H924" s="226"/>
      <c r="I924" s="226"/>
      <c r="J924" s="226"/>
      <c r="K924" s="226"/>
      <c r="L924" s="226"/>
      <c r="M924" s="226"/>
      <c r="N924" s="226"/>
      <c r="O924" s="226"/>
      <c r="P924" s="174"/>
    </row>
    <row r="925" spans="1:16" ht="11.25" customHeight="1" x14ac:dyDescent="0.25">
      <c r="A925" s="253"/>
      <c r="B925" s="260"/>
      <c r="C925" s="261"/>
      <c r="D925" s="230"/>
      <c r="E925" s="226"/>
      <c r="F925" s="226"/>
      <c r="G925" s="226"/>
      <c r="H925" s="226"/>
      <c r="I925" s="226"/>
      <c r="J925" s="226"/>
      <c r="K925" s="226"/>
      <c r="L925" s="226"/>
      <c r="M925" s="226"/>
      <c r="N925" s="226"/>
      <c r="O925" s="226"/>
      <c r="P925" s="174"/>
    </row>
    <row r="926" spans="1:16" ht="11.25" customHeight="1" x14ac:dyDescent="0.25">
      <c r="A926" s="253"/>
      <c r="B926" s="260"/>
      <c r="C926" s="261"/>
      <c r="D926" s="230"/>
      <c r="E926" s="226"/>
      <c r="F926" s="226"/>
      <c r="G926" s="226"/>
      <c r="H926" s="226"/>
      <c r="I926" s="226"/>
      <c r="J926" s="226"/>
      <c r="K926" s="226"/>
      <c r="L926" s="226"/>
      <c r="M926" s="226"/>
      <c r="N926" s="226"/>
      <c r="O926" s="226"/>
      <c r="P926" s="174"/>
    </row>
    <row r="927" spans="1:16" ht="11.25" customHeight="1" x14ac:dyDescent="0.25">
      <c r="A927" s="253"/>
      <c r="B927" s="260"/>
      <c r="C927" s="261"/>
      <c r="D927" s="230"/>
      <c r="E927" s="226"/>
      <c r="F927" s="226"/>
      <c r="G927" s="226"/>
      <c r="H927" s="226"/>
      <c r="I927" s="226"/>
      <c r="J927" s="226"/>
      <c r="K927" s="226"/>
      <c r="L927" s="226"/>
      <c r="M927" s="226"/>
      <c r="N927" s="226"/>
      <c r="O927" s="226"/>
      <c r="P927" s="174"/>
    </row>
    <row r="928" spans="1:16" ht="11.25" customHeight="1" x14ac:dyDescent="0.25">
      <c r="A928" s="253"/>
      <c r="B928" s="260"/>
      <c r="C928" s="261"/>
      <c r="D928" s="230"/>
      <c r="E928" s="226"/>
      <c r="F928" s="226"/>
      <c r="G928" s="226"/>
      <c r="H928" s="226"/>
      <c r="I928" s="226"/>
      <c r="J928" s="226"/>
      <c r="K928" s="226"/>
      <c r="L928" s="226"/>
      <c r="M928" s="226"/>
      <c r="N928" s="226"/>
      <c r="O928" s="226"/>
      <c r="P928" s="174"/>
    </row>
    <row r="929" spans="1:16" ht="11.25" customHeight="1" x14ac:dyDescent="0.25">
      <c r="A929" s="253"/>
      <c r="B929" s="260"/>
      <c r="C929" s="261"/>
      <c r="D929" s="230"/>
      <c r="E929" s="226"/>
      <c r="F929" s="226"/>
      <c r="G929" s="226"/>
      <c r="H929" s="226"/>
      <c r="I929" s="226"/>
      <c r="J929" s="226"/>
      <c r="K929" s="226"/>
      <c r="L929" s="226"/>
      <c r="M929" s="226"/>
      <c r="N929" s="226"/>
      <c r="O929" s="226"/>
      <c r="P929" s="174"/>
    </row>
    <row r="930" spans="1:16" ht="11.25" customHeight="1" x14ac:dyDescent="0.25">
      <c r="A930" s="253"/>
      <c r="B930" s="260"/>
      <c r="C930" s="261"/>
      <c r="D930" s="230"/>
      <c r="E930" s="226"/>
      <c r="F930" s="226"/>
      <c r="G930" s="226"/>
      <c r="H930" s="226"/>
      <c r="I930" s="226"/>
      <c r="J930" s="226"/>
      <c r="K930" s="226"/>
      <c r="L930" s="226"/>
      <c r="M930" s="226"/>
      <c r="N930" s="226"/>
      <c r="O930" s="226"/>
      <c r="P930" s="174"/>
    </row>
    <row r="931" spans="1:16" ht="11.25" customHeight="1" x14ac:dyDescent="0.25">
      <c r="A931" s="253"/>
      <c r="B931" s="260"/>
      <c r="C931" s="261"/>
      <c r="D931" s="230"/>
      <c r="E931" s="226"/>
      <c r="F931" s="226"/>
      <c r="G931" s="226"/>
      <c r="H931" s="226"/>
      <c r="I931" s="226"/>
      <c r="J931" s="226"/>
      <c r="K931" s="226"/>
      <c r="L931" s="226"/>
      <c r="M931" s="226"/>
      <c r="N931" s="226"/>
      <c r="O931" s="226"/>
      <c r="P931" s="174"/>
    </row>
    <row r="932" spans="1:16" ht="11.25" customHeight="1" x14ac:dyDescent="0.25">
      <c r="A932" s="253"/>
      <c r="B932" s="260"/>
      <c r="C932" s="261"/>
      <c r="D932" s="230"/>
      <c r="E932" s="226"/>
      <c r="F932" s="226"/>
      <c r="G932" s="226"/>
      <c r="H932" s="226"/>
      <c r="I932" s="226"/>
      <c r="J932" s="226"/>
      <c r="K932" s="226"/>
      <c r="L932" s="226"/>
      <c r="M932" s="226"/>
      <c r="N932" s="226"/>
      <c r="O932" s="226"/>
      <c r="P932" s="174"/>
    </row>
    <row r="933" spans="1:16" ht="11.25" customHeight="1" x14ac:dyDescent="0.25">
      <c r="A933" s="253"/>
      <c r="B933" s="260"/>
      <c r="C933" s="261"/>
      <c r="D933" s="230"/>
      <c r="E933" s="226"/>
      <c r="F933" s="226"/>
      <c r="G933" s="226"/>
      <c r="H933" s="226"/>
      <c r="I933" s="226"/>
      <c r="J933" s="226"/>
      <c r="K933" s="226"/>
      <c r="L933" s="226"/>
      <c r="M933" s="226"/>
      <c r="N933" s="226"/>
      <c r="O933" s="226"/>
      <c r="P933" s="174"/>
    </row>
    <row r="934" spans="1:16" ht="11.25" customHeight="1" x14ac:dyDescent="0.25">
      <c r="A934" s="253"/>
      <c r="B934" s="260"/>
      <c r="C934" s="261"/>
      <c r="D934" s="230"/>
      <c r="E934" s="226"/>
      <c r="F934" s="226"/>
      <c r="G934" s="226"/>
      <c r="H934" s="226"/>
      <c r="I934" s="226"/>
      <c r="J934" s="226"/>
      <c r="K934" s="226"/>
      <c r="L934" s="226"/>
      <c r="M934" s="226"/>
      <c r="N934" s="226"/>
      <c r="O934" s="226"/>
      <c r="P934" s="174"/>
    </row>
    <row r="935" spans="1:16" ht="11.25" customHeight="1" x14ac:dyDescent="0.25">
      <c r="A935" s="253"/>
      <c r="B935" s="260"/>
      <c r="C935" s="261"/>
      <c r="D935" s="230"/>
      <c r="E935" s="226"/>
      <c r="F935" s="226"/>
      <c r="G935" s="226"/>
      <c r="H935" s="226"/>
      <c r="I935" s="226"/>
      <c r="J935" s="226"/>
      <c r="K935" s="226"/>
      <c r="L935" s="226"/>
      <c r="M935" s="226"/>
      <c r="N935" s="226"/>
      <c r="O935" s="226"/>
      <c r="P935" s="174"/>
    </row>
    <row r="936" spans="1:16" ht="11.25" customHeight="1" x14ac:dyDescent="0.25">
      <c r="A936" s="253"/>
      <c r="B936" s="260"/>
      <c r="C936" s="261"/>
      <c r="D936" s="230"/>
      <c r="E936" s="226"/>
      <c r="F936" s="226"/>
      <c r="G936" s="226"/>
      <c r="H936" s="226"/>
      <c r="I936" s="226"/>
      <c r="J936" s="226"/>
      <c r="K936" s="226"/>
      <c r="L936" s="226"/>
      <c r="M936" s="226"/>
      <c r="N936" s="226"/>
      <c r="O936" s="226"/>
      <c r="P936" s="174"/>
    </row>
    <row r="937" spans="1:16" ht="11.25" customHeight="1" x14ac:dyDescent="0.25">
      <c r="A937" s="253"/>
      <c r="B937" s="260"/>
      <c r="C937" s="261"/>
      <c r="D937" s="230"/>
      <c r="E937" s="226"/>
      <c r="F937" s="226"/>
      <c r="G937" s="226"/>
      <c r="H937" s="226"/>
      <c r="I937" s="226"/>
      <c r="J937" s="226"/>
      <c r="K937" s="226"/>
      <c r="L937" s="226"/>
      <c r="M937" s="226"/>
      <c r="N937" s="226"/>
      <c r="O937" s="226"/>
      <c r="P937" s="174"/>
    </row>
    <row r="938" spans="1:16" ht="11.25" customHeight="1" x14ac:dyDescent="0.25">
      <c r="A938" s="253"/>
      <c r="B938" s="260"/>
      <c r="C938" s="261"/>
      <c r="D938" s="230"/>
      <c r="E938" s="226"/>
      <c r="F938" s="226"/>
      <c r="G938" s="226"/>
      <c r="H938" s="226"/>
      <c r="I938" s="226"/>
      <c r="J938" s="226"/>
      <c r="K938" s="226"/>
      <c r="L938" s="226"/>
      <c r="M938" s="226"/>
      <c r="N938" s="226"/>
      <c r="O938" s="226"/>
      <c r="P938" s="174"/>
    </row>
    <row r="939" spans="1:16" ht="11.25" customHeight="1" x14ac:dyDescent="0.25">
      <c r="A939" s="253"/>
      <c r="B939" s="260"/>
      <c r="C939" s="261"/>
      <c r="D939" s="230"/>
      <c r="E939" s="226"/>
      <c r="F939" s="226"/>
      <c r="G939" s="226"/>
      <c r="H939" s="226"/>
      <c r="I939" s="226"/>
      <c r="J939" s="226"/>
      <c r="K939" s="226"/>
      <c r="L939" s="226"/>
      <c r="M939" s="226"/>
      <c r="N939" s="226"/>
      <c r="O939" s="226"/>
      <c r="P939" s="174"/>
    </row>
    <row r="940" spans="1:16" ht="11.25" customHeight="1" x14ac:dyDescent="0.25">
      <c r="A940" s="253"/>
      <c r="B940" s="260"/>
      <c r="C940" s="261"/>
      <c r="D940" s="230"/>
      <c r="E940" s="226"/>
      <c r="F940" s="226"/>
      <c r="G940" s="226"/>
      <c r="H940" s="226"/>
      <c r="I940" s="226"/>
      <c r="J940" s="226"/>
      <c r="K940" s="226"/>
      <c r="L940" s="226"/>
      <c r="M940" s="226"/>
      <c r="N940" s="226"/>
      <c r="O940" s="226"/>
      <c r="P940" s="174"/>
    </row>
    <row r="941" spans="1:16" ht="11.25" customHeight="1" x14ac:dyDescent="0.25">
      <c r="A941" s="253"/>
      <c r="B941" s="260"/>
      <c r="C941" s="261"/>
      <c r="D941" s="230"/>
      <c r="E941" s="226"/>
      <c r="F941" s="226"/>
      <c r="G941" s="226"/>
      <c r="H941" s="226"/>
      <c r="I941" s="226"/>
      <c r="J941" s="226"/>
      <c r="K941" s="226"/>
      <c r="L941" s="226"/>
      <c r="M941" s="226"/>
      <c r="N941" s="226"/>
      <c r="O941" s="226"/>
      <c r="P941" s="174"/>
    </row>
    <row r="942" spans="1:16" ht="11.25" customHeight="1" x14ac:dyDescent="0.25">
      <c r="A942" s="253"/>
      <c r="B942" s="260"/>
      <c r="C942" s="261"/>
      <c r="D942" s="230"/>
      <c r="E942" s="226"/>
      <c r="F942" s="226"/>
      <c r="G942" s="226"/>
      <c r="H942" s="226"/>
      <c r="I942" s="226"/>
      <c r="J942" s="226"/>
      <c r="K942" s="226"/>
      <c r="L942" s="226"/>
      <c r="M942" s="226"/>
      <c r="N942" s="226"/>
      <c r="O942" s="226"/>
      <c r="P942" s="174"/>
    </row>
    <row r="943" spans="1:16" ht="11.25" customHeight="1" x14ac:dyDescent="0.25">
      <c r="A943" s="253"/>
      <c r="B943" s="260"/>
      <c r="C943" s="261"/>
      <c r="D943" s="230"/>
      <c r="E943" s="226"/>
      <c r="F943" s="226"/>
      <c r="G943" s="226"/>
      <c r="H943" s="226"/>
      <c r="I943" s="226"/>
      <c r="J943" s="226"/>
      <c r="K943" s="226"/>
      <c r="L943" s="226"/>
      <c r="M943" s="226"/>
      <c r="N943" s="226"/>
      <c r="O943" s="226"/>
      <c r="P943" s="174"/>
    </row>
    <row r="944" spans="1:16" ht="11.25" customHeight="1" x14ac:dyDescent="0.25">
      <c r="A944" s="253"/>
      <c r="B944" s="260"/>
      <c r="C944" s="261"/>
      <c r="D944" s="230"/>
      <c r="E944" s="226"/>
      <c r="F944" s="226"/>
      <c r="G944" s="226"/>
      <c r="H944" s="226"/>
      <c r="I944" s="226"/>
      <c r="J944" s="226"/>
      <c r="K944" s="226"/>
      <c r="L944" s="226"/>
      <c r="M944" s="226"/>
      <c r="N944" s="226"/>
      <c r="O944" s="226"/>
      <c r="P944" s="174"/>
    </row>
    <row r="945" spans="1:16" ht="11.25" customHeight="1" x14ac:dyDescent="0.25">
      <c r="A945" s="253"/>
      <c r="B945" s="260"/>
      <c r="C945" s="261"/>
      <c r="D945" s="230"/>
      <c r="E945" s="226"/>
      <c r="F945" s="226"/>
      <c r="G945" s="226"/>
      <c r="H945" s="226"/>
      <c r="I945" s="226"/>
      <c r="J945" s="226"/>
      <c r="K945" s="226"/>
      <c r="L945" s="226"/>
      <c r="M945" s="226"/>
      <c r="N945" s="226"/>
      <c r="O945" s="226"/>
      <c r="P945" s="174"/>
    </row>
    <row r="946" spans="1:16" ht="11.25" customHeight="1" x14ac:dyDescent="0.25">
      <c r="A946" s="253"/>
      <c r="B946" s="260"/>
      <c r="C946" s="261"/>
      <c r="D946" s="230"/>
      <c r="E946" s="226"/>
      <c r="F946" s="226"/>
      <c r="G946" s="226"/>
      <c r="H946" s="226"/>
      <c r="I946" s="226"/>
      <c r="J946" s="226"/>
      <c r="K946" s="226"/>
      <c r="L946" s="226"/>
      <c r="M946" s="226"/>
      <c r="N946" s="226"/>
      <c r="O946" s="226"/>
      <c r="P946" s="174"/>
    </row>
    <row r="947" spans="1:16" ht="11.25" customHeight="1" x14ac:dyDescent="0.25">
      <c r="A947" s="253"/>
      <c r="B947" s="260"/>
      <c r="C947" s="261"/>
      <c r="D947" s="230"/>
      <c r="E947" s="226"/>
      <c r="F947" s="226"/>
      <c r="G947" s="226"/>
      <c r="H947" s="226"/>
      <c r="I947" s="226"/>
      <c r="J947" s="226"/>
      <c r="K947" s="226"/>
      <c r="L947" s="226"/>
      <c r="M947" s="226"/>
      <c r="N947" s="226"/>
      <c r="O947" s="226"/>
      <c r="P947" s="174"/>
    </row>
    <row r="948" spans="1:16" ht="11.25" customHeight="1" x14ac:dyDescent="0.25">
      <c r="A948" s="253"/>
      <c r="B948" s="260"/>
      <c r="C948" s="261"/>
      <c r="D948" s="230"/>
      <c r="E948" s="226"/>
      <c r="F948" s="226"/>
      <c r="G948" s="226"/>
      <c r="H948" s="226"/>
      <c r="I948" s="226"/>
      <c r="J948" s="226"/>
      <c r="K948" s="226"/>
      <c r="L948" s="226"/>
      <c r="M948" s="226"/>
      <c r="N948" s="226"/>
      <c r="O948" s="226"/>
      <c r="P948" s="174"/>
    </row>
    <row r="949" spans="1:16" ht="11.25" customHeight="1" x14ac:dyDescent="0.25">
      <c r="A949" s="253"/>
      <c r="B949" s="260"/>
      <c r="C949" s="261"/>
      <c r="D949" s="230"/>
      <c r="E949" s="226"/>
      <c r="F949" s="226"/>
      <c r="G949" s="226"/>
      <c r="H949" s="226"/>
      <c r="I949" s="226"/>
      <c r="J949" s="226"/>
      <c r="K949" s="226"/>
      <c r="L949" s="226"/>
      <c r="M949" s="226"/>
      <c r="N949" s="226"/>
      <c r="O949" s="226"/>
      <c r="P949" s="174"/>
    </row>
    <row r="950" spans="1:16" ht="11.25" customHeight="1" x14ac:dyDescent="0.25">
      <c r="A950" s="253"/>
      <c r="B950" s="260"/>
      <c r="C950" s="261"/>
      <c r="D950" s="230"/>
      <c r="E950" s="226"/>
      <c r="F950" s="226"/>
      <c r="G950" s="226"/>
      <c r="H950" s="226"/>
      <c r="I950" s="226"/>
      <c r="J950" s="226"/>
      <c r="K950" s="226"/>
      <c r="L950" s="226"/>
      <c r="M950" s="226"/>
      <c r="N950" s="226"/>
      <c r="O950" s="226"/>
      <c r="P950" s="174"/>
    </row>
    <row r="951" spans="1:16" ht="11.25" customHeight="1" x14ac:dyDescent="0.25">
      <c r="A951" s="253"/>
      <c r="B951" s="260"/>
      <c r="C951" s="261"/>
      <c r="D951" s="230"/>
      <c r="E951" s="226"/>
      <c r="F951" s="226"/>
      <c r="G951" s="226"/>
      <c r="H951" s="226"/>
      <c r="I951" s="226"/>
      <c r="J951" s="226"/>
      <c r="K951" s="226"/>
      <c r="L951" s="226"/>
      <c r="M951" s="226"/>
      <c r="N951" s="226"/>
      <c r="O951" s="226"/>
      <c r="P951" s="174"/>
    </row>
    <row r="952" spans="1:16" ht="11.25" customHeight="1" x14ac:dyDescent="0.25">
      <c r="A952" s="253"/>
      <c r="B952" s="260"/>
      <c r="C952" s="261"/>
      <c r="D952" s="230"/>
      <c r="E952" s="226"/>
      <c r="F952" s="226"/>
      <c r="G952" s="226"/>
      <c r="H952" s="226"/>
      <c r="I952" s="226"/>
      <c r="J952" s="226"/>
      <c r="K952" s="226"/>
      <c r="L952" s="226"/>
      <c r="M952" s="226"/>
      <c r="N952" s="226"/>
      <c r="O952" s="226"/>
      <c r="P952" s="174"/>
    </row>
    <row r="953" spans="1:16" ht="11.25" customHeight="1" x14ac:dyDescent="0.25">
      <c r="A953" s="253"/>
      <c r="B953" s="260"/>
      <c r="C953" s="261"/>
      <c r="D953" s="230"/>
      <c r="E953" s="226"/>
      <c r="F953" s="226"/>
      <c r="G953" s="226"/>
      <c r="H953" s="226"/>
      <c r="I953" s="226"/>
      <c r="J953" s="226"/>
      <c r="K953" s="226"/>
      <c r="L953" s="226"/>
      <c r="M953" s="226"/>
      <c r="N953" s="226"/>
      <c r="O953" s="226"/>
      <c r="P953" s="174"/>
    </row>
    <row r="954" spans="1:16" ht="11.25" customHeight="1" x14ac:dyDescent="0.25">
      <c r="A954" s="253"/>
      <c r="B954" s="260"/>
      <c r="C954" s="261"/>
      <c r="D954" s="230"/>
      <c r="E954" s="226"/>
      <c r="F954" s="226"/>
      <c r="G954" s="226"/>
      <c r="H954" s="226"/>
      <c r="I954" s="226"/>
      <c r="J954" s="226"/>
      <c r="K954" s="226"/>
      <c r="L954" s="226"/>
      <c r="M954" s="226"/>
      <c r="N954" s="226"/>
      <c r="O954" s="226"/>
      <c r="P954" s="174"/>
    </row>
    <row r="955" spans="1:16" ht="11.25" customHeight="1" x14ac:dyDescent="0.25">
      <c r="A955" s="253"/>
      <c r="B955" s="260"/>
      <c r="C955" s="261"/>
      <c r="D955" s="230"/>
      <c r="E955" s="226"/>
      <c r="F955" s="226"/>
      <c r="G955" s="226"/>
      <c r="H955" s="226"/>
      <c r="I955" s="226"/>
      <c r="J955" s="226"/>
      <c r="K955" s="226"/>
      <c r="L955" s="226"/>
      <c r="M955" s="226"/>
      <c r="N955" s="226"/>
      <c r="O955" s="226"/>
      <c r="P955" s="174"/>
    </row>
    <row r="956" spans="1:16" ht="11.25" customHeight="1" x14ac:dyDescent="0.25">
      <c r="A956" s="253"/>
      <c r="B956" s="260"/>
      <c r="C956" s="261"/>
      <c r="D956" s="230"/>
      <c r="E956" s="226"/>
      <c r="F956" s="226"/>
      <c r="G956" s="226"/>
      <c r="H956" s="226"/>
      <c r="I956" s="226"/>
      <c r="J956" s="226"/>
      <c r="K956" s="226"/>
      <c r="L956" s="226"/>
      <c r="M956" s="226"/>
      <c r="N956" s="226"/>
      <c r="O956" s="226"/>
      <c r="P956" s="174"/>
    </row>
    <row r="957" spans="1:16" ht="11.25" customHeight="1" x14ac:dyDescent="0.25">
      <c r="A957" s="253"/>
      <c r="B957" s="260"/>
      <c r="C957" s="261"/>
      <c r="D957" s="230"/>
      <c r="E957" s="226"/>
      <c r="F957" s="226"/>
      <c r="G957" s="226"/>
      <c r="H957" s="226"/>
      <c r="I957" s="226"/>
      <c r="J957" s="226"/>
      <c r="K957" s="226"/>
      <c r="L957" s="226"/>
      <c r="M957" s="226"/>
      <c r="N957" s="226"/>
      <c r="O957" s="226"/>
      <c r="P957" s="174"/>
    </row>
    <row r="958" spans="1:16" ht="11.25" customHeight="1" x14ac:dyDescent="0.25">
      <c r="A958" s="253"/>
      <c r="B958" s="260"/>
      <c r="C958" s="261"/>
      <c r="D958" s="230"/>
      <c r="E958" s="226"/>
      <c r="F958" s="226"/>
      <c r="G958" s="226"/>
      <c r="H958" s="226"/>
      <c r="I958" s="226"/>
      <c r="J958" s="226"/>
      <c r="K958" s="226"/>
      <c r="L958" s="226"/>
      <c r="M958" s="226"/>
      <c r="N958" s="226"/>
      <c r="O958" s="226"/>
      <c r="P958" s="174"/>
    </row>
    <row r="959" spans="1:16" ht="11.25" customHeight="1" x14ac:dyDescent="0.25">
      <c r="A959" s="253"/>
      <c r="B959" s="260"/>
      <c r="C959" s="261"/>
      <c r="D959" s="230"/>
      <c r="E959" s="226"/>
      <c r="F959" s="226"/>
      <c r="G959" s="226"/>
      <c r="H959" s="226"/>
      <c r="I959" s="226"/>
      <c r="J959" s="226"/>
      <c r="K959" s="226"/>
      <c r="L959" s="226"/>
      <c r="M959" s="226"/>
      <c r="N959" s="226"/>
      <c r="O959" s="226"/>
      <c r="P959" s="174"/>
    </row>
    <row r="960" spans="1:16" ht="11.25" customHeight="1" x14ac:dyDescent="0.25">
      <c r="A960" s="253"/>
      <c r="B960" s="260"/>
      <c r="C960" s="261"/>
      <c r="D960" s="230"/>
      <c r="E960" s="226"/>
      <c r="F960" s="226"/>
      <c r="G960" s="226"/>
      <c r="H960" s="226"/>
      <c r="I960" s="226"/>
      <c r="J960" s="226"/>
      <c r="K960" s="226"/>
      <c r="L960" s="226"/>
      <c r="M960" s="226"/>
      <c r="N960" s="226"/>
      <c r="O960" s="226"/>
      <c r="P960" s="174"/>
    </row>
    <row r="961" spans="1:16" ht="11.25" customHeight="1" x14ac:dyDescent="0.25">
      <c r="A961" s="253"/>
      <c r="B961" s="260"/>
      <c r="C961" s="261"/>
      <c r="D961" s="230"/>
      <c r="E961" s="226"/>
      <c r="F961" s="226"/>
      <c r="G961" s="226"/>
      <c r="H961" s="226"/>
      <c r="I961" s="226"/>
      <c r="J961" s="226"/>
      <c r="K961" s="226"/>
      <c r="L961" s="226"/>
      <c r="M961" s="226"/>
      <c r="N961" s="226"/>
      <c r="O961" s="226"/>
      <c r="P961" s="174"/>
    </row>
    <row r="962" spans="1:16" ht="11.25" customHeight="1" x14ac:dyDescent="0.25">
      <c r="A962" s="253"/>
      <c r="B962" s="260"/>
      <c r="C962" s="261"/>
      <c r="D962" s="230"/>
      <c r="E962" s="226"/>
      <c r="F962" s="226"/>
      <c r="G962" s="226"/>
      <c r="H962" s="226"/>
      <c r="I962" s="226"/>
      <c r="J962" s="226"/>
      <c r="K962" s="226"/>
      <c r="L962" s="226"/>
      <c r="M962" s="226"/>
      <c r="N962" s="226"/>
      <c r="O962" s="226"/>
      <c r="P962" s="174"/>
    </row>
    <row r="963" spans="1:16" ht="11.25" customHeight="1" x14ac:dyDescent="0.25">
      <c r="A963" s="253"/>
      <c r="B963" s="260"/>
      <c r="C963" s="261"/>
      <c r="D963" s="230"/>
      <c r="E963" s="226"/>
      <c r="F963" s="226"/>
      <c r="G963" s="226"/>
      <c r="H963" s="226"/>
      <c r="I963" s="226"/>
      <c r="J963" s="226"/>
      <c r="K963" s="226"/>
      <c r="L963" s="226"/>
      <c r="M963" s="226"/>
      <c r="N963" s="226"/>
      <c r="O963" s="226"/>
      <c r="P963" s="174"/>
    </row>
    <row r="964" spans="1:16" ht="11.25" customHeight="1" x14ac:dyDescent="0.25">
      <c r="A964" s="253"/>
      <c r="B964" s="260"/>
      <c r="C964" s="261"/>
      <c r="D964" s="230"/>
      <c r="E964" s="226"/>
      <c r="F964" s="226"/>
      <c r="G964" s="226"/>
      <c r="H964" s="226"/>
      <c r="I964" s="226"/>
      <c r="J964" s="226"/>
      <c r="K964" s="226"/>
      <c r="L964" s="226"/>
      <c r="M964" s="226"/>
      <c r="N964" s="226"/>
      <c r="O964" s="226"/>
      <c r="P964" s="174"/>
    </row>
    <row r="965" spans="1:16" ht="11.25" customHeight="1" x14ac:dyDescent="0.25">
      <c r="A965" s="253"/>
      <c r="B965" s="260"/>
      <c r="C965" s="261"/>
      <c r="D965" s="230"/>
      <c r="E965" s="226"/>
      <c r="F965" s="226"/>
      <c r="G965" s="226"/>
      <c r="H965" s="226"/>
      <c r="I965" s="226"/>
      <c r="J965" s="226"/>
      <c r="K965" s="226"/>
      <c r="L965" s="226"/>
      <c r="M965" s="226"/>
      <c r="N965" s="226"/>
      <c r="O965" s="226"/>
      <c r="P965" s="174"/>
    </row>
    <row r="966" spans="1:16" ht="11.25" customHeight="1" x14ac:dyDescent="0.25">
      <c r="A966" s="253"/>
      <c r="B966" s="260"/>
      <c r="C966" s="261"/>
      <c r="D966" s="230"/>
      <c r="E966" s="226"/>
      <c r="F966" s="226"/>
      <c r="G966" s="226"/>
      <c r="H966" s="226"/>
      <c r="I966" s="226"/>
      <c r="J966" s="226"/>
      <c r="K966" s="226"/>
      <c r="L966" s="226"/>
      <c r="M966" s="226"/>
      <c r="N966" s="226"/>
      <c r="O966" s="226"/>
      <c r="P966" s="174"/>
    </row>
    <row r="967" spans="1:16" ht="11.25" customHeight="1" x14ac:dyDescent="0.25">
      <c r="A967" s="253"/>
      <c r="B967" s="260"/>
      <c r="C967" s="261"/>
      <c r="D967" s="230"/>
      <c r="E967" s="226"/>
      <c r="F967" s="226"/>
      <c r="G967" s="226"/>
      <c r="H967" s="226"/>
      <c r="I967" s="226"/>
      <c r="J967" s="226"/>
      <c r="K967" s="226"/>
      <c r="L967" s="226"/>
      <c r="M967" s="226"/>
      <c r="N967" s="226"/>
      <c r="O967" s="226"/>
      <c r="P967" s="174"/>
    </row>
    <row r="968" spans="1:16" ht="11.25" customHeight="1" x14ac:dyDescent="0.25">
      <c r="A968" s="253"/>
      <c r="B968" s="260"/>
      <c r="C968" s="261"/>
      <c r="D968" s="230"/>
      <c r="E968" s="226"/>
      <c r="F968" s="226"/>
      <c r="G968" s="226"/>
      <c r="H968" s="226"/>
      <c r="I968" s="226"/>
      <c r="J968" s="226"/>
      <c r="K968" s="226"/>
      <c r="L968" s="226"/>
      <c r="M968" s="226"/>
      <c r="N968" s="226"/>
      <c r="O968" s="226"/>
      <c r="P968" s="174"/>
    </row>
    <row r="969" spans="1:16" ht="11.25" customHeight="1" x14ac:dyDescent="0.25">
      <c r="A969" s="253"/>
      <c r="B969" s="260"/>
      <c r="C969" s="261"/>
      <c r="D969" s="230"/>
      <c r="E969" s="226"/>
      <c r="F969" s="226"/>
      <c r="G969" s="226"/>
      <c r="H969" s="226"/>
      <c r="I969" s="226"/>
      <c r="J969" s="226"/>
      <c r="K969" s="226"/>
      <c r="L969" s="226"/>
      <c r="M969" s="226"/>
      <c r="N969" s="226"/>
      <c r="O969" s="226"/>
      <c r="P969" s="174"/>
    </row>
    <row r="970" spans="1:16" ht="11.25" customHeight="1" x14ac:dyDescent="0.25">
      <c r="A970" s="253"/>
      <c r="B970" s="260"/>
      <c r="C970" s="261"/>
      <c r="D970" s="230"/>
      <c r="E970" s="226"/>
      <c r="F970" s="226"/>
      <c r="G970" s="226"/>
      <c r="H970" s="226"/>
      <c r="I970" s="226"/>
      <c r="J970" s="226"/>
      <c r="K970" s="226"/>
      <c r="L970" s="226"/>
      <c r="M970" s="226"/>
      <c r="N970" s="226"/>
      <c r="O970" s="226"/>
      <c r="P970" s="174"/>
    </row>
    <row r="971" spans="1:16" ht="11.25" customHeight="1" x14ac:dyDescent="0.25">
      <c r="A971" s="253"/>
      <c r="B971" s="260"/>
      <c r="C971" s="261"/>
      <c r="D971" s="230"/>
      <c r="E971" s="226"/>
      <c r="F971" s="226"/>
      <c r="G971" s="226"/>
      <c r="H971" s="226"/>
      <c r="I971" s="226"/>
      <c r="J971" s="226"/>
      <c r="K971" s="226"/>
      <c r="L971" s="226"/>
      <c r="M971" s="226"/>
      <c r="N971" s="226"/>
      <c r="O971" s="226"/>
      <c r="P971" s="174"/>
    </row>
    <row r="972" spans="1:16" ht="11.25" customHeight="1" x14ac:dyDescent="0.25">
      <c r="A972" s="253"/>
      <c r="B972" s="260"/>
      <c r="C972" s="261"/>
      <c r="D972" s="230"/>
      <c r="E972" s="226"/>
      <c r="F972" s="226"/>
      <c r="G972" s="226"/>
      <c r="H972" s="226"/>
      <c r="I972" s="226"/>
      <c r="J972" s="226"/>
      <c r="K972" s="226"/>
      <c r="L972" s="226"/>
      <c r="M972" s="226"/>
      <c r="N972" s="226"/>
      <c r="O972" s="226"/>
      <c r="P972" s="174"/>
    </row>
    <row r="973" spans="1:16" ht="11.25" customHeight="1" x14ac:dyDescent="0.25">
      <c r="A973" s="253"/>
      <c r="B973" s="260"/>
      <c r="C973" s="261"/>
      <c r="D973" s="230"/>
      <c r="E973" s="226"/>
      <c r="F973" s="226"/>
      <c r="G973" s="226"/>
      <c r="H973" s="226"/>
      <c r="I973" s="226"/>
      <c r="J973" s="226"/>
      <c r="K973" s="226"/>
      <c r="L973" s="226"/>
      <c r="M973" s="226"/>
      <c r="N973" s="226"/>
      <c r="O973" s="226"/>
      <c r="P973" s="174"/>
    </row>
    <row r="974" spans="1:16" ht="11.25" customHeight="1" x14ac:dyDescent="0.25">
      <c r="A974" s="253"/>
      <c r="B974" s="260"/>
      <c r="C974" s="261"/>
      <c r="D974" s="230"/>
      <c r="E974" s="226"/>
      <c r="F974" s="226"/>
      <c r="G974" s="226"/>
      <c r="H974" s="226"/>
      <c r="I974" s="226"/>
      <c r="J974" s="226"/>
      <c r="K974" s="226"/>
      <c r="L974" s="226"/>
      <c r="M974" s="226"/>
      <c r="N974" s="226"/>
      <c r="O974" s="226"/>
      <c r="P974" s="174"/>
    </row>
    <row r="975" spans="1:16" ht="11.25" customHeight="1" x14ac:dyDescent="0.25">
      <c r="A975" s="253"/>
      <c r="B975" s="260"/>
      <c r="C975" s="261"/>
      <c r="D975" s="230"/>
      <c r="E975" s="226"/>
      <c r="F975" s="226"/>
      <c r="G975" s="226"/>
      <c r="H975" s="226"/>
      <c r="I975" s="226"/>
      <c r="J975" s="226"/>
      <c r="K975" s="226"/>
      <c r="L975" s="226"/>
      <c r="M975" s="226"/>
      <c r="N975" s="226"/>
      <c r="O975" s="226"/>
      <c r="P975" s="174"/>
    </row>
    <row r="976" spans="1:16" ht="11.25" customHeight="1" x14ac:dyDescent="0.25">
      <c r="A976" s="253"/>
      <c r="B976" s="260"/>
      <c r="C976" s="261"/>
      <c r="D976" s="230"/>
      <c r="E976" s="226"/>
      <c r="F976" s="226"/>
      <c r="G976" s="226"/>
      <c r="H976" s="226"/>
      <c r="I976" s="226"/>
      <c r="J976" s="226"/>
      <c r="K976" s="226"/>
      <c r="L976" s="226"/>
      <c r="M976" s="226"/>
      <c r="N976" s="226"/>
      <c r="O976" s="226"/>
      <c r="P976" s="174"/>
    </row>
    <row r="977" spans="1:16" ht="11.25" customHeight="1" x14ac:dyDescent="0.25">
      <c r="A977" s="253"/>
      <c r="B977" s="260"/>
      <c r="C977" s="261"/>
      <c r="D977" s="230"/>
      <c r="E977" s="226"/>
      <c r="F977" s="226"/>
      <c r="G977" s="226"/>
      <c r="H977" s="226"/>
      <c r="I977" s="226"/>
      <c r="J977" s="226"/>
      <c r="K977" s="226"/>
      <c r="L977" s="226"/>
      <c r="M977" s="226"/>
      <c r="N977" s="226"/>
      <c r="O977" s="226"/>
      <c r="P977" s="174"/>
    </row>
    <row r="978" spans="1:16" ht="11.25" customHeight="1" x14ac:dyDescent="0.25">
      <c r="A978" s="253"/>
      <c r="B978" s="260"/>
      <c r="C978" s="261"/>
      <c r="D978" s="230"/>
      <c r="E978" s="226"/>
      <c r="F978" s="226"/>
      <c r="G978" s="226"/>
      <c r="H978" s="226"/>
      <c r="I978" s="226"/>
      <c r="J978" s="226"/>
      <c r="K978" s="226"/>
      <c r="L978" s="226"/>
      <c r="M978" s="226"/>
      <c r="N978" s="226"/>
      <c r="O978" s="226"/>
      <c r="P978" s="174"/>
    </row>
    <row r="979" spans="1:16" ht="11.25" customHeight="1" x14ac:dyDescent="0.25">
      <c r="A979" s="253"/>
      <c r="B979" s="260"/>
      <c r="C979" s="261"/>
      <c r="D979" s="230"/>
      <c r="E979" s="226"/>
      <c r="F979" s="226"/>
      <c r="G979" s="226"/>
      <c r="H979" s="226"/>
      <c r="I979" s="226"/>
      <c r="J979" s="226"/>
      <c r="K979" s="226"/>
      <c r="L979" s="226"/>
      <c r="M979" s="226"/>
      <c r="N979" s="226"/>
      <c r="O979" s="226"/>
      <c r="P979" s="174"/>
    </row>
    <row r="980" spans="1:16" ht="11.25" customHeight="1" x14ac:dyDescent="0.25">
      <c r="A980" s="253"/>
      <c r="B980" s="260"/>
      <c r="C980" s="261"/>
      <c r="D980" s="230"/>
      <c r="E980" s="226"/>
      <c r="F980" s="226"/>
      <c r="G980" s="226"/>
      <c r="H980" s="226"/>
      <c r="I980" s="226"/>
      <c r="J980" s="226"/>
      <c r="K980" s="226"/>
      <c r="L980" s="226"/>
      <c r="M980" s="226"/>
      <c r="N980" s="226"/>
      <c r="O980" s="226"/>
      <c r="P980" s="174"/>
    </row>
    <row r="981" spans="1:16" ht="11.25" customHeight="1" x14ac:dyDescent="0.25">
      <c r="A981" s="253"/>
      <c r="B981" s="260"/>
      <c r="C981" s="261"/>
      <c r="D981" s="230"/>
      <c r="E981" s="226"/>
      <c r="F981" s="226"/>
      <c r="G981" s="226"/>
      <c r="H981" s="226"/>
      <c r="I981" s="226"/>
      <c r="J981" s="226"/>
      <c r="K981" s="226"/>
      <c r="L981" s="226"/>
      <c r="M981" s="226"/>
      <c r="N981" s="226"/>
      <c r="O981" s="226"/>
      <c r="P981" s="174"/>
    </row>
    <row r="982" spans="1:16" ht="11.25" customHeight="1" x14ac:dyDescent="0.25">
      <c r="A982" s="253"/>
      <c r="B982" s="260"/>
      <c r="C982" s="261"/>
      <c r="D982" s="230"/>
      <c r="E982" s="226"/>
      <c r="F982" s="226"/>
      <c r="G982" s="226"/>
      <c r="H982" s="226"/>
      <c r="I982" s="226"/>
      <c r="J982" s="226"/>
      <c r="K982" s="226"/>
      <c r="L982" s="226"/>
      <c r="M982" s="226"/>
      <c r="N982" s="226"/>
      <c r="O982" s="226"/>
      <c r="P982" s="174"/>
    </row>
    <row r="983" spans="1:16" ht="11.25" customHeight="1" x14ac:dyDescent="0.25">
      <c r="A983" s="253"/>
      <c r="B983" s="260"/>
      <c r="C983" s="261"/>
      <c r="D983" s="230"/>
      <c r="E983" s="226"/>
      <c r="F983" s="226"/>
      <c r="G983" s="226"/>
      <c r="H983" s="226"/>
      <c r="I983" s="226"/>
      <c r="J983" s="226"/>
      <c r="K983" s="226"/>
      <c r="L983" s="226"/>
      <c r="M983" s="226"/>
      <c r="N983" s="226"/>
      <c r="O983" s="226"/>
      <c r="P983" s="174"/>
    </row>
    <row r="984" spans="1:16" ht="11.25" customHeight="1" x14ac:dyDescent="0.25">
      <c r="A984" s="253"/>
      <c r="B984" s="260"/>
      <c r="C984" s="261"/>
      <c r="D984" s="230"/>
      <c r="E984" s="226"/>
      <c r="F984" s="226"/>
      <c r="G984" s="226"/>
      <c r="H984" s="226"/>
      <c r="I984" s="226"/>
      <c r="J984" s="226"/>
      <c r="K984" s="226"/>
      <c r="L984" s="226"/>
      <c r="M984" s="226"/>
      <c r="N984" s="226"/>
      <c r="O984" s="226"/>
      <c r="P984" s="174"/>
    </row>
    <row r="985" spans="1:16" ht="11.25" customHeight="1" x14ac:dyDescent="0.25">
      <c r="A985" s="253"/>
      <c r="B985" s="260"/>
      <c r="C985" s="261"/>
      <c r="D985" s="230"/>
      <c r="E985" s="226"/>
      <c r="F985" s="226"/>
      <c r="G985" s="226"/>
      <c r="H985" s="226"/>
      <c r="I985" s="226"/>
      <c r="J985" s="226"/>
      <c r="K985" s="226"/>
      <c r="L985" s="226"/>
      <c r="M985" s="226"/>
      <c r="N985" s="226"/>
      <c r="O985" s="226"/>
      <c r="P985" s="174"/>
    </row>
    <row r="986" spans="1:16" ht="11.25" customHeight="1" x14ac:dyDescent="0.25">
      <c r="A986" s="253"/>
      <c r="B986" s="260"/>
      <c r="C986" s="261"/>
      <c r="D986" s="230"/>
      <c r="E986" s="226"/>
      <c r="F986" s="226"/>
      <c r="G986" s="226"/>
      <c r="H986" s="226"/>
      <c r="I986" s="226"/>
      <c r="J986" s="226"/>
      <c r="K986" s="226"/>
      <c r="L986" s="226"/>
      <c r="M986" s="226"/>
      <c r="N986" s="226"/>
      <c r="O986" s="226"/>
      <c r="P986" s="174"/>
    </row>
    <row r="987" spans="1:16" ht="11.25" customHeight="1" x14ac:dyDescent="0.25">
      <c r="A987" s="253"/>
      <c r="B987" s="260"/>
      <c r="C987" s="261"/>
      <c r="D987" s="230"/>
      <c r="E987" s="226"/>
      <c r="F987" s="226"/>
      <c r="G987" s="226"/>
      <c r="H987" s="226"/>
      <c r="I987" s="226"/>
      <c r="J987" s="226"/>
      <c r="K987" s="226"/>
      <c r="L987" s="226"/>
      <c r="M987" s="226"/>
      <c r="N987" s="226"/>
      <c r="O987" s="226"/>
      <c r="P987" s="174"/>
    </row>
    <row r="988" spans="1:16" ht="11.25" customHeight="1" x14ac:dyDescent="0.25">
      <c r="A988" s="253"/>
      <c r="B988" s="260"/>
      <c r="C988" s="261"/>
      <c r="D988" s="230"/>
      <c r="E988" s="226"/>
      <c r="F988" s="226"/>
      <c r="G988" s="226"/>
      <c r="H988" s="226"/>
      <c r="I988" s="226"/>
      <c r="J988" s="226"/>
      <c r="K988" s="226"/>
      <c r="L988" s="226"/>
      <c r="M988" s="226"/>
      <c r="N988" s="226"/>
      <c r="O988" s="226"/>
      <c r="P988" s="174"/>
    </row>
    <row r="989" spans="1:16" ht="11.25" customHeight="1" x14ac:dyDescent="0.25">
      <c r="A989" s="253"/>
      <c r="B989" s="260"/>
      <c r="C989" s="261"/>
      <c r="D989" s="230"/>
      <c r="E989" s="226"/>
      <c r="F989" s="226"/>
      <c r="G989" s="226"/>
      <c r="H989" s="226"/>
      <c r="I989" s="226"/>
      <c r="J989" s="226"/>
      <c r="K989" s="226"/>
      <c r="L989" s="226"/>
      <c r="M989" s="226"/>
      <c r="N989" s="226"/>
      <c r="O989" s="226"/>
      <c r="P989" s="174"/>
    </row>
    <row r="990" spans="1:16" ht="11.25" customHeight="1" x14ac:dyDescent="0.25">
      <c r="A990" s="253"/>
      <c r="B990" s="260"/>
      <c r="C990" s="261"/>
      <c r="D990" s="230"/>
      <c r="E990" s="226"/>
      <c r="F990" s="226"/>
      <c r="G990" s="226"/>
      <c r="H990" s="226"/>
      <c r="I990" s="226"/>
      <c r="J990" s="226"/>
      <c r="K990" s="226"/>
      <c r="L990" s="226"/>
      <c r="M990" s="226"/>
      <c r="N990" s="226"/>
      <c r="O990" s="226"/>
      <c r="P990" s="174"/>
    </row>
    <row r="991" spans="1:16" ht="11.25" customHeight="1" x14ac:dyDescent="0.25">
      <c r="A991" s="253"/>
      <c r="B991" s="260"/>
      <c r="C991" s="261"/>
      <c r="D991" s="230"/>
      <c r="E991" s="226"/>
      <c r="F991" s="226"/>
      <c r="G991" s="226"/>
      <c r="H991" s="226"/>
      <c r="I991" s="226"/>
      <c r="J991" s="226"/>
      <c r="K991" s="226"/>
      <c r="L991" s="226"/>
      <c r="M991" s="226"/>
      <c r="N991" s="226"/>
      <c r="O991" s="226"/>
      <c r="P991" s="174"/>
    </row>
    <row r="992" spans="1:16" ht="11.25" customHeight="1" x14ac:dyDescent="0.25">
      <c r="A992" s="253"/>
      <c r="B992" s="260"/>
      <c r="C992" s="261"/>
      <c r="D992" s="230"/>
      <c r="E992" s="226"/>
      <c r="F992" s="226"/>
      <c r="G992" s="226"/>
      <c r="H992" s="226"/>
      <c r="I992" s="226"/>
      <c r="J992" s="226"/>
      <c r="K992" s="226"/>
      <c r="L992" s="226"/>
      <c r="M992" s="226"/>
      <c r="N992" s="226"/>
      <c r="O992" s="226"/>
      <c r="P992" s="174"/>
    </row>
    <row r="993" spans="1:16" ht="11.25" customHeight="1" x14ac:dyDescent="0.25">
      <c r="A993" s="253"/>
      <c r="B993" s="260"/>
      <c r="C993" s="261"/>
      <c r="D993" s="230"/>
      <c r="E993" s="226"/>
      <c r="F993" s="226"/>
      <c r="G993" s="226"/>
      <c r="H993" s="226"/>
      <c r="I993" s="226"/>
      <c r="J993" s="226"/>
      <c r="K993" s="226"/>
      <c r="L993" s="226"/>
      <c r="M993" s="226"/>
      <c r="N993" s="226"/>
      <c r="O993" s="226"/>
      <c r="P993" s="174"/>
    </row>
    <row r="994" spans="1:16" ht="11.25" customHeight="1" x14ac:dyDescent="0.25">
      <c r="A994" s="253"/>
      <c r="B994" s="260"/>
      <c r="C994" s="261"/>
      <c r="D994" s="230"/>
      <c r="E994" s="226"/>
      <c r="F994" s="226"/>
      <c r="G994" s="226"/>
      <c r="H994" s="226"/>
      <c r="I994" s="226"/>
      <c r="J994" s="226"/>
      <c r="K994" s="226"/>
      <c r="L994" s="226"/>
      <c r="M994" s="226"/>
      <c r="N994" s="226"/>
      <c r="O994" s="226"/>
      <c r="P994" s="174"/>
    </row>
    <row r="995" spans="1:16" ht="11.25" customHeight="1" x14ac:dyDescent="0.25">
      <c r="A995" s="253"/>
      <c r="B995" s="260"/>
      <c r="C995" s="261"/>
      <c r="D995" s="230"/>
      <c r="E995" s="226"/>
      <c r="F995" s="226"/>
      <c r="G995" s="226"/>
      <c r="H995" s="226"/>
      <c r="I995" s="226"/>
      <c r="J995" s="226"/>
      <c r="K995" s="226"/>
      <c r="L995" s="226"/>
      <c r="M995" s="226"/>
      <c r="N995" s="226"/>
      <c r="O995" s="226"/>
      <c r="P995" s="174"/>
    </row>
    <row r="996" spans="1:16" ht="11.25" customHeight="1" x14ac:dyDescent="0.25">
      <c r="A996" s="253"/>
      <c r="B996" s="260"/>
      <c r="C996" s="261"/>
      <c r="D996" s="230"/>
      <c r="E996" s="226"/>
      <c r="F996" s="226"/>
      <c r="G996" s="226"/>
      <c r="H996" s="226"/>
      <c r="I996" s="226"/>
      <c r="J996" s="226"/>
      <c r="K996" s="226"/>
      <c r="L996" s="226"/>
      <c r="M996" s="226"/>
      <c r="N996" s="226"/>
      <c r="O996" s="226"/>
      <c r="P996" s="174"/>
    </row>
    <row r="997" spans="1:16" ht="11.25" customHeight="1" x14ac:dyDescent="0.25">
      <c r="A997" s="253"/>
      <c r="B997" s="260"/>
      <c r="C997" s="261"/>
      <c r="D997" s="230"/>
      <c r="E997" s="226"/>
      <c r="F997" s="226"/>
      <c r="G997" s="226"/>
      <c r="H997" s="226"/>
      <c r="I997" s="226"/>
      <c r="J997" s="226"/>
      <c r="K997" s="226"/>
      <c r="L997" s="226"/>
      <c r="M997" s="226"/>
      <c r="N997" s="226"/>
      <c r="O997" s="226"/>
      <c r="P997" s="174"/>
    </row>
    <row r="998" spans="1:16" ht="11.25" customHeight="1" x14ac:dyDescent="0.25">
      <c r="A998" s="253"/>
      <c r="B998" s="260"/>
      <c r="C998" s="261"/>
      <c r="D998" s="230"/>
      <c r="E998" s="226"/>
      <c r="F998" s="226"/>
      <c r="G998" s="226"/>
      <c r="H998" s="226"/>
      <c r="I998" s="226"/>
      <c r="J998" s="226"/>
      <c r="K998" s="226"/>
      <c r="L998" s="226"/>
      <c r="M998" s="226"/>
      <c r="N998" s="226"/>
      <c r="O998" s="226"/>
      <c r="P998" s="174"/>
    </row>
    <row r="999" spans="1:16" ht="11.25" customHeight="1" x14ac:dyDescent="0.25">
      <c r="A999" s="253"/>
      <c r="B999" s="260"/>
      <c r="C999" s="261"/>
      <c r="D999" s="230"/>
      <c r="E999" s="226"/>
      <c r="F999" s="226"/>
      <c r="G999" s="226"/>
      <c r="H999" s="226"/>
      <c r="I999" s="226"/>
      <c r="J999" s="226"/>
      <c r="K999" s="226"/>
      <c r="L999" s="226"/>
      <c r="M999" s="226"/>
      <c r="N999" s="226"/>
      <c r="O999" s="226"/>
      <c r="P999" s="174"/>
    </row>
    <row r="1000" spans="1:16" ht="11.25" customHeight="1" x14ac:dyDescent="0.25">
      <c r="A1000" s="253"/>
      <c r="B1000" s="260"/>
      <c r="C1000" s="261"/>
      <c r="D1000" s="230"/>
      <c r="E1000" s="226"/>
      <c r="F1000" s="226"/>
      <c r="G1000" s="226"/>
      <c r="H1000" s="226"/>
      <c r="I1000" s="226"/>
      <c r="J1000" s="226"/>
      <c r="K1000" s="226"/>
      <c r="L1000" s="226"/>
      <c r="M1000" s="226"/>
      <c r="N1000" s="226"/>
      <c r="O1000" s="226"/>
      <c r="P1000" s="174"/>
    </row>
    <row r="1001" spans="1:16" ht="11.25" customHeight="1" x14ac:dyDescent="0.25">
      <c r="A1001" s="253"/>
      <c r="B1001" s="260"/>
      <c r="C1001" s="261"/>
      <c r="D1001" s="230"/>
      <c r="E1001" s="226"/>
      <c r="F1001" s="226"/>
      <c r="G1001" s="226"/>
      <c r="H1001" s="226"/>
      <c r="I1001" s="226"/>
      <c r="J1001" s="226"/>
      <c r="K1001" s="226"/>
      <c r="L1001" s="226"/>
      <c r="M1001" s="226"/>
      <c r="N1001" s="226"/>
      <c r="O1001" s="226"/>
      <c r="P1001" s="174"/>
    </row>
    <row r="1002" spans="1:16" ht="11.25" customHeight="1" x14ac:dyDescent="0.25">
      <c r="A1002" s="253"/>
      <c r="B1002" s="260"/>
      <c r="C1002" s="261"/>
      <c r="D1002" s="230"/>
      <c r="E1002" s="226"/>
      <c r="F1002" s="226"/>
      <c r="G1002" s="226"/>
      <c r="H1002" s="226"/>
      <c r="I1002" s="226"/>
      <c r="J1002" s="226"/>
      <c r="K1002" s="226"/>
      <c r="L1002" s="226"/>
      <c r="M1002" s="226"/>
      <c r="N1002" s="226"/>
      <c r="O1002" s="226"/>
      <c r="P1002" s="174"/>
    </row>
    <row r="1003" spans="1:16" ht="11.25" customHeight="1" x14ac:dyDescent="0.25">
      <c r="A1003" s="253"/>
      <c r="B1003" s="260"/>
      <c r="C1003" s="261"/>
      <c r="D1003" s="230"/>
      <c r="E1003" s="226"/>
      <c r="F1003" s="226"/>
      <c r="G1003" s="226"/>
      <c r="H1003" s="226"/>
      <c r="I1003" s="226"/>
      <c r="J1003" s="226"/>
      <c r="K1003" s="226"/>
      <c r="L1003" s="226"/>
      <c r="M1003" s="226"/>
      <c r="N1003" s="226"/>
      <c r="O1003" s="226"/>
      <c r="P1003" s="174"/>
    </row>
    <row r="1004" spans="1:16" ht="11.25" customHeight="1" x14ac:dyDescent="0.25">
      <c r="A1004" s="253"/>
      <c r="B1004" s="260"/>
      <c r="C1004" s="261"/>
      <c r="D1004" s="230"/>
      <c r="E1004" s="226"/>
      <c r="F1004" s="226"/>
      <c r="G1004" s="226"/>
      <c r="H1004" s="226"/>
      <c r="I1004" s="226"/>
      <c r="J1004" s="226"/>
      <c r="K1004" s="226"/>
      <c r="L1004" s="226"/>
      <c r="M1004" s="226"/>
      <c r="N1004" s="226"/>
      <c r="O1004" s="226"/>
      <c r="P1004" s="174"/>
    </row>
    <row r="1005" spans="1:16" ht="11.25" customHeight="1" x14ac:dyDescent="0.25">
      <c r="A1005" s="253"/>
      <c r="B1005" s="260"/>
      <c r="C1005" s="261"/>
      <c r="D1005" s="230"/>
      <c r="E1005" s="226"/>
      <c r="F1005" s="226"/>
      <c r="G1005" s="226"/>
      <c r="H1005" s="226"/>
      <c r="I1005" s="226"/>
      <c r="J1005" s="226"/>
      <c r="K1005" s="226"/>
      <c r="L1005" s="226"/>
      <c r="M1005" s="226"/>
      <c r="N1005" s="226"/>
      <c r="O1005" s="226"/>
      <c r="P1005" s="174"/>
    </row>
    <row r="1006" spans="1:16" ht="11.25" customHeight="1" x14ac:dyDescent="0.25">
      <c r="A1006" s="253"/>
      <c r="B1006" s="260"/>
      <c r="C1006" s="261"/>
      <c r="D1006" s="230"/>
      <c r="E1006" s="226"/>
      <c r="F1006" s="226"/>
      <c r="G1006" s="226"/>
      <c r="H1006" s="226"/>
      <c r="I1006" s="226"/>
      <c r="J1006" s="226"/>
      <c r="K1006" s="226"/>
      <c r="L1006" s="226"/>
      <c r="M1006" s="226"/>
      <c r="N1006" s="226"/>
      <c r="O1006" s="226"/>
      <c r="P1006" s="174"/>
    </row>
    <row r="1007" spans="1:16" ht="11.25" customHeight="1" x14ac:dyDescent="0.25">
      <c r="A1007" s="253"/>
      <c r="B1007" s="260"/>
      <c r="C1007" s="261"/>
      <c r="D1007" s="230"/>
      <c r="E1007" s="226"/>
      <c r="F1007" s="226"/>
      <c r="G1007" s="226"/>
      <c r="H1007" s="226"/>
      <c r="I1007" s="226"/>
      <c r="J1007" s="226"/>
      <c r="K1007" s="226"/>
      <c r="L1007" s="226"/>
      <c r="M1007" s="226"/>
      <c r="N1007" s="226"/>
      <c r="O1007" s="226"/>
      <c r="P1007" s="174"/>
    </row>
    <row r="1008" spans="1:16" ht="11.25" customHeight="1" x14ac:dyDescent="0.25">
      <c r="A1008" s="253"/>
      <c r="B1008" s="260"/>
      <c r="C1008" s="261"/>
      <c r="D1008" s="230"/>
      <c r="E1008" s="226"/>
      <c r="F1008" s="226"/>
      <c r="G1008" s="226"/>
      <c r="H1008" s="226"/>
      <c r="I1008" s="226"/>
      <c r="J1008" s="226"/>
      <c r="K1008" s="226"/>
      <c r="L1008" s="226"/>
      <c r="M1008" s="226"/>
      <c r="N1008" s="226"/>
      <c r="O1008" s="226"/>
      <c r="P1008" s="174"/>
    </row>
    <row r="1009" spans="1:16" ht="11.25" customHeight="1" x14ac:dyDescent="0.25">
      <c r="A1009" s="253"/>
      <c r="B1009" s="260"/>
      <c r="C1009" s="261"/>
      <c r="D1009" s="230"/>
      <c r="E1009" s="226"/>
      <c r="F1009" s="226"/>
      <c r="G1009" s="226"/>
      <c r="H1009" s="226"/>
      <c r="I1009" s="226"/>
      <c r="J1009" s="226"/>
      <c r="K1009" s="226"/>
      <c r="L1009" s="226"/>
      <c r="M1009" s="226"/>
      <c r="N1009" s="226"/>
      <c r="O1009" s="226"/>
      <c r="P1009" s="174"/>
    </row>
    <row r="1010" spans="1:16" ht="11.25" customHeight="1" x14ac:dyDescent="0.25">
      <c r="A1010" s="253"/>
      <c r="B1010" s="260"/>
      <c r="C1010" s="261"/>
      <c r="D1010" s="230"/>
      <c r="E1010" s="226"/>
      <c r="F1010" s="226"/>
      <c r="G1010" s="226"/>
      <c r="H1010" s="226"/>
      <c r="I1010" s="226"/>
      <c r="J1010" s="226"/>
      <c r="K1010" s="226"/>
      <c r="L1010" s="226"/>
      <c r="M1010" s="226"/>
      <c r="N1010" s="226"/>
      <c r="O1010" s="226"/>
      <c r="P1010" s="174"/>
    </row>
    <row r="1011" spans="1:16" ht="11.25" customHeight="1" x14ac:dyDescent="0.25">
      <c r="A1011" s="253"/>
      <c r="B1011" s="260"/>
      <c r="C1011" s="261"/>
      <c r="D1011" s="230"/>
      <c r="E1011" s="226"/>
      <c r="F1011" s="226"/>
      <c r="G1011" s="226"/>
      <c r="H1011" s="226"/>
      <c r="I1011" s="226"/>
      <c r="J1011" s="226"/>
      <c r="K1011" s="226"/>
      <c r="L1011" s="226"/>
      <c r="M1011" s="226"/>
      <c r="N1011" s="226"/>
      <c r="O1011" s="226"/>
      <c r="P1011" s="174"/>
    </row>
    <row r="1012" spans="1:16" ht="11.25" customHeight="1" x14ac:dyDescent="0.25">
      <c r="A1012" s="253"/>
      <c r="B1012" s="260"/>
      <c r="C1012" s="261"/>
      <c r="D1012" s="230"/>
      <c r="E1012" s="226"/>
      <c r="F1012" s="226"/>
      <c r="G1012" s="226"/>
      <c r="H1012" s="226"/>
      <c r="I1012" s="226"/>
      <c r="J1012" s="226"/>
      <c r="K1012" s="226"/>
      <c r="L1012" s="226"/>
      <c r="M1012" s="226"/>
      <c r="N1012" s="226"/>
      <c r="O1012" s="226"/>
      <c r="P1012" s="174"/>
    </row>
    <row r="1013" spans="1:16" ht="11.25" customHeight="1" x14ac:dyDescent="0.25">
      <c r="A1013" s="253"/>
      <c r="B1013" s="260"/>
      <c r="C1013" s="261"/>
      <c r="D1013" s="230"/>
      <c r="E1013" s="226"/>
      <c r="F1013" s="226"/>
      <c r="G1013" s="226"/>
      <c r="H1013" s="226"/>
      <c r="I1013" s="226"/>
      <c r="J1013" s="226"/>
      <c r="K1013" s="226"/>
      <c r="L1013" s="226"/>
      <c r="M1013" s="226"/>
      <c r="N1013" s="226"/>
      <c r="O1013" s="226"/>
      <c r="P1013" s="174"/>
    </row>
    <row r="1014" spans="1:16" ht="11.25" customHeight="1" x14ac:dyDescent="0.25">
      <c r="A1014" s="253"/>
      <c r="B1014" s="260"/>
      <c r="C1014" s="261"/>
      <c r="D1014" s="230"/>
      <c r="E1014" s="226"/>
      <c r="F1014" s="226"/>
      <c r="G1014" s="226"/>
      <c r="H1014" s="226"/>
      <c r="I1014" s="226"/>
      <c r="J1014" s="226"/>
      <c r="K1014" s="226"/>
      <c r="L1014" s="226"/>
      <c r="M1014" s="226"/>
      <c r="N1014" s="226"/>
      <c r="O1014" s="226"/>
      <c r="P1014" s="174"/>
    </row>
    <row r="1015" spans="1:16" ht="11.25" customHeight="1" x14ac:dyDescent="0.25">
      <c r="A1015" s="253"/>
      <c r="B1015" s="260"/>
      <c r="C1015" s="261"/>
      <c r="D1015" s="230"/>
      <c r="E1015" s="226"/>
      <c r="F1015" s="226"/>
      <c r="G1015" s="226"/>
      <c r="H1015" s="226"/>
      <c r="I1015" s="226"/>
      <c r="J1015" s="226"/>
      <c r="K1015" s="226"/>
      <c r="L1015" s="226"/>
      <c r="M1015" s="226"/>
      <c r="N1015" s="226"/>
      <c r="O1015" s="226"/>
      <c r="P1015" s="174"/>
    </row>
    <row r="1016" spans="1:16" ht="11.25" customHeight="1" x14ac:dyDescent="0.25">
      <c r="A1016" s="253"/>
      <c r="B1016" s="260"/>
      <c r="C1016" s="261"/>
      <c r="D1016" s="230"/>
      <c r="E1016" s="226"/>
      <c r="F1016" s="226"/>
      <c r="G1016" s="226"/>
      <c r="H1016" s="226"/>
      <c r="I1016" s="226"/>
      <c r="J1016" s="226"/>
      <c r="K1016" s="226"/>
      <c r="L1016" s="226"/>
      <c r="M1016" s="226"/>
      <c r="N1016" s="226"/>
      <c r="O1016" s="226"/>
      <c r="P1016" s="174"/>
    </row>
    <row r="1017" spans="1:16" ht="11.25" customHeight="1" x14ac:dyDescent="0.25">
      <c r="A1017" s="253"/>
      <c r="B1017" s="260"/>
      <c r="C1017" s="261"/>
      <c r="D1017" s="230"/>
      <c r="E1017" s="226"/>
      <c r="F1017" s="226"/>
      <c r="G1017" s="226"/>
      <c r="H1017" s="226"/>
      <c r="I1017" s="226"/>
      <c r="J1017" s="226"/>
      <c r="K1017" s="226"/>
      <c r="L1017" s="226"/>
      <c r="M1017" s="226"/>
      <c r="N1017" s="226"/>
      <c r="O1017" s="226"/>
      <c r="P1017" s="174"/>
    </row>
    <row r="1018" spans="1:16" ht="15.75" customHeight="1" x14ac:dyDescent="0.25">
      <c r="A1018" s="1"/>
      <c r="B1018" s="1"/>
      <c r="C1018" s="1"/>
      <c r="D1018" s="1"/>
      <c r="E1018" s="1"/>
      <c r="F1018" s="1"/>
      <c r="G1018" s="1"/>
      <c r="H1018" s="1"/>
      <c r="I1018" s="1"/>
      <c r="J1018" s="1"/>
      <c r="K1018" s="1"/>
      <c r="L1018" s="1"/>
      <c r="M1018" s="1"/>
      <c r="N1018" s="1"/>
      <c r="O1018" s="1"/>
    </row>
    <row r="1019" spans="1:16" ht="15.75" customHeight="1" x14ac:dyDescent="0.25">
      <c r="A1019" s="1"/>
      <c r="B1019" s="1"/>
      <c r="C1019" s="1"/>
      <c r="D1019" s="1"/>
      <c r="E1019" s="1"/>
      <c r="F1019" s="1"/>
      <c r="G1019" s="1"/>
      <c r="H1019" s="1"/>
      <c r="I1019" s="1"/>
      <c r="J1019" s="1"/>
      <c r="K1019" s="1"/>
      <c r="L1019" s="1"/>
      <c r="M1019" s="1"/>
      <c r="N1019" s="1"/>
      <c r="O1019" s="1"/>
    </row>
    <row r="1020" spans="1:16" ht="15.75" customHeight="1" x14ac:dyDescent="0.25">
      <c r="A1020" s="1"/>
      <c r="B1020" s="1"/>
      <c r="C1020" s="1"/>
      <c r="D1020" s="1"/>
      <c r="E1020" s="1"/>
      <c r="F1020" s="1"/>
      <c r="G1020" s="1"/>
      <c r="H1020" s="1"/>
      <c r="I1020" s="1"/>
      <c r="J1020" s="1"/>
      <c r="K1020" s="1"/>
      <c r="L1020" s="1"/>
      <c r="M1020" s="1"/>
      <c r="N1020" s="1"/>
      <c r="O1020" s="1"/>
    </row>
    <row r="1021" spans="1:16" ht="15.75" customHeight="1" x14ac:dyDescent="0.25">
      <c r="A1021" s="1"/>
      <c r="B1021" s="1"/>
      <c r="C1021" s="1"/>
      <c r="D1021" s="1"/>
      <c r="E1021" s="1"/>
      <c r="F1021" s="1"/>
      <c r="G1021" s="1"/>
      <c r="H1021" s="1"/>
      <c r="I1021" s="1"/>
      <c r="J1021" s="1"/>
      <c r="K1021" s="1"/>
      <c r="L1021" s="1"/>
      <c r="M1021" s="1"/>
      <c r="N1021" s="1"/>
      <c r="O1021" s="1"/>
    </row>
    <row r="1022" spans="1:16" ht="15.75" customHeight="1" x14ac:dyDescent="0.25">
      <c r="A1022" s="1"/>
      <c r="B1022" s="1"/>
      <c r="C1022" s="1"/>
      <c r="D1022" s="1"/>
      <c r="E1022" s="1"/>
      <c r="F1022" s="1"/>
      <c r="G1022" s="1"/>
      <c r="H1022" s="1"/>
      <c r="I1022" s="1"/>
      <c r="J1022" s="1"/>
      <c r="K1022" s="1"/>
      <c r="L1022" s="1"/>
      <c r="M1022" s="1"/>
      <c r="N1022" s="1"/>
      <c r="O1022" s="1"/>
    </row>
    <row r="1023" spans="1:16" ht="15.75" customHeight="1" x14ac:dyDescent="0.25">
      <c r="A1023" s="1"/>
      <c r="B1023" s="1"/>
      <c r="C1023" s="1"/>
      <c r="D1023" s="1"/>
      <c r="E1023" s="1"/>
      <c r="F1023" s="1"/>
      <c r="G1023" s="1"/>
      <c r="H1023" s="1"/>
      <c r="I1023" s="1"/>
      <c r="J1023" s="1"/>
      <c r="K1023" s="1"/>
      <c r="L1023" s="1"/>
      <c r="M1023" s="1"/>
      <c r="N1023" s="1"/>
      <c r="O1023" s="1"/>
    </row>
    <row r="1024" spans="1:16" ht="15.75" customHeight="1" x14ac:dyDescent="0.25">
      <c r="A1024" s="1"/>
      <c r="B1024" s="1"/>
      <c r="C1024" s="1"/>
      <c r="D1024" s="1"/>
      <c r="E1024" s="1"/>
      <c r="F1024" s="1"/>
      <c r="G1024" s="1"/>
      <c r="H1024" s="1"/>
      <c r="I1024" s="1"/>
      <c r="J1024" s="1"/>
      <c r="K1024" s="1"/>
      <c r="L1024" s="1"/>
      <c r="M1024" s="1"/>
      <c r="N1024" s="1"/>
      <c r="O1024" s="1"/>
    </row>
    <row r="1025" spans="1:15" ht="15.75" customHeight="1" x14ac:dyDescent="0.25">
      <c r="A1025" s="1"/>
      <c r="B1025" s="1"/>
      <c r="C1025" s="1"/>
      <c r="D1025" s="1"/>
      <c r="E1025" s="1"/>
      <c r="F1025" s="1"/>
      <c r="G1025" s="1"/>
      <c r="H1025" s="1"/>
      <c r="I1025" s="1"/>
      <c r="J1025" s="1"/>
      <c r="K1025" s="1"/>
      <c r="L1025" s="1"/>
      <c r="M1025" s="1"/>
      <c r="N1025" s="1"/>
      <c r="O1025" s="1"/>
    </row>
    <row r="1026" spans="1:15" ht="15.75" customHeight="1" x14ac:dyDescent="0.25">
      <c r="A1026" s="1"/>
      <c r="B1026" s="1"/>
      <c r="C1026" s="1"/>
      <c r="D1026" s="1"/>
      <c r="E1026" s="1"/>
      <c r="F1026" s="1"/>
      <c r="G1026" s="1"/>
      <c r="H1026" s="1"/>
      <c r="I1026" s="1"/>
      <c r="J1026" s="1"/>
      <c r="K1026" s="1"/>
      <c r="L1026" s="1"/>
      <c r="M1026" s="1"/>
      <c r="N1026" s="1"/>
      <c r="O1026" s="1"/>
    </row>
    <row r="1027" spans="1:15" ht="15.75" customHeight="1" x14ac:dyDescent="0.25">
      <c r="A1027" s="1"/>
      <c r="B1027" s="1"/>
      <c r="C1027" s="1"/>
      <c r="D1027" s="1"/>
      <c r="E1027" s="1"/>
      <c r="F1027" s="1"/>
      <c r="G1027" s="1"/>
      <c r="H1027" s="1"/>
      <c r="I1027" s="1"/>
      <c r="J1027" s="1"/>
      <c r="K1027" s="1"/>
      <c r="L1027" s="1"/>
      <c r="M1027" s="1"/>
      <c r="N1027" s="1"/>
      <c r="O1027" s="1"/>
    </row>
    <row r="1028" spans="1:15" ht="15.75" customHeight="1" x14ac:dyDescent="0.25">
      <c r="A1028" s="1"/>
      <c r="B1028" s="1"/>
      <c r="C1028" s="1"/>
      <c r="D1028" s="1"/>
      <c r="E1028" s="1"/>
      <c r="F1028" s="1"/>
      <c r="G1028" s="1"/>
      <c r="H1028" s="1"/>
      <c r="I1028" s="1"/>
      <c r="J1028" s="1"/>
      <c r="K1028" s="1"/>
      <c r="L1028" s="1"/>
      <c r="M1028" s="1"/>
      <c r="N1028" s="1"/>
      <c r="O1028" s="1"/>
    </row>
    <row r="1029" spans="1:15" ht="15.75" customHeight="1" x14ac:dyDescent="0.25">
      <c r="A1029" s="1"/>
      <c r="B1029" s="1"/>
      <c r="C1029" s="1"/>
      <c r="D1029" s="1"/>
      <c r="E1029" s="1"/>
      <c r="F1029" s="1"/>
      <c r="G1029" s="1"/>
      <c r="H1029" s="1"/>
      <c r="I1029" s="1"/>
      <c r="J1029" s="1"/>
      <c r="K1029" s="1"/>
      <c r="L1029" s="1"/>
      <c r="M1029" s="1"/>
      <c r="N1029" s="1"/>
      <c r="O1029" s="1"/>
    </row>
    <row r="1030" spans="1:15" ht="15.75" customHeight="1" x14ac:dyDescent="0.25">
      <c r="A1030" s="1"/>
      <c r="B1030" s="1"/>
      <c r="C1030" s="1"/>
      <c r="D1030" s="1"/>
      <c r="E1030" s="1"/>
      <c r="F1030" s="1"/>
      <c r="G1030" s="1"/>
      <c r="H1030" s="1"/>
      <c r="I1030" s="1"/>
      <c r="J1030" s="1"/>
      <c r="K1030" s="1"/>
      <c r="L1030" s="1"/>
      <c r="M1030" s="1"/>
      <c r="N1030" s="1"/>
      <c r="O1030" s="1"/>
    </row>
    <row r="1031" spans="1:15" ht="15.75" customHeight="1" x14ac:dyDescent="0.25">
      <c r="A1031" s="1"/>
      <c r="B1031" s="1"/>
      <c r="C1031" s="1"/>
      <c r="D1031" s="1"/>
      <c r="E1031" s="1"/>
      <c r="F1031" s="1"/>
      <c r="G1031" s="1"/>
      <c r="H1031" s="1"/>
      <c r="I1031" s="1"/>
      <c r="J1031" s="1"/>
      <c r="K1031" s="1"/>
      <c r="L1031" s="1"/>
      <c r="M1031" s="1"/>
      <c r="N1031" s="1"/>
      <c r="O1031" s="1"/>
    </row>
    <row r="1032" spans="1:15" ht="15.75" customHeight="1" x14ac:dyDescent="0.25">
      <c r="A1032" s="1"/>
      <c r="B1032" s="1"/>
      <c r="C1032" s="1"/>
      <c r="D1032" s="1"/>
      <c r="E1032" s="1"/>
      <c r="F1032" s="1"/>
      <c r="G1032" s="1"/>
      <c r="H1032" s="1"/>
      <c r="I1032" s="1"/>
      <c r="J1032" s="1"/>
      <c r="K1032" s="1"/>
      <c r="L1032" s="1"/>
      <c r="M1032" s="1"/>
      <c r="N1032" s="1"/>
      <c r="O1032" s="1"/>
    </row>
    <row r="1033" spans="1:15" ht="15.75" customHeight="1" x14ac:dyDescent="0.25">
      <c r="A1033" s="1"/>
      <c r="B1033" s="1"/>
      <c r="C1033" s="1"/>
      <c r="D1033" s="1"/>
      <c r="E1033" s="1"/>
      <c r="F1033" s="1"/>
      <c r="G1033" s="1"/>
      <c r="H1033" s="1"/>
      <c r="I1033" s="1"/>
      <c r="J1033" s="1"/>
      <c r="K1033" s="1"/>
      <c r="L1033" s="1"/>
      <c r="M1033" s="1"/>
      <c r="N1033" s="1"/>
      <c r="O1033" s="1"/>
    </row>
    <row r="1034" spans="1:15" ht="15.75" customHeight="1" x14ac:dyDescent="0.25">
      <c r="A1034" s="1"/>
      <c r="B1034" s="1"/>
      <c r="C1034" s="1"/>
      <c r="D1034" s="1"/>
      <c r="E1034" s="1"/>
      <c r="F1034" s="1"/>
      <c r="G1034" s="1"/>
      <c r="H1034" s="1"/>
      <c r="I1034" s="1"/>
      <c r="J1034" s="1"/>
      <c r="K1034" s="1"/>
      <c r="L1034" s="1"/>
      <c r="M1034" s="1"/>
      <c r="N1034" s="1"/>
      <c r="O1034" s="1"/>
    </row>
    <row r="1035" spans="1:15" ht="15.75" customHeight="1" x14ac:dyDescent="0.25">
      <c r="A1035" s="1"/>
      <c r="B1035" s="1"/>
      <c r="C1035" s="1"/>
      <c r="D1035" s="1"/>
      <c r="E1035" s="1"/>
      <c r="F1035" s="1"/>
      <c r="G1035" s="1"/>
      <c r="H1035" s="1"/>
      <c r="I1035" s="1"/>
      <c r="J1035" s="1"/>
      <c r="K1035" s="1"/>
      <c r="L1035" s="1"/>
      <c r="M1035" s="1"/>
      <c r="N1035" s="1"/>
      <c r="O1035" s="1"/>
    </row>
    <row r="1036" spans="1:15" ht="15.75" customHeight="1" x14ac:dyDescent="0.25">
      <c r="A1036" s="1"/>
      <c r="B1036" s="1"/>
      <c r="C1036" s="1"/>
      <c r="D1036" s="1"/>
      <c r="E1036" s="1"/>
      <c r="F1036" s="1"/>
      <c r="G1036" s="1"/>
      <c r="H1036" s="1"/>
      <c r="I1036" s="1"/>
      <c r="J1036" s="1"/>
      <c r="K1036" s="1"/>
      <c r="L1036" s="1"/>
      <c r="M1036" s="1"/>
      <c r="N1036" s="1"/>
      <c r="O1036" s="1"/>
    </row>
    <row r="1037" spans="1:15" ht="15.75" customHeight="1" x14ac:dyDescent="0.25">
      <c r="A1037" s="1"/>
      <c r="B1037" s="1"/>
      <c r="C1037" s="1"/>
      <c r="D1037" s="1"/>
      <c r="E1037" s="1"/>
      <c r="F1037" s="1"/>
      <c r="G1037" s="1"/>
      <c r="H1037" s="1"/>
      <c r="I1037" s="1"/>
      <c r="J1037" s="1"/>
      <c r="K1037" s="1"/>
      <c r="L1037" s="1"/>
      <c r="M1037" s="1"/>
      <c r="N1037" s="1"/>
      <c r="O1037" s="1"/>
    </row>
    <row r="1038" spans="1:15" ht="15.75" customHeight="1" x14ac:dyDescent="0.25">
      <c r="A1038" s="1"/>
      <c r="B1038" s="1"/>
      <c r="C1038" s="1"/>
      <c r="D1038" s="1"/>
      <c r="E1038" s="1"/>
      <c r="F1038" s="1"/>
      <c r="G1038" s="1"/>
      <c r="H1038" s="1"/>
      <c r="I1038" s="1"/>
      <c r="J1038" s="1"/>
      <c r="K1038" s="1"/>
      <c r="L1038" s="1"/>
      <c r="M1038" s="1"/>
      <c r="N1038" s="1"/>
      <c r="O1038" s="1"/>
    </row>
    <row r="1039" spans="1:15" ht="15.75" customHeight="1" x14ac:dyDescent="0.25">
      <c r="A1039" s="1"/>
      <c r="B1039" s="1"/>
      <c r="C1039" s="1"/>
      <c r="D1039" s="1"/>
      <c r="E1039" s="1"/>
      <c r="F1039" s="1"/>
      <c r="G1039" s="1"/>
      <c r="H1039" s="1"/>
      <c r="I1039" s="1"/>
      <c r="J1039" s="1"/>
      <c r="K1039" s="1"/>
      <c r="L1039" s="1"/>
      <c r="M1039" s="1"/>
      <c r="N1039" s="1"/>
      <c r="O1039" s="1"/>
    </row>
    <row r="1040" spans="1:15" ht="15.75" customHeight="1" x14ac:dyDescent="0.25">
      <c r="A1040" s="1"/>
      <c r="B1040" s="1"/>
      <c r="C1040" s="1"/>
      <c r="D1040" s="1"/>
      <c r="E1040" s="1"/>
      <c r="F1040" s="1"/>
      <c r="G1040" s="1"/>
      <c r="H1040" s="1"/>
      <c r="I1040" s="1"/>
      <c r="J1040" s="1"/>
      <c r="K1040" s="1"/>
      <c r="L1040" s="1"/>
      <c r="M1040" s="1"/>
      <c r="N1040" s="1"/>
      <c r="O1040" s="1"/>
    </row>
    <row r="1041" spans="1:15" ht="15.75" customHeight="1" x14ac:dyDescent="0.25">
      <c r="A1041" s="1"/>
      <c r="B1041" s="1"/>
      <c r="C1041" s="1"/>
      <c r="D1041" s="1"/>
      <c r="E1041" s="1"/>
      <c r="F1041" s="1"/>
      <c r="G1041" s="1"/>
      <c r="H1041" s="1"/>
      <c r="I1041" s="1"/>
      <c r="J1041" s="1"/>
      <c r="K1041" s="1"/>
      <c r="L1041" s="1"/>
      <c r="M1041" s="1"/>
      <c r="N1041" s="1"/>
      <c r="O1041" s="1"/>
    </row>
    <row r="1042" spans="1:15" ht="15.75" customHeight="1" x14ac:dyDescent="0.25">
      <c r="A1042" s="1"/>
      <c r="B1042" s="1"/>
      <c r="C1042" s="1"/>
      <c r="D1042" s="1"/>
      <c r="E1042" s="1"/>
      <c r="F1042" s="1"/>
      <c r="G1042" s="1"/>
      <c r="H1042" s="1"/>
      <c r="I1042" s="1"/>
      <c r="J1042" s="1"/>
      <c r="K1042" s="1"/>
      <c r="L1042" s="1"/>
      <c r="M1042" s="1"/>
      <c r="N1042" s="1"/>
      <c r="O1042" s="1"/>
    </row>
    <row r="1043" spans="1:15" ht="15.75" customHeight="1" x14ac:dyDescent="0.25">
      <c r="A1043" s="1"/>
      <c r="B1043" s="1"/>
      <c r="C1043" s="1"/>
      <c r="D1043" s="1"/>
      <c r="E1043" s="1"/>
      <c r="F1043" s="1"/>
      <c r="G1043" s="1"/>
      <c r="H1043" s="1"/>
      <c r="I1043" s="1"/>
      <c r="J1043" s="1"/>
      <c r="K1043" s="1"/>
      <c r="L1043" s="1"/>
      <c r="M1043" s="1"/>
      <c r="N1043" s="1"/>
      <c r="O1043" s="1"/>
    </row>
    <row r="1044" spans="1:15" ht="15.75" customHeight="1" x14ac:dyDescent="0.25">
      <c r="A1044" s="1"/>
      <c r="B1044" s="1"/>
      <c r="C1044" s="1"/>
      <c r="D1044" s="1"/>
      <c r="E1044" s="1"/>
      <c r="F1044" s="1"/>
      <c r="G1044" s="1"/>
      <c r="H1044" s="1"/>
      <c r="I1044" s="1"/>
      <c r="J1044" s="1"/>
      <c r="K1044" s="1"/>
      <c r="L1044" s="1"/>
      <c r="M1044" s="1"/>
      <c r="N1044" s="1"/>
      <c r="O1044" s="1"/>
    </row>
    <row r="1045" spans="1:15" ht="15.75" customHeight="1" x14ac:dyDescent="0.25">
      <c r="A1045" s="1"/>
      <c r="B1045" s="1"/>
      <c r="C1045" s="1"/>
      <c r="D1045" s="1"/>
      <c r="E1045" s="1"/>
      <c r="F1045" s="1"/>
      <c r="G1045" s="1"/>
      <c r="H1045" s="1"/>
      <c r="I1045" s="1"/>
      <c r="J1045" s="1"/>
      <c r="K1045" s="1"/>
      <c r="L1045" s="1"/>
      <c r="M1045" s="1"/>
      <c r="N1045" s="1"/>
      <c r="O1045" s="1"/>
    </row>
    <row r="1046" spans="1:15" ht="15.75" customHeight="1" x14ac:dyDescent="0.25">
      <c r="A1046" s="1"/>
      <c r="B1046" s="1"/>
      <c r="C1046" s="1"/>
      <c r="D1046" s="1"/>
      <c r="E1046" s="1"/>
      <c r="F1046" s="1"/>
      <c r="G1046" s="1"/>
      <c r="H1046" s="1"/>
      <c r="I1046" s="1"/>
      <c r="J1046" s="1"/>
      <c r="K1046" s="1"/>
      <c r="L1046" s="1"/>
      <c r="M1046" s="1"/>
      <c r="N1046" s="1"/>
      <c r="O1046" s="1"/>
    </row>
    <row r="1047" spans="1:15" ht="15.75" customHeight="1" x14ac:dyDescent="0.25">
      <c r="A1047" s="1"/>
      <c r="B1047" s="1"/>
      <c r="C1047" s="1"/>
      <c r="D1047" s="1"/>
      <c r="E1047" s="1"/>
      <c r="F1047" s="1"/>
      <c r="G1047" s="1"/>
      <c r="H1047" s="1"/>
      <c r="I1047" s="1"/>
      <c r="J1047" s="1"/>
      <c r="K1047" s="1"/>
      <c r="L1047" s="1"/>
      <c r="M1047" s="1"/>
      <c r="N1047" s="1"/>
      <c r="O1047" s="1"/>
    </row>
    <row r="1048" spans="1:15" ht="15.75" customHeight="1" x14ac:dyDescent="0.25">
      <c r="A1048" s="1"/>
      <c r="B1048" s="1"/>
      <c r="C1048" s="1"/>
      <c r="D1048" s="1"/>
      <c r="E1048" s="1"/>
      <c r="F1048" s="1"/>
      <c r="G1048" s="1"/>
      <c r="H1048" s="1"/>
      <c r="I1048" s="1"/>
      <c r="J1048" s="1"/>
      <c r="K1048" s="1"/>
      <c r="L1048" s="1"/>
      <c r="M1048" s="1"/>
      <c r="N1048" s="1"/>
      <c r="O1048" s="1"/>
    </row>
    <row r="1049" spans="1:15" ht="15.75" customHeight="1" x14ac:dyDescent="0.25">
      <c r="A1049" s="1"/>
      <c r="B1049" s="1"/>
      <c r="C1049" s="1"/>
      <c r="D1049" s="1"/>
      <c r="E1049" s="1"/>
      <c r="F1049" s="1"/>
      <c r="G1049" s="1"/>
      <c r="H1049" s="1"/>
      <c r="I1049" s="1"/>
      <c r="J1049" s="1"/>
      <c r="K1049" s="1"/>
      <c r="L1049" s="1"/>
      <c r="M1049" s="1"/>
      <c r="N1049" s="1"/>
      <c r="O1049" s="1"/>
    </row>
    <row r="1050" spans="1:15" ht="15.75" customHeight="1" x14ac:dyDescent="0.25">
      <c r="A1050" s="1"/>
      <c r="B1050" s="1"/>
      <c r="C1050" s="1"/>
      <c r="D1050" s="1"/>
      <c r="E1050" s="1"/>
      <c r="F1050" s="1"/>
      <c r="G1050" s="1"/>
      <c r="H1050" s="1"/>
      <c r="I1050" s="1"/>
      <c r="J1050" s="1"/>
      <c r="K1050" s="1"/>
      <c r="L1050" s="1"/>
      <c r="M1050" s="1"/>
      <c r="N1050" s="1"/>
      <c r="O1050" s="1"/>
    </row>
    <row r="1051" spans="1:15" ht="15.75" customHeight="1" x14ac:dyDescent="0.25">
      <c r="A1051" s="1"/>
      <c r="B1051" s="1"/>
      <c r="C1051" s="1"/>
      <c r="D1051" s="1"/>
      <c r="E1051" s="1"/>
      <c r="F1051" s="1"/>
      <c r="G1051" s="1"/>
      <c r="H1051" s="1"/>
      <c r="I1051" s="1"/>
      <c r="J1051" s="1"/>
      <c r="K1051" s="1"/>
      <c r="L1051" s="1"/>
      <c r="M1051" s="1"/>
      <c r="N1051" s="1"/>
      <c r="O1051" s="1"/>
    </row>
    <row r="1052" spans="1:15" ht="15.75" customHeight="1" x14ac:dyDescent="0.25">
      <c r="A1052" s="1"/>
      <c r="B1052" s="1"/>
      <c r="C1052" s="1"/>
      <c r="D1052" s="1"/>
      <c r="E1052" s="1"/>
      <c r="F1052" s="1"/>
      <c r="G1052" s="1"/>
      <c r="H1052" s="1"/>
      <c r="I1052" s="1"/>
      <c r="J1052" s="1"/>
      <c r="K1052" s="1"/>
      <c r="L1052" s="1"/>
      <c r="M1052" s="1"/>
      <c r="N1052" s="1"/>
      <c r="O1052" s="1"/>
    </row>
    <row r="1053" spans="1:15" ht="15.75" customHeight="1" x14ac:dyDescent="0.25">
      <c r="A1053" s="1"/>
      <c r="B1053" s="1"/>
      <c r="C1053" s="1"/>
      <c r="D1053" s="1"/>
      <c r="E1053" s="1"/>
      <c r="F1053" s="1"/>
      <c r="G1053" s="1"/>
      <c r="H1053" s="1"/>
      <c r="I1053" s="1"/>
      <c r="J1053" s="1"/>
      <c r="K1053" s="1"/>
      <c r="L1053" s="1"/>
      <c r="M1053" s="1"/>
      <c r="N1053" s="1"/>
      <c r="O1053" s="1"/>
    </row>
    <row r="1054" spans="1:15" ht="15.75" customHeight="1" x14ac:dyDescent="0.25">
      <c r="A1054" s="1"/>
      <c r="B1054" s="1"/>
      <c r="C1054" s="1"/>
      <c r="D1054" s="1"/>
      <c r="E1054" s="1"/>
      <c r="F1054" s="1"/>
      <c r="G1054" s="1"/>
      <c r="H1054" s="1"/>
      <c r="I1054" s="1"/>
      <c r="J1054" s="1"/>
      <c r="K1054" s="1"/>
      <c r="L1054" s="1"/>
      <c r="M1054" s="1"/>
      <c r="N1054" s="1"/>
      <c r="O1054" s="1"/>
    </row>
    <row r="1055" spans="1:15" ht="15.75" customHeight="1" x14ac:dyDescent="0.25">
      <c r="A1055" s="1"/>
      <c r="B1055" s="1"/>
      <c r="C1055" s="1"/>
      <c r="D1055" s="1"/>
      <c r="E1055" s="1"/>
      <c r="F1055" s="1"/>
      <c r="G1055" s="1"/>
      <c r="H1055" s="1"/>
      <c r="I1055" s="1"/>
      <c r="J1055" s="1"/>
      <c r="K1055" s="1"/>
      <c r="L1055" s="1"/>
      <c r="M1055" s="1"/>
      <c r="N1055" s="1"/>
      <c r="O1055" s="1"/>
    </row>
    <row r="1056" spans="1:15" ht="15.75" customHeight="1" x14ac:dyDescent="0.25">
      <c r="A1056" s="1"/>
      <c r="B1056" s="1"/>
      <c r="C1056" s="1"/>
      <c r="D1056" s="1"/>
      <c r="E1056" s="1"/>
      <c r="F1056" s="1"/>
      <c r="G1056" s="1"/>
      <c r="H1056" s="1"/>
      <c r="I1056" s="1"/>
      <c r="J1056" s="1"/>
      <c r="K1056" s="1"/>
      <c r="L1056" s="1"/>
      <c r="M1056" s="1"/>
      <c r="N1056" s="1"/>
      <c r="O1056" s="1"/>
    </row>
    <row r="1057" spans="1:15" ht="15.75" customHeight="1" x14ac:dyDescent="0.25">
      <c r="A1057" s="1"/>
      <c r="B1057" s="1"/>
      <c r="C1057" s="1"/>
      <c r="D1057" s="1"/>
      <c r="E1057" s="1"/>
      <c r="F1057" s="1"/>
      <c r="G1057" s="1"/>
      <c r="H1057" s="1"/>
      <c r="I1057" s="1"/>
      <c r="J1057" s="1"/>
      <c r="K1057" s="1"/>
      <c r="L1057" s="1"/>
      <c r="M1057" s="1"/>
      <c r="N1057" s="1"/>
      <c r="O1057" s="1"/>
    </row>
    <row r="1058" spans="1:15" ht="15.75" customHeight="1" x14ac:dyDescent="0.25">
      <c r="A1058" s="1"/>
      <c r="B1058" s="1"/>
      <c r="C1058" s="1"/>
      <c r="D1058" s="1"/>
      <c r="E1058" s="1"/>
      <c r="F1058" s="1"/>
      <c r="G1058" s="1"/>
      <c r="H1058" s="1"/>
      <c r="I1058" s="1"/>
      <c r="J1058" s="1"/>
      <c r="K1058" s="1"/>
      <c r="L1058" s="1"/>
      <c r="M1058" s="1"/>
      <c r="N1058" s="1"/>
      <c r="O1058" s="1"/>
    </row>
    <row r="1059" spans="1:15" ht="15.75" customHeight="1" x14ac:dyDescent="0.25">
      <c r="A1059" s="1"/>
      <c r="B1059" s="1"/>
      <c r="C1059" s="1"/>
      <c r="D1059" s="1"/>
      <c r="E1059" s="1"/>
      <c r="F1059" s="1"/>
      <c r="G1059" s="1"/>
      <c r="H1059" s="1"/>
      <c r="I1059" s="1"/>
      <c r="J1059" s="1"/>
      <c r="K1059" s="1"/>
      <c r="L1059" s="1"/>
      <c r="M1059" s="1"/>
      <c r="N1059" s="1"/>
      <c r="O1059" s="1"/>
    </row>
    <row r="1060" spans="1:15" ht="15.75" customHeight="1" x14ac:dyDescent="0.25">
      <c r="A1060" s="1"/>
      <c r="B1060" s="1"/>
      <c r="C1060" s="1"/>
      <c r="D1060" s="1"/>
      <c r="E1060" s="1"/>
      <c r="F1060" s="1"/>
      <c r="G1060" s="1"/>
      <c r="H1060" s="1"/>
      <c r="I1060" s="1"/>
      <c r="J1060" s="1"/>
      <c r="K1060" s="1"/>
      <c r="L1060" s="1"/>
      <c r="M1060" s="1"/>
      <c r="N1060" s="1"/>
      <c r="O1060" s="1"/>
    </row>
    <row r="1061" spans="1:15" ht="15.75" customHeight="1" x14ac:dyDescent="0.25">
      <c r="A1061" s="1"/>
      <c r="B1061" s="1"/>
      <c r="C1061" s="1"/>
      <c r="D1061" s="1"/>
      <c r="E1061" s="1"/>
      <c r="F1061" s="1"/>
      <c r="G1061" s="1"/>
      <c r="H1061" s="1"/>
      <c r="I1061" s="1"/>
      <c r="J1061" s="1"/>
      <c r="K1061" s="1"/>
      <c r="L1061" s="1"/>
      <c r="M1061" s="1"/>
      <c r="N1061" s="1"/>
      <c r="O1061" s="1"/>
    </row>
    <row r="1062" spans="1:15" ht="15.75" customHeight="1" x14ac:dyDescent="0.25">
      <c r="A1062" s="1"/>
      <c r="B1062" s="1"/>
      <c r="C1062" s="1"/>
      <c r="D1062" s="1"/>
      <c r="E1062" s="1"/>
      <c r="F1062" s="1"/>
      <c r="G1062" s="1"/>
      <c r="H1062" s="1"/>
      <c r="I1062" s="1"/>
      <c r="J1062" s="1"/>
      <c r="K1062" s="1"/>
      <c r="L1062" s="1"/>
      <c r="M1062" s="1"/>
      <c r="N1062" s="1"/>
      <c r="O1062" s="1"/>
    </row>
    <row r="1063" spans="1:15" ht="15.75" customHeight="1" x14ac:dyDescent="0.25">
      <c r="A1063" s="1"/>
      <c r="B1063" s="1"/>
      <c r="C1063" s="1"/>
      <c r="D1063" s="1"/>
      <c r="E1063" s="1"/>
      <c r="F1063" s="1"/>
      <c r="G1063" s="1"/>
      <c r="H1063" s="1"/>
      <c r="I1063" s="1"/>
      <c r="J1063" s="1"/>
      <c r="K1063" s="1"/>
      <c r="L1063" s="1"/>
      <c r="M1063" s="1"/>
      <c r="N1063" s="1"/>
      <c r="O1063" s="1"/>
    </row>
    <row r="1064" spans="1:15" ht="15.75" customHeight="1" x14ac:dyDescent="0.25">
      <c r="A1064" s="1"/>
      <c r="B1064" s="1"/>
      <c r="C1064" s="1"/>
      <c r="D1064" s="1"/>
      <c r="E1064" s="1"/>
      <c r="F1064" s="1"/>
      <c r="G1064" s="1"/>
      <c r="H1064" s="1"/>
      <c r="I1064" s="1"/>
      <c r="J1064" s="1"/>
      <c r="K1064" s="1"/>
      <c r="L1064" s="1"/>
      <c r="M1064" s="1"/>
      <c r="N1064" s="1"/>
      <c r="O1064" s="1"/>
    </row>
    <row r="1065" spans="1:15" ht="15.75" customHeight="1" x14ac:dyDescent="0.25">
      <c r="A1065" s="1"/>
      <c r="B1065" s="1"/>
      <c r="C1065" s="1"/>
      <c r="D1065" s="1"/>
      <c r="E1065" s="1"/>
      <c r="F1065" s="1"/>
      <c r="G1065" s="1"/>
      <c r="H1065" s="1"/>
      <c r="I1065" s="1"/>
      <c r="J1065" s="1"/>
      <c r="K1065" s="1"/>
      <c r="L1065" s="1"/>
      <c r="M1065" s="1"/>
      <c r="N1065" s="1"/>
      <c r="O1065" s="1"/>
    </row>
    <row r="1066" spans="1:15" ht="15.75" customHeight="1" x14ac:dyDescent="0.25">
      <c r="A1066" s="1"/>
      <c r="B1066" s="1"/>
      <c r="C1066" s="1"/>
      <c r="D1066" s="1"/>
      <c r="E1066" s="1"/>
      <c r="F1066" s="1"/>
      <c r="G1066" s="1"/>
      <c r="H1066" s="1"/>
      <c r="I1066" s="1"/>
      <c r="J1066" s="1"/>
      <c r="K1066" s="1"/>
      <c r="L1066" s="1"/>
      <c r="M1066" s="1"/>
      <c r="N1066" s="1"/>
      <c r="O1066" s="1"/>
    </row>
    <row r="1067" spans="1:15" ht="15.75" customHeight="1" x14ac:dyDescent="0.25">
      <c r="A1067" s="1"/>
      <c r="B1067" s="1"/>
      <c r="C1067" s="1"/>
      <c r="D1067" s="1"/>
      <c r="E1067" s="1"/>
      <c r="F1067" s="1"/>
      <c r="G1067" s="1"/>
      <c r="H1067" s="1"/>
      <c r="I1067" s="1"/>
      <c r="J1067" s="1"/>
      <c r="K1067" s="1"/>
      <c r="L1067" s="1"/>
      <c r="M1067" s="1"/>
      <c r="N1067" s="1"/>
      <c r="O1067" s="1"/>
    </row>
    <row r="1068" spans="1:15" ht="15.75" customHeight="1" x14ac:dyDescent="0.25">
      <c r="A1068" s="1"/>
      <c r="B1068" s="1"/>
      <c r="C1068" s="1"/>
      <c r="D1068" s="1"/>
      <c r="E1068" s="1"/>
      <c r="F1068" s="1"/>
      <c r="G1068" s="1"/>
      <c r="H1068" s="1"/>
      <c r="I1068" s="1"/>
      <c r="J1068" s="1"/>
      <c r="K1068" s="1"/>
      <c r="L1068" s="1"/>
      <c r="M1068" s="1"/>
      <c r="N1068" s="1"/>
      <c r="O1068" s="1"/>
    </row>
    <row r="1069" spans="1:15" ht="15.75" customHeight="1" x14ac:dyDescent="0.25">
      <c r="A1069" s="1"/>
      <c r="B1069" s="1"/>
      <c r="C1069" s="1"/>
      <c r="D1069" s="1"/>
      <c r="E1069" s="1"/>
      <c r="F1069" s="1"/>
      <c r="G1069" s="1"/>
      <c r="H1069" s="1"/>
      <c r="I1069" s="1"/>
      <c r="J1069" s="1"/>
      <c r="K1069" s="1"/>
      <c r="L1069" s="1"/>
      <c r="M1069" s="1"/>
      <c r="N1069" s="1"/>
      <c r="O1069" s="1"/>
    </row>
    <row r="1070" spans="1:15" ht="15.75" customHeight="1" x14ac:dyDescent="0.25">
      <c r="A1070" s="1"/>
      <c r="B1070" s="1"/>
      <c r="C1070" s="1"/>
      <c r="D1070" s="1"/>
      <c r="E1070" s="1"/>
      <c r="F1070" s="1"/>
      <c r="G1070" s="1"/>
      <c r="H1070" s="1"/>
      <c r="I1070" s="1"/>
      <c r="J1070" s="1"/>
      <c r="K1070" s="1"/>
      <c r="L1070" s="1"/>
      <c r="M1070" s="1"/>
      <c r="N1070" s="1"/>
      <c r="O1070" s="1"/>
    </row>
    <row r="1071" spans="1:15" ht="15.75" customHeight="1" x14ac:dyDescent="0.25">
      <c r="A1071" s="1"/>
      <c r="B1071" s="1"/>
      <c r="C1071" s="1"/>
      <c r="D1071" s="1"/>
      <c r="E1071" s="1"/>
      <c r="F1071" s="1"/>
      <c r="G1071" s="1"/>
      <c r="H1071" s="1"/>
      <c r="I1071" s="1"/>
      <c r="J1071" s="1"/>
      <c r="K1071" s="1"/>
      <c r="L1071" s="1"/>
      <c r="M1071" s="1"/>
      <c r="N1071" s="1"/>
      <c r="O1071" s="1"/>
    </row>
    <row r="1072" spans="1:15" ht="15.75" customHeight="1" x14ac:dyDescent="0.25">
      <c r="A1072" s="1"/>
      <c r="B1072" s="1"/>
      <c r="C1072" s="1"/>
      <c r="D1072" s="1"/>
      <c r="E1072" s="1"/>
      <c r="F1072" s="1"/>
      <c r="G1072" s="1"/>
      <c r="H1072" s="1"/>
      <c r="I1072" s="1"/>
      <c r="J1072" s="1"/>
      <c r="K1072" s="1"/>
      <c r="L1072" s="1"/>
      <c r="M1072" s="1"/>
      <c r="N1072" s="1"/>
      <c r="O1072" s="1"/>
    </row>
    <row r="1073" spans="1:15" ht="15.75" customHeight="1" x14ac:dyDescent="0.25">
      <c r="A1073" s="1"/>
      <c r="B1073" s="1"/>
      <c r="C1073" s="1"/>
      <c r="D1073" s="1"/>
      <c r="E1073" s="1"/>
      <c r="F1073" s="1"/>
      <c r="G1073" s="1"/>
      <c r="H1073" s="1"/>
      <c r="I1073" s="1"/>
      <c r="J1073" s="1"/>
      <c r="K1073" s="1"/>
      <c r="L1073" s="1"/>
      <c r="M1073" s="1"/>
      <c r="N1073" s="1"/>
      <c r="O1073" s="1"/>
    </row>
    <row r="1074" spans="1:15" ht="15.75" customHeight="1" x14ac:dyDescent="0.25">
      <c r="A1074" s="1"/>
      <c r="B1074" s="1"/>
      <c r="C1074" s="1"/>
      <c r="D1074" s="1"/>
      <c r="E1074" s="1"/>
      <c r="F1074" s="1"/>
      <c r="G1074" s="1"/>
      <c r="H1074" s="1"/>
      <c r="I1074" s="1"/>
      <c r="J1074" s="1"/>
      <c r="K1074" s="1"/>
      <c r="L1074" s="1"/>
      <c r="M1074" s="1"/>
      <c r="N1074" s="1"/>
      <c r="O1074" s="1"/>
    </row>
    <row r="1075" spans="1:15" ht="15.75" customHeight="1" x14ac:dyDescent="0.25">
      <c r="A1075" s="1"/>
      <c r="B1075" s="1"/>
      <c r="C1075" s="1"/>
      <c r="D1075" s="1"/>
      <c r="E1075" s="1"/>
      <c r="F1075" s="1"/>
      <c r="G1075" s="1"/>
      <c r="H1075" s="1"/>
      <c r="I1075" s="1"/>
      <c r="J1075" s="1"/>
      <c r="K1075" s="1"/>
      <c r="L1075" s="1"/>
      <c r="M1075" s="1"/>
      <c r="N1075" s="1"/>
      <c r="O1075" s="1"/>
    </row>
    <row r="1076" spans="1:15" ht="15.75" customHeight="1" x14ac:dyDescent="0.25">
      <c r="A1076" s="1"/>
      <c r="B1076" s="1"/>
      <c r="C1076" s="1"/>
      <c r="D1076" s="1"/>
      <c r="E1076" s="1"/>
      <c r="F1076" s="1"/>
      <c r="G1076" s="1"/>
      <c r="H1076" s="1"/>
      <c r="I1076" s="1"/>
      <c r="J1076" s="1"/>
      <c r="K1076" s="1"/>
      <c r="L1076" s="1"/>
      <c r="M1076" s="1"/>
      <c r="N1076" s="1"/>
      <c r="O1076" s="1"/>
    </row>
    <row r="1077" spans="1:15" ht="15.75" customHeight="1" x14ac:dyDescent="0.25">
      <c r="A1077" s="1"/>
      <c r="B1077" s="1"/>
      <c r="C1077" s="1"/>
      <c r="D1077" s="1"/>
      <c r="E1077" s="1"/>
      <c r="F1077" s="1"/>
      <c r="G1077" s="1"/>
      <c r="H1077" s="1"/>
      <c r="I1077" s="1"/>
      <c r="J1077" s="1"/>
      <c r="K1077" s="1"/>
      <c r="L1077" s="1"/>
      <c r="M1077" s="1"/>
      <c r="N1077" s="1"/>
      <c r="O1077" s="1"/>
    </row>
    <row r="1078" spans="1:15" ht="15.75" customHeight="1" x14ac:dyDescent="0.25">
      <c r="A1078" s="1"/>
      <c r="B1078" s="1"/>
      <c r="C1078" s="1"/>
      <c r="D1078" s="1"/>
      <c r="E1078" s="1"/>
      <c r="F1078" s="1"/>
      <c r="G1078" s="1"/>
      <c r="H1078" s="1"/>
      <c r="I1078" s="1"/>
      <c r="J1078" s="1"/>
      <c r="K1078" s="1"/>
      <c r="L1078" s="1"/>
      <c r="M1078" s="1"/>
      <c r="N1078" s="1"/>
      <c r="O1078" s="1"/>
    </row>
    <row r="1079" spans="1:15" ht="15.75" customHeight="1" x14ac:dyDescent="0.25">
      <c r="A1079" s="1"/>
      <c r="B1079" s="1"/>
      <c r="C1079" s="1"/>
      <c r="D1079" s="1"/>
      <c r="E1079" s="1"/>
      <c r="F1079" s="1"/>
      <c r="G1079" s="1"/>
      <c r="H1079" s="1"/>
      <c r="I1079" s="1"/>
      <c r="J1079" s="1"/>
      <c r="K1079" s="1"/>
      <c r="L1079" s="1"/>
      <c r="M1079" s="1"/>
      <c r="N1079" s="1"/>
      <c r="O1079" s="1"/>
    </row>
    <row r="1080" spans="1:15" ht="15.75" customHeight="1" x14ac:dyDescent="0.25">
      <c r="A1080" s="1"/>
      <c r="B1080" s="1"/>
      <c r="C1080" s="1"/>
      <c r="D1080" s="1"/>
      <c r="E1080" s="1"/>
      <c r="F1080" s="1"/>
      <c r="G1080" s="1"/>
      <c r="H1080" s="1"/>
      <c r="I1080" s="1"/>
      <c r="J1080" s="1"/>
      <c r="K1080" s="1"/>
      <c r="L1080" s="1"/>
      <c r="M1080" s="1"/>
      <c r="N1080" s="1"/>
      <c r="O1080" s="1"/>
    </row>
    <row r="1081" spans="1:15" ht="15.75" customHeight="1" x14ac:dyDescent="0.25">
      <c r="A1081" s="1"/>
      <c r="B1081" s="1"/>
      <c r="C1081" s="1"/>
      <c r="D1081" s="1"/>
      <c r="E1081" s="1"/>
      <c r="F1081" s="1"/>
      <c r="G1081" s="1"/>
      <c r="H1081" s="1"/>
      <c r="I1081" s="1"/>
      <c r="J1081" s="1"/>
      <c r="K1081" s="1"/>
      <c r="L1081" s="1"/>
      <c r="M1081" s="1"/>
      <c r="N1081" s="1"/>
      <c r="O1081" s="1"/>
    </row>
    <row r="1082" spans="1:15" ht="15.75" customHeight="1" x14ac:dyDescent="0.25">
      <c r="A1082" s="1"/>
      <c r="B1082" s="1"/>
      <c r="C1082" s="1"/>
      <c r="D1082" s="1"/>
      <c r="E1082" s="1"/>
      <c r="F1082" s="1"/>
      <c r="G1082" s="1"/>
      <c r="H1082" s="1"/>
      <c r="I1082" s="1"/>
      <c r="J1082" s="1"/>
      <c r="K1082" s="1"/>
      <c r="L1082" s="1"/>
      <c r="M1082" s="1"/>
      <c r="N1082" s="1"/>
      <c r="O1082" s="1"/>
    </row>
    <row r="1083" spans="1:15" ht="15.75" customHeight="1" x14ac:dyDescent="0.25">
      <c r="A1083" s="1"/>
      <c r="B1083" s="1"/>
      <c r="C1083" s="1"/>
      <c r="D1083" s="1"/>
      <c r="E1083" s="1"/>
      <c r="F1083" s="1"/>
      <c r="G1083" s="1"/>
      <c r="H1083" s="1"/>
      <c r="I1083" s="1"/>
      <c r="J1083" s="1"/>
      <c r="K1083" s="1"/>
      <c r="L1083" s="1"/>
      <c r="M1083" s="1"/>
      <c r="N1083" s="1"/>
      <c r="O1083" s="1"/>
    </row>
    <row r="1084" spans="1:15" ht="15.75" customHeight="1" x14ac:dyDescent="0.25">
      <c r="A1084" s="1"/>
      <c r="B1084" s="1"/>
      <c r="C1084" s="1"/>
      <c r="D1084" s="1"/>
      <c r="E1084" s="1"/>
      <c r="F1084" s="1"/>
      <c r="G1084" s="1"/>
      <c r="H1084" s="1"/>
      <c r="I1084" s="1"/>
      <c r="J1084" s="1"/>
      <c r="K1084" s="1"/>
      <c r="L1084" s="1"/>
      <c r="M1084" s="1"/>
      <c r="N1084" s="1"/>
      <c r="O1084" s="1"/>
    </row>
    <row r="1085" spans="1:15" ht="15.75" customHeight="1" x14ac:dyDescent="0.25">
      <c r="A1085" s="1"/>
      <c r="B1085" s="1"/>
      <c r="C1085" s="1"/>
      <c r="D1085" s="1"/>
      <c r="E1085" s="1"/>
      <c r="F1085" s="1"/>
      <c r="G1085" s="1"/>
      <c r="H1085" s="1"/>
      <c r="I1085" s="1"/>
      <c r="J1085" s="1"/>
      <c r="K1085" s="1"/>
      <c r="L1085" s="1"/>
      <c r="M1085" s="1"/>
      <c r="N1085" s="1"/>
      <c r="O1085" s="1"/>
    </row>
    <row r="1086" spans="1:15" ht="15.75" customHeight="1" x14ac:dyDescent="0.25">
      <c r="A1086" s="1"/>
      <c r="B1086" s="1"/>
      <c r="C1086" s="1"/>
      <c r="D1086" s="1"/>
      <c r="E1086" s="1"/>
      <c r="F1086" s="1"/>
      <c r="G1086" s="1"/>
      <c r="H1086" s="1"/>
      <c r="I1086" s="1"/>
      <c r="J1086" s="1"/>
      <c r="K1086" s="1"/>
      <c r="L1086" s="1"/>
      <c r="M1086" s="1"/>
      <c r="N1086" s="1"/>
      <c r="O1086" s="1"/>
    </row>
    <row r="1087" spans="1:15" ht="15.75" customHeight="1" x14ac:dyDescent="0.25">
      <c r="A1087" s="1"/>
      <c r="B1087" s="1"/>
      <c r="C1087" s="1"/>
      <c r="D1087" s="1"/>
      <c r="E1087" s="1"/>
      <c r="F1087" s="1"/>
      <c r="G1087" s="1"/>
      <c r="H1087" s="1"/>
      <c r="I1087" s="1"/>
      <c r="J1087" s="1"/>
      <c r="K1087" s="1"/>
      <c r="L1087" s="1"/>
      <c r="M1087" s="1"/>
      <c r="N1087" s="1"/>
      <c r="O1087" s="1"/>
    </row>
    <row r="1088" spans="1:15" ht="15.75" customHeight="1" x14ac:dyDescent="0.25">
      <c r="A1088" s="1"/>
      <c r="B1088" s="1"/>
      <c r="C1088" s="1"/>
      <c r="D1088" s="1"/>
      <c r="E1088" s="1"/>
      <c r="F1088" s="1"/>
      <c r="G1088" s="1"/>
      <c r="H1088" s="1"/>
      <c r="I1088" s="1"/>
      <c r="J1088" s="1"/>
      <c r="K1088" s="1"/>
      <c r="L1088" s="1"/>
      <c r="M1088" s="1"/>
      <c r="N1088" s="1"/>
      <c r="O1088" s="1"/>
    </row>
    <row r="1089" spans="1:15" ht="15.75" customHeight="1" x14ac:dyDescent="0.25">
      <c r="A1089" s="1"/>
      <c r="B1089" s="1"/>
      <c r="C1089" s="1"/>
      <c r="D1089" s="1"/>
      <c r="E1089" s="1"/>
      <c r="F1089" s="1"/>
      <c r="G1089" s="1"/>
      <c r="H1089" s="1"/>
      <c r="I1089" s="1"/>
      <c r="J1089" s="1"/>
      <c r="K1089" s="1"/>
      <c r="L1089" s="1"/>
      <c r="M1089" s="1"/>
      <c r="N1089" s="1"/>
      <c r="O1089" s="1"/>
    </row>
    <row r="1090" spans="1:15" ht="15.75" customHeight="1" x14ac:dyDescent="0.25">
      <c r="A1090" s="1"/>
      <c r="B1090" s="1"/>
      <c r="C1090" s="1"/>
      <c r="D1090" s="1"/>
      <c r="E1090" s="1"/>
      <c r="F1090" s="1"/>
      <c r="G1090" s="1"/>
      <c r="H1090" s="1"/>
      <c r="I1090" s="1"/>
      <c r="J1090" s="1"/>
      <c r="K1090" s="1"/>
      <c r="L1090" s="1"/>
      <c r="M1090" s="1"/>
      <c r="N1090" s="1"/>
      <c r="O1090" s="1"/>
    </row>
    <row r="1091" spans="1:15" ht="15.75" customHeight="1" x14ac:dyDescent="0.25">
      <c r="A1091" s="1"/>
      <c r="B1091" s="1"/>
      <c r="C1091" s="1"/>
      <c r="D1091" s="1"/>
      <c r="E1091" s="1"/>
      <c r="F1091" s="1"/>
      <c r="G1091" s="1"/>
      <c r="H1091" s="1"/>
      <c r="I1091" s="1"/>
      <c r="J1091" s="1"/>
      <c r="K1091" s="1"/>
      <c r="L1091" s="1"/>
      <c r="M1091" s="1"/>
      <c r="N1091" s="1"/>
      <c r="O1091" s="1"/>
    </row>
    <row r="1092" spans="1:15" ht="15.75" customHeight="1" x14ac:dyDescent="0.25">
      <c r="A1092" s="1"/>
      <c r="B1092" s="1"/>
      <c r="C1092" s="1"/>
      <c r="D1092" s="1"/>
      <c r="E1092" s="1"/>
      <c r="F1092" s="1"/>
      <c r="G1092" s="1"/>
      <c r="H1092" s="1"/>
      <c r="I1092" s="1"/>
      <c r="J1092" s="1"/>
      <c r="K1092" s="1"/>
      <c r="L1092" s="1"/>
      <c r="M1092" s="1"/>
      <c r="N1092" s="1"/>
      <c r="O1092" s="1"/>
    </row>
    <row r="1093" spans="1:15" ht="15.75" customHeight="1" x14ac:dyDescent="0.25">
      <c r="A1093" s="1"/>
      <c r="B1093" s="1"/>
      <c r="C1093" s="1"/>
      <c r="D1093" s="1"/>
      <c r="E1093" s="1"/>
      <c r="F1093" s="1"/>
      <c r="G1093" s="1"/>
      <c r="H1093" s="1"/>
      <c r="I1093" s="1"/>
      <c r="J1093" s="1"/>
      <c r="K1093" s="1"/>
      <c r="L1093" s="1"/>
      <c r="M1093" s="1"/>
      <c r="N1093" s="1"/>
      <c r="O1093" s="1"/>
    </row>
    <row r="1094" spans="1:15" ht="15.75" customHeight="1" x14ac:dyDescent="0.25">
      <c r="A1094" s="1"/>
      <c r="B1094" s="1"/>
      <c r="C1094" s="1"/>
      <c r="D1094" s="1"/>
      <c r="E1094" s="1"/>
      <c r="F1094" s="1"/>
      <c r="G1094" s="1"/>
      <c r="H1094" s="1"/>
      <c r="I1094" s="1"/>
      <c r="J1094" s="1"/>
      <c r="K1094" s="1"/>
      <c r="L1094" s="1"/>
      <c r="M1094" s="1"/>
      <c r="N1094" s="1"/>
      <c r="O1094" s="1"/>
    </row>
    <row r="1095" spans="1:15" ht="15.75" customHeight="1" x14ac:dyDescent="0.25">
      <c r="A1095" s="1"/>
      <c r="B1095" s="1"/>
      <c r="C1095" s="1"/>
      <c r="D1095" s="1"/>
      <c r="E1095" s="1"/>
      <c r="F1095" s="1"/>
      <c r="G1095" s="1"/>
      <c r="H1095" s="1"/>
      <c r="I1095" s="1"/>
      <c r="J1095" s="1"/>
      <c r="K1095" s="1"/>
      <c r="L1095" s="1"/>
      <c r="M1095" s="1"/>
      <c r="N1095" s="1"/>
      <c r="O1095" s="1"/>
    </row>
    <row r="1096" spans="1:15" ht="15.75" customHeight="1" x14ac:dyDescent="0.25">
      <c r="A1096" s="1"/>
      <c r="B1096" s="1"/>
      <c r="C1096" s="1"/>
      <c r="D1096" s="1"/>
      <c r="E1096" s="1"/>
      <c r="F1096" s="1"/>
      <c r="G1096" s="1"/>
      <c r="H1096" s="1"/>
      <c r="I1096" s="1"/>
      <c r="J1096" s="1"/>
      <c r="K1096" s="1"/>
      <c r="L1096" s="1"/>
      <c r="M1096" s="1"/>
      <c r="N1096" s="1"/>
      <c r="O1096" s="1"/>
    </row>
    <row r="1097" spans="1:15" ht="15.75" customHeight="1" x14ac:dyDescent="0.25">
      <c r="A1097" s="1"/>
      <c r="B1097" s="1"/>
      <c r="C1097" s="1"/>
      <c r="D1097" s="1"/>
      <c r="E1097" s="1"/>
      <c r="F1097" s="1"/>
      <c r="G1097" s="1"/>
      <c r="H1097" s="1"/>
      <c r="I1097" s="1"/>
      <c r="J1097" s="1"/>
      <c r="K1097" s="1"/>
      <c r="L1097" s="1"/>
      <c r="M1097" s="1"/>
      <c r="N1097" s="1"/>
      <c r="O1097" s="1"/>
    </row>
    <row r="1098" spans="1:15" ht="15.75" customHeight="1" x14ac:dyDescent="0.25">
      <c r="A1098" s="1"/>
      <c r="B1098" s="1"/>
      <c r="C1098" s="1"/>
      <c r="D1098" s="1"/>
      <c r="E1098" s="1"/>
      <c r="F1098" s="1"/>
      <c r="G1098" s="1"/>
      <c r="H1098" s="1"/>
      <c r="I1098" s="1"/>
      <c r="J1098" s="1"/>
      <c r="K1098" s="1"/>
      <c r="L1098" s="1"/>
      <c r="M1098" s="1"/>
      <c r="N1098" s="1"/>
      <c r="O1098" s="1"/>
    </row>
    <row r="1099" spans="1:15" ht="15.75" customHeight="1" x14ac:dyDescent="0.25">
      <c r="A1099" s="1"/>
      <c r="B1099" s="1"/>
      <c r="C1099" s="1"/>
      <c r="D1099" s="1"/>
      <c r="E1099" s="1"/>
      <c r="F1099" s="1"/>
      <c r="G1099" s="1"/>
      <c r="H1099" s="1"/>
      <c r="I1099" s="1"/>
      <c r="J1099" s="1"/>
      <c r="K1099" s="1"/>
      <c r="L1099" s="1"/>
      <c r="M1099" s="1"/>
      <c r="N1099" s="1"/>
      <c r="O1099" s="1"/>
    </row>
    <row r="1100" spans="1:15" ht="15.75" customHeight="1" x14ac:dyDescent="0.25">
      <c r="A1100" s="1"/>
      <c r="B1100" s="1"/>
      <c r="C1100" s="1"/>
      <c r="D1100" s="1"/>
      <c r="E1100" s="1"/>
      <c r="F1100" s="1"/>
      <c r="G1100" s="1"/>
      <c r="H1100" s="1"/>
      <c r="I1100" s="1"/>
      <c r="J1100" s="1"/>
      <c r="K1100" s="1"/>
      <c r="L1100" s="1"/>
      <c r="M1100" s="1"/>
      <c r="N1100" s="1"/>
      <c r="O1100" s="1"/>
    </row>
    <row r="1101" spans="1:15" ht="15.75" customHeight="1" x14ac:dyDescent="0.25">
      <c r="A1101" s="1"/>
      <c r="B1101" s="1"/>
      <c r="C1101" s="1"/>
      <c r="D1101" s="1"/>
      <c r="E1101" s="1"/>
      <c r="F1101" s="1"/>
      <c r="G1101" s="1"/>
      <c r="H1101" s="1"/>
      <c r="I1101" s="1"/>
      <c r="J1101" s="1"/>
      <c r="K1101" s="1"/>
      <c r="L1101" s="1"/>
      <c r="M1101" s="1"/>
      <c r="N1101" s="1"/>
      <c r="O1101" s="1"/>
    </row>
    <row r="1102" spans="1:15" ht="15.75" customHeight="1" x14ac:dyDescent="0.25">
      <c r="A1102" s="1"/>
      <c r="B1102" s="1"/>
      <c r="C1102" s="1"/>
      <c r="D1102" s="1"/>
      <c r="E1102" s="1"/>
      <c r="F1102" s="1"/>
      <c r="G1102" s="1"/>
      <c r="H1102" s="1"/>
      <c r="I1102" s="1"/>
      <c r="J1102" s="1"/>
      <c r="K1102" s="1"/>
      <c r="L1102" s="1"/>
      <c r="M1102" s="1"/>
      <c r="N1102" s="1"/>
      <c r="O1102" s="1"/>
    </row>
    <row r="1103" spans="1:15" ht="15.75" customHeight="1" x14ac:dyDescent="0.25">
      <c r="A1103" s="1"/>
      <c r="B1103" s="1"/>
      <c r="C1103" s="1"/>
      <c r="D1103" s="1"/>
      <c r="E1103" s="1"/>
      <c r="F1103" s="1"/>
      <c r="G1103" s="1"/>
      <c r="H1103" s="1"/>
      <c r="I1103" s="1"/>
      <c r="J1103" s="1"/>
      <c r="K1103" s="1"/>
      <c r="L1103" s="1"/>
      <c r="M1103" s="1"/>
      <c r="N1103" s="1"/>
      <c r="O1103" s="1"/>
    </row>
    <row r="1104" spans="1:15" ht="15.75" customHeight="1" x14ac:dyDescent="0.25">
      <c r="A1104" s="1"/>
      <c r="B1104" s="1"/>
      <c r="C1104" s="1"/>
      <c r="D1104" s="1"/>
      <c r="E1104" s="1"/>
      <c r="F1104" s="1"/>
      <c r="G1104" s="1"/>
      <c r="H1104" s="1"/>
      <c r="I1104" s="1"/>
      <c r="J1104" s="1"/>
      <c r="K1104" s="1"/>
      <c r="L1104" s="1"/>
      <c r="M1104" s="1"/>
      <c r="N1104" s="1"/>
      <c r="O1104" s="1"/>
    </row>
    <row r="1105" spans="1:15" ht="15.75" customHeight="1" x14ac:dyDescent="0.25">
      <c r="A1105" s="1"/>
      <c r="B1105" s="1"/>
      <c r="C1105" s="1"/>
      <c r="D1105" s="1"/>
      <c r="E1105" s="1"/>
      <c r="F1105" s="1"/>
      <c r="G1105" s="1"/>
      <c r="H1105" s="1"/>
      <c r="I1105" s="1"/>
      <c r="J1105" s="1"/>
      <c r="K1105" s="1"/>
      <c r="L1105" s="1"/>
      <c r="M1105" s="1"/>
      <c r="N1105" s="1"/>
      <c r="O1105" s="1"/>
    </row>
    <row r="1106" spans="1:15" ht="15.75" customHeight="1" x14ac:dyDescent="0.25">
      <c r="A1106" s="1"/>
      <c r="B1106" s="1"/>
      <c r="C1106" s="1"/>
      <c r="D1106" s="1"/>
      <c r="E1106" s="1"/>
      <c r="F1106" s="1"/>
      <c r="G1106" s="1"/>
      <c r="H1106" s="1"/>
      <c r="I1106" s="1"/>
      <c r="J1106" s="1"/>
      <c r="K1106" s="1"/>
      <c r="L1106" s="1"/>
      <c r="M1106" s="1"/>
      <c r="N1106" s="1"/>
      <c r="O1106" s="1"/>
    </row>
    <row r="1107" spans="1:15" ht="15.75" customHeight="1" x14ac:dyDescent="0.25">
      <c r="A1107" s="1"/>
      <c r="B1107" s="1"/>
      <c r="C1107" s="1"/>
      <c r="D1107" s="1"/>
      <c r="E1107" s="1"/>
      <c r="F1107" s="1"/>
      <c r="G1107" s="1"/>
      <c r="H1107" s="1"/>
      <c r="I1107" s="1"/>
      <c r="J1107" s="1"/>
      <c r="K1107" s="1"/>
      <c r="L1107" s="1"/>
      <c r="M1107" s="1"/>
      <c r="N1107" s="1"/>
      <c r="O1107" s="1"/>
    </row>
    <row r="1108" spans="1:15" ht="15.75" customHeight="1" x14ac:dyDescent="0.25">
      <c r="A1108" s="1"/>
      <c r="B1108" s="1"/>
      <c r="C1108" s="1"/>
      <c r="D1108" s="1"/>
      <c r="E1108" s="1"/>
      <c r="F1108" s="1"/>
      <c r="G1108" s="1"/>
      <c r="H1108" s="1"/>
      <c r="I1108" s="1"/>
      <c r="J1108" s="1"/>
      <c r="K1108" s="1"/>
      <c r="L1108" s="1"/>
      <c r="M1108" s="1"/>
      <c r="N1108" s="1"/>
      <c r="O1108" s="1"/>
    </row>
    <row r="1109" spans="1:15" ht="15.75" customHeight="1" x14ac:dyDescent="0.25">
      <c r="A1109" s="1"/>
      <c r="B1109" s="1"/>
      <c r="C1109" s="1"/>
      <c r="D1109" s="1"/>
      <c r="E1109" s="1"/>
      <c r="F1109" s="1"/>
      <c r="G1109" s="1"/>
      <c r="H1109" s="1"/>
      <c r="I1109" s="1"/>
      <c r="J1109" s="1"/>
      <c r="K1109" s="1"/>
      <c r="L1109" s="1"/>
      <c r="M1109" s="1"/>
      <c r="N1109" s="1"/>
      <c r="O1109" s="1"/>
    </row>
    <row r="1110" spans="1:15" ht="15.75" customHeight="1" x14ac:dyDescent="0.25">
      <c r="A1110" s="1"/>
      <c r="B1110" s="1"/>
      <c r="C1110" s="1"/>
      <c r="D1110" s="1"/>
      <c r="E1110" s="1"/>
      <c r="F1110" s="1"/>
      <c r="G1110" s="1"/>
      <c r="H1110" s="1"/>
      <c r="I1110" s="1"/>
      <c r="J1110" s="1"/>
      <c r="K1110" s="1"/>
      <c r="L1110" s="1"/>
      <c r="M1110" s="1"/>
      <c r="N1110" s="1"/>
      <c r="O1110" s="1"/>
    </row>
    <row r="1111" spans="1:15" ht="15.75" customHeight="1" x14ac:dyDescent="0.25">
      <c r="A1111" s="1"/>
      <c r="B1111" s="1"/>
      <c r="C1111" s="1"/>
      <c r="D1111" s="1"/>
      <c r="E1111" s="1"/>
      <c r="F1111" s="1"/>
      <c r="G1111" s="1"/>
      <c r="H1111" s="1"/>
      <c r="I1111" s="1"/>
      <c r="J1111" s="1"/>
      <c r="K1111" s="1"/>
      <c r="L1111" s="1"/>
      <c r="M1111" s="1"/>
      <c r="N1111" s="1"/>
      <c r="O1111" s="1"/>
    </row>
    <row r="1112" spans="1:15" ht="15.75" customHeight="1" x14ac:dyDescent="0.25">
      <c r="A1112" s="1"/>
      <c r="B1112" s="1"/>
      <c r="C1112" s="1"/>
      <c r="D1112" s="1"/>
      <c r="E1112" s="1"/>
      <c r="F1112" s="1"/>
      <c r="G1112" s="1"/>
      <c r="H1112" s="1"/>
      <c r="I1112" s="1"/>
      <c r="J1112" s="1"/>
      <c r="K1112" s="1"/>
      <c r="L1112" s="1"/>
      <c r="M1112" s="1"/>
      <c r="N1112" s="1"/>
      <c r="O1112" s="1"/>
    </row>
    <row r="1113" spans="1:15" ht="15.75" customHeight="1" x14ac:dyDescent="0.25">
      <c r="A1113" s="1"/>
      <c r="B1113" s="1"/>
      <c r="C1113" s="1"/>
      <c r="D1113" s="1"/>
      <c r="E1113" s="1"/>
      <c r="F1113" s="1"/>
      <c r="G1113" s="1"/>
      <c r="H1113" s="1"/>
      <c r="I1113" s="1"/>
      <c r="J1113" s="1"/>
      <c r="K1113" s="1"/>
      <c r="L1113" s="1"/>
      <c r="M1113" s="1"/>
      <c r="N1113" s="1"/>
      <c r="O1113" s="1"/>
    </row>
    <row r="1114" spans="1:15" ht="15.75" customHeight="1" x14ac:dyDescent="0.25">
      <c r="A1114" s="1"/>
      <c r="B1114" s="1"/>
      <c r="C1114" s="1"/>
      <c r="D1114" s="1"/>
      <c r="E1114" s="1"/>
      <c r="F1114" s="1"/>
      <c r="G1114" s="1"/>
      <c r="H1114" s="1"/>
      <c r="I1114" s="1"/>
      <c r="J1114" s="1"/>
      <c r="K1114" s="1"/>
      <c r="L1114" s="1"/>
      <c r="M1114" s="1"/>
      <c r="N1114" s="1"/>
      <c r="O1114" s="1"/>
    </row>
    <row r="1115" spans="1:15" ht="15.75" customHeight="1" x14ac:dyDescent="0.25">
      <c r="A1115" s="1"/>
      <c r="B1115" s="1"/>
      <c r="C1115" s="1"/>
      <c r="D1115" s="1"/>
      <c r="E1115" s="1"/>
      <c r="F1115" s="1"/>
      <c r="G1115" s="1"/>
      <c r="H1115" s="1"/>
      <c r="I1115" s="1"/>
      <c r="J1115" s="1"/>
      <c r="K1115" s="1"/>
      <c r="L1115" s="1"/>
      <c r="M1115" s="1"/>
      <c r="N1115" s="1"/>
      <c r="O1115" s="1"/>
    </row>
    <row r="1116" spans="1:15" ht="15.75" customHeight="1" x14ac:dyDescent="0.25">
      <c r="A1116" s="1"/>
      <c r="B1116" s="1"/>
      <c r="C1116" s="1"/>
      <c r="D1116" s="1"/>
      <c r="E1116" s="1"/>
      <c r="F1116" s="1"/>
      <c r="G1116" s="1"/>
      <c r="H1116" s="1"/>
      <c r="I1116" s="1"/>
      <c r="J1116" s="1"/>
      <c r="K1116" s="1"/>
      <c r="L1116" s="1"/>
      <c r="M1116" s="1"/>
      <c r="N1116" s="1"/>
      <c r="O1116" s="1"/>
    </row>
    <row r="1117" spans="1:15" ht="15.75" customHeight="1" x14ac:dyDescent="0.25">
      <c r="A1117" s="1"/>
      <c r="B1117" s="1"/>
      <c r="C1117" s="1"/>
      <c r="D1117" s="1"/>
      <c r="E1117" s="1"/>
      <c r="F1117" s="1"/>
      <c r="G1117" s="1"/>
      <c r="H1117" s="1"/>
      <c r="I1117" s="1"/>
      <c r="J1117" s="1"/>
      <c r="K1117" s="1"/>
      <c r="L1117" s="1"/>
      <c r="M1117" s="1"/>
      <c r="N1117" s="1"/>
      <c r="O1117" s="1"/>
    </row>
    <row r="1118" spans="1:15" ht="15.75" customHeight="1" x14ac:dyDescent="0.25">
      <c r="A1118" s="1"/>
      <c r="B1118" s="1"/>
      <c r="C1118" s="1"/>
      <c r="D1118" s="1"/>
      <c r="E1118" s="1"/>
      <c r="F1118" s="1"/>
      <c r="G1118" s="1"/>
      <c r="H1118" s="1"/>
      <c r="I1118" s="1"/>
      <c r="J1118" s="1"/>
      <c r="K1118" s="1"/>
      <c r="L1118" s="1"/>
      <c r="M1118" s="1"/>
      <c r="N1118" s="1"/>
      <c r="O1118" s="1"/>
    </row>
    <row r="1119" spans="1:15" ht="15.75" customHeight="1" x14ac:dyDescent="0.25">
      <c r="A1119" s="1"/>
      <c r="B1119" s="1"/>
      <c r="C1119" s="1"/>
      <c r="D1119" s="1"/>
      <c r="E1119" s="1"/>
      <c r="F1119" s="1"/>
      <c r="G1119" s="1"/>
      <c r="H1119" s="1"/>
      <c r="I1119" s="1"/>
      <c r="J1119" s="1"/>
      <c r="K1119" s="1"/>
      <c r="L1119" s="1"/>
      <c r="M1119" s="1"/>
      <c r="N1119" s="1"/>
      <c r="O1119" s="1"/>
    </row>
    <row r="1120" spans="1:15" ht="15.75" customHeight="1" x14ac:dyDescent="0.25">
      <c r="A1120" s="1"/>
      <c r="B1120" s="1"/>
      <c r="C1120" s="1"/>
      <c r="D1120" s="1"/>
      <c r="E1120" s="1"/>
      <c r="F1120" s="1"/>
      <c r="G1120" s="1"/>
      <c r="H1120" s="1"/>
      <c r="I1120" s="1"/>
      <c r="J1120" s="1"/>
      <c r="K1120" s="1"/>
      <c r="L1120" s="1"/>
      <c r="M1120" s="1"/>
      <c r="N1120" s="1"/>
      <c r="O1120" s="1"/>
    </row>
    <row r="1121" spans="1:15" ht="15.75" customHeight="1" x14ac:dyDescent="0.25">
      <c r="A1121" s="1"/>
      <c r="B1121" s="1"/>
      <c r="C1121" s="1"/>
      <c r="D1121" s="1"/>
      <c r="E1121" s="1"/>
      <c r="F1121" s="1"/>
      <c r="G1121" s="1"/>
      <c r="H1121" s="1"/>
      <c r="I1121" s="1"/>
      <c r="J1121" s="1"/>
      <c r="K1121" s="1"/>
      <c r="L1121" s="1"/>
      <c r="M1121" s="1"/>
      <c r="N1121" s="1"/>
      <c r="O1121" s="1"/>
    </row>
    <row r="1122" spans="1:15" ht="15.75" customHeight="1" x14ac:dyDescent="0.25">
      <c r="A1122" s="1"/>
      <c r="B1122" s="1"/>
      <c r="C1122" s="1"/>
      <c r="D1122" s="1"/>
      <c r="E1122" s="1"/>
      <c r="F1122" s="1"/>
      <c r="G1122" s="1"/>
      <c r="H1122" s="1"/>
      <c r="I1122" s="1"/>
      <c r="J1122" s="1"/>
      <c r="K1122" s="1"/>
      <c r="L1122" s="1"/>
      <c r="M1122" s="1"/>
      <c r="N1122" s="1"/>
      <c r="O1122" s="1"/>
    </row>
    <row r="1123" spans="1:15" ht="15.75" customHeight="1" x14ac:dyDescent="0.25">
      <c r="A1123" s="1"/>
      <c r="B1123" s="1"/>
      <c r="C1123" s="1"/>
      <c r="D1123" s="1"/>
      <c r="E1123" s="1"/>
      <c r="F1123" s="1"/>
      <c r="G1123" s="1"/>
      <c r="H1123" s="1"/>
      <c r="I1123" s="1"/>
      <c r="J1123" s="1"/>
      <c r="K1123" s="1"/>
      <c r="L1123" s="1"/>
      <c r="M1123" s="1"/>
      <c r="N1123" s="1"/>
      <c r="O1123" s="1"/>
    </row>
    <row r="1124" spans="1:15" ht="15.75" customHeight="1" x14ac:dyDescent="0.25">
      <c r="A1124" s="1"/>
      <c r="B1124" s="1"/>
      <c r="C1124" s="1"/>
      <c r="D1124" s="1"/>
      <c r="E1124" s="1"/>
      <c r="F1124" s="1"/>
      <c r="G1124" s="1"/>
      <c r="H1124" s="1"/>
      <c r="I1124" s="1"/>
      <c r="J1124" s="1"/>
      <c r="K1124" s="1"/>
      <c r="L1124" s="1"/>
      <c r="M1124" s="1"/>
      <c r="N1124" s="1"/>
      <c r="O1124" s="1"/>
    </row>
    <row r="1125" spans="1:15" ht="15.75" customHeight="1" x14ac:dyDescent="0.25">
      <c r="A1125" s="1"/>
      <c r="B1125" s="1"/>
      <c r="C1125" s="1"/>
      <c r="D1125" s="1"/>
      <c r="E1125" s="1"/>
      <c r="F1125" s="1"/>
      <c r="G1125" s="1"/>
      <c r="H1125" s="1"/>
      <c r="I1125" s="1"/>
      <c r="J1125" s="1"/>
      <c r="K1125" s="1"/>
      <c r="L1125" s="1"/>
      <c r="M1125" s="1"/>
      <c r="N1125" s="1"/>
      <c r="O1125" s="1"/>
    </row>
    <row r="1126" spans="1:15" ht="15.75" customHeight="1" x14ac:dyDescent="0.25">
      <c r="A1126" s="1"/>
      <c r="B1126" s="1"/>
      <c r="C1126" s="1"/>
      <c r="D1126" s="1"/>
      <c r="E1126" s="1"/>
      <c r="F1126" s="1"/>
      <c r="G1126" s="1"/>
      <c r="H1126" s="1"/>
      <c r="I1126" s="1"/>
      <c r="J1126" s="1"/>
      <c r="K1126" s="1"/>
      <c r="L1126" s="1"/>
      <c r="M1126" s="1"/>
      <c r="N1126" s="1"/>
      <c r="O1126" s="1"/>
    </row>
    <row r="1127" spans="1:15" ht="15.75" customHeight="1" x14ac:dyDescent="0.25">
      <c r="A1127" s="1"/>
      <c r="B1127" s="1"/>
      <c r="C1127" s="1"/>
      <c r="D1127" s="1"/>
      <c r="E1127" s="1"/>
      <c r="F1127" s="1"/>
      <c r="G1127" s="1"/>
      <c r="H1127" s="1"/>
      <c r="I1127" s="1"/>
      <c r="J1127" s="1"/>
      <c r="K1127" s="1"/>
      <c r="L1127" s="1"/>
      <c r="M1127" s="1"/>
      <c r="N1127" s="1"/>
      <c r="O1127" s="1"/>
    </row>
    <row r="1128" spans="1:15" ht="15.75" customHeight="1" x14ac:dyDescent="0.25">
      <c r="A1128" s="1"/>
      <c r="B1128" s="1"/>
      <c r="C1128" s="1"/>
      <c r="D1128" s="1"/>
      <c r="E1128" s="1"/>
      <c r="F1128" s="1"/>
      <c r="G1128" s="1"/>
      <c r="H1128" s="1"/>
      <c r="I1128" s="1"/>
      <c r="J1128" s="1"/>
      <c r="K1128" s="1"/>
      <c r="L1128" s="1"/>
      <c r="M1128" s="1"/>
      <c r="N1128" s="1"/>
      <c r="O1128" s="1"/>
    </row>
    <row r="1129" spans="1:15" ht="15.75" customHeight="1" x14ac:dyDescent="0.25">
      <c r="A1129" s="1"/>
      <c r="B1129" s="1"/>
      <c r="C1129" s="1"/>
      <c r="D1129" s="1"/>
      <c r="E1129" s="1"/>
      <c r="F1129" s="1"/>
      <c r="G1129" s="1"/>
      <c r="H1129" s="1"/>
      <c r="I1129" s="1"/>
      <c r="J1129" s="1"/>
      <c r="K1129" s="1"/>
      <c r="L1129" s="1"/>
      <c r="M1129" s="1"/>
      <c r="N1129" s="1"/>
      <c r="O1129" s="1"/>
    </row>
    <row r="1130" spans="1:15" ht="15.75" customHeight="1" x14ac:dyDescent="0.25">
      <c r="A1130" s="1"/>
      <c r="B1130" s="1"/>
      <c r="C1130" s="1"/>
      <c r="D1130" s="1"/>
      <c r="E1130" s="1"/>
      <c r="F1130" s="1"/>
      <c r="G1130" s="1"/>
      <c r="H1130" s="1"/>
      <c r="I1130" s="1"/>
      <c r="J1130" s="1"/>
      <c r="K1130" s="1"/>
      <c r="L1130" s="1"/>
      <c r="M1130" s="1"/>
      <c r="N1130" s="1"/>
      <c r="O1130" s="1"/>
    </row>
    <row r="1131" spans="1:15" ht="15.75" customHeight="1" x14ac:dyDescent="0.25">
      <c r="A1131" s="1"/>
      <c r="B1131" s="1"/>
      <c r="C1131" s="1"/>
      <c r="D1131" s="1"/>
      <c r="E1131" s="1"/>
      <c r="F1131" s="1"/>
      <c r="G1131" s="1"/>
      <c r="H1131" s="1"/>
      <c r="I1131" s="1"/>
      <c r="J1131" s="1"/>
      <c r="K1131" s="1"/>
      <c r="L1131" s="1"/>
      <c r="M1131" s="1"/>
      <c r="N1131" s="1"/>
      <c r="O1131" s="1"/>
    </row>
    <row r="1132" spans="1:15" ht="15.75" customHeight="1" x14ac:dyDescent="0.25">
      <c r="A1132" s="1"/>
      <c r="B1132" s="1"/>
      <c r="C1132" s="1"/>
      <c r="D1132" s="1"/>
      <c r="E1132" s="1"/>
      <c r="F1132" s="1"/>
      <c r="G1132" s="1"/>
      <c r="H1132" s="1"/>
      <c r="I1132" s="1"/>
      <c r="J1132" s="1"/>
      <c r="K1132" s="1"/>
      <c r="L1132" s="1"/>
      <c r="M1132" s="1"/>
      <c r="N1132" s="1"/>
      <c r="O1132" s="1"/>
    </row>
    <row r="1133" spans="1:15" ht="15.75" customHeight="1" x14ac:dyDescent="0.25">
      <c r="A1133" s="1"/>
      <c r="B1133" s="1"/>
      <c r="C1133" s="1"/>
      <c r="D1133" s="1"/>
      <c r="E1133" s="1"/>
      <c r="F1133" s="1"/>
      <c r="G1133" s="1"/>
      <c r="H1133" s="1"/>
      <c r="I1133" s="1"/>
      <c r="J1133" s="1"/>
      <c r="K1133" s="1"/>
      <c r="L1133" s="1"/>
      <c r="M1133" s="1"/>
      <c r="N1133" s="1"/>
      <c r="O1133" s="1"/>
    </row>
    <row r="1134" spans="1:15" ht="15.75" customHeight="1" x14ac:dyDescent="0.25">
      <c r="A1134" s="1"/>
      <c r="B1134" s="1"/>
      <c r="C1134" s="1"/>
      <c r="D1134" s="1"/>
      <c r="E1134" s="1"/>
      <c r="F1134" s="1"/>
      <c r="G1134" s="1"/>
      <c r="H1134" s="1"/>
      <c r="I1134" s="1"/>
      <c r="J1134" s="1"/>
      <c r="K1134" s="1"/>
      <c r="L1134" s="1"/>
      <c r="M1134" s="1"/>
      <c r="N1134" s="1"/>
      <c r="O1134" s="1"/>
    </row>
    <row r="1135" spans="1:15" ht="15.75" customHeight="1" x14ac:dyDescent="0.25">
      <c r="A1135" s="1"/>
      <c r="B1135" s="1"/>
      <c r="C1135" s="1"/>
      <c r="D1135" s="1"/>
      <c r="E1135" s="1"/>
      <c r="F1135" s="1"/>
      <c r="G1135" s="1"/>
      <c r="H1135" s="1"/>
      <c r="I1135" s="1"/>
      <c r="J1135" s="1"/>
      <c r="K1135" s="1"/>
      <c r="L1135" s="1"/>
      <c r="M1135" s="1"/>
      <c r="N1135" s="1"/>
      <c r="O1135" s="1"/>
    </row>
    <row r="1136" spans="1:15" ht="15.75" customHeight="1" x14ac:dyDescent="0.25">
      <c r="A1136" s="1"/>
      <c r="B1136" s="1"/>
      <c r="C1136" s="1"/>
      <c r="D1136" s="1"/>
      <c r="E1136" s="1"/>
      <c r="F1136" s="1"/>
      <c r="G1136" s="1"/>
      <c r="H1136" s="1"/>
      <c r="I1136" s="1"/>
      <c r="J1136" s="1"/>
      <c r="K1136" s="1"/>
      <c r="L1136" s="1"/>
      <c r="M1136" s="1"/>
      <c r="N1136" s="1"/>
      <c r="O1136" s="1"/>
    </row>
    <row r="1137" spans="1:15" ht="15.75" customHeight="1" x14ac:dyDescent="0.25">
      <c r="A1137" s="1"/>
      <c r="B1137" s="1"/>
      <c r="C1137" s="1"/>
      <c r="D1137" s="1"/>
      <c r="E1137" s="1"/>
      <c r="F1137" s="1"/>
      <c r="G1137" s="1"/>
      <c r="H1137" s="1"/>
      <c r="I1137" s="1"/>
      <c r="J1137" s="1"/>
      <c r="K1137" s="1"/>
      <c r="L1137" s="1"/>
      <c r="M1137" s="1"/>
      <c r="N1137" s="1"/>
      <c r="O1137" s="1"/>
    </row>
    <row r="1138" spans="1:15" ht="15.75" customHeight="1" x14ac:dyDescent="0.25">
      <c r="A1138" s="1"/>
      <c r="B1138" s="1"/>
      <c r="C1138" s="1"/>
      <c r="D1138" s="1"/>
      <c r="E1138" s="1"/>
      <c r="F1138" s="1"/>
      <c r="G1138" s="1"/>
      <c r="H1138" s="1"/>
      <c r="I1138" s="1"/>
      <c r="J1138" s="1"/>
      <c r="K1138" s="1"/>
      <c r="L1138" s="1"/>
      <c r="M1138" s="1"/>
      <c r="N1138" s="1"/>
      <c r="O1138" s="1"/>
    </row>
    <row r="1139" spans="1:15" ht="15.75" customHeight="1" x14ac:dyDescent="0.25">
      <c r="A1139" s="1"/>
      <c r="B1139" s="1"/>
      <c r="C1139" s="1"/>
      <c r="D1139" s="1"/>
      <c r="E1139" s="1"/>
      <c r="F1139" s="1"/>
      <c r="G1139" s="1"/>
      <c r="H1139" s="1"/>
      <c r="I1139" s="1"/>
      <c r="J1139" s="1"/>
      <c r="K1139" s="1"/>
      <c r="L1139" s="1"/>
      <c r="M1139" s="1"/>
      <c r="N1139" s="1"/>
      <c r="O1139" s="1"/>
    </row>
    <row r="1140" spans="1:15" ht="15.75" customHeight="1" x14ac:dyDescent="0.25">
      <c r="A1140" s="1"/>
      <c r="B1140" s="1"/>
      <c r="C1140" s="1"/>
      <c r="D1140" s="1"/>
      <c r="E1140" s="1"/>
      <c r="F1140" s="1"/>
      <c r="G1140" s="1"/>
      <c r="H1140" s="1"/>
      <c r="I1140" s="1"/>
      <c r="J1140" s="1"/>
      <c r="K1140" s="1"/>
      <c r="L1140" s="1"/>
      <c r="M1140" s="1"/>
      <c r="N1140" s="1"/>
      <c r="O1140" s="1"/>
    </row>
    <row r="1141" spans="1:15" ht="15.75" customHeight="1" x14ac:dyDescent="0.25">
      <c r="A1141" s="1"/>
      <c r="B1141" s="1"/>
      <c r="C1141" s="1"/>
      <c r="D1141" s="1"/>
      <c r="E1141" s="1"/>
      <c r="F1141" s="1"/>
      <c r="G1141" s="1"/>
      <c r="H1141" s="1"/>
      <c r="I1141" s="1"/>
      <c r="J1141" s="1"/>
      <c r="K1141" s="1"/>
      <c r="L1141" s="1"/>
      <c r="M1141" s="1"/>
      <c r="N1141" s="1"/>
      <c r="O1141" s="1"/>
    </row>
    <row r="1142" spans="1:15" ht="15.75" customHeight="1" x14ac:dyDescent="0.25">
      <c r="A1142" s="1"/>
      <c r="B1142" s="1"/>
      <c r="C1142" s="1"/>
      <c r="D1142" s="1"/>
      <c r="E1142" s="1"/>
      <c r="F1142" s="1"/>
      <c r="G1142" s="1"/>
      <c r="H1142" s="1"/>
      <c r="I1142" s="1"/>
      <c r="J1142" s="1"/>
      <c r="K1142" s="1"/>
      <c r="L1142" s="1"/>
      <c r="M1142" s="1"/>
      <c r="N1142" s="1"/>
      <c r="O1142" s="1"/>
    </row>
    <row r="1143" spans="1:15" ht="15.75" customHeight="1" x14ac:dyDescent="0.25">
      <c r="A1143" s="1"/>
      <c r="B1143" s="1"/>
      <c r="C1143" s="1"/>
      <c r="D1143" s="1"/>
      <c r="E1143" s="1"/>
      <c r="F1143" s="1"/>
      <c r="G1143" s="1"/>
      <c r="H1143" s="1"/>
      <c r="I1143" s="1"/>
      <c r="J1143" s="1"/>
      <c r="K1143" s="1"/>
      <c r="L1143" s="1"/>
      <c r="M1143" s="1"/>
      <c r="N1143" s="1"/>
      <c r="O1143" s="1"/>
    </row>
    <row r="1144" spans="1:15" ht="15.75" customHeight="1" x14ac:dyDescent="0.25">
      <c r="A1144" s="1"/>
      <c r="B1144" s="1"/>
      <c r="C1144" s="1"/>
      <c r="D1144" s="1"/>
      <c r="E1144" s="1"/>
      <c r="F1144" s="1"/>
      <c r="G1144" s="1"/>
      <c r="H1144" s="1"/>
      <c r="I1144" s="1"/>
      <c r="J1144" s="1"/>
      <c r="K1144" s="1"/>
      <c r="L1144" s="1"/>
      <c r="M1144" s="1"/>
      <c r="N1144" s="1"/>
      <c r="O1144" s="1"/>
    </row>
    <row r="1145" spans="1:15" ht="15.75" customHeight="1" x14ac:dyDescent="0.25">
      <c r="A1145" s="1"/>
      <c r="B1145" s="1"/>
      <c r="C1145" s="1"/>
      <c r="D1145" s="1"/>
      <c r="E1145" s="1"/>
      <c r="F1145" s="1"/>
      <c r="G1145" s="1"/>
      <c r="H1145" s="1"/>
      <c r="I1145" s="1"/>
      <c r="J1145" s="1"/>
      <c r="K1145" s="1"/>
      <c r="L1145" s="1"/>
      <c r="M1145" s="1"/>
      <c r="N1145" s="1"/>
      <c r="O1145" s="1"/>
    </row>
    <row r="1146" spans="1:15" ht="15.75" customHeight="1" x14ac:dyDescent="0.25">
      <c r="A1146" s="1"/>
      <c r="B1146" s="1"/>
      <c r="C1146" s="1"/>
      <c r="D1146" s="1"/>
      <c r="E1146" s="1"/>
      <c r="F1146" s="1"/>
      <c r="G1146" s="1"/>
      <c r="H1146" s="1"/>
      <c r="I1146" s="1"/>
      <c r="J1146" s="1"/>
      <c r="K1146" s="1"/>
      <c r="L1146" s="1"/>
      <c r="M1146" s="1"/>
      <c r="N1146" s="1"/>
      <c r="O1146" s="1"/>
    </row>
    <row r="1147" spans="1:15" ht="15.75" customHeight="1" x14ac:dyDescent="0.25">
      <c r="A1147" s="1"/>
      <c r="B1147" s="1"/>
      <c r="C1147" s="1"/>
      <c r="D1147" s="1"/>
      <c r="E1147" s="1"/>
      <c r="F1147" s="1"/>
      <c r="G1147" s="1"/>
      <c r="H1147" s="1"/>
      <c r="I1147" s="1"/>
      <c r="J1147" s="1"/>
      <c r="K1147" s="1"/>
      <c r="L1147" s="1"/>
      <c r="M1147" s="1"/>
      <c r="N1147" s="1"/>
      <c r="O1147" s="1"/>
    </row>
    <row r="1148" spans="1:15" ht="15.75" customHeight="1" x14ac:dyDescent="0.25">
      <c r="A1148" s="1"/>
      <c r="B1148" s="1"/>
      <c r="C1148" s="1"/>
      <c r="D1148" s="1"/>
      <c r="E1148" s="1"/>
      <c r="F1148" s="1"/>
      <c r="G1148" s="1"/>
      <c r="H1148" s="1"/>
      <c r="I1148" s="1"/>
      <c r="J1148" s="1"/>
      <c r="K1148" s="1"/>
      <c r="L1148" s="1"/>
      <c r="M1148" s="1"/>
      <c r="N1148" s="1"/>
      <c r="O1148" s="1"/>
    </row>
    <row r="1149" spans="1:15" ht="15.75" customHeight="1" x14ac:dyDescent="0.25">
      <c r="A1149" s="1"/>
      <c r="B1149" s="1"/>
      <c r="C1149" s="1"/>
      <c r="D1149" s="1"/>
      <c r="E1149" s="1"/>
      <c r="F1149" s="1"/>
      <c r="G1149" s="1"/>
      <c r="H1149" s="1"/>
      <c r="I1149" s="1"/>
      <c r="J1149" s="1"/>
      <c r="K1149" s="1"/>
      <c r="L1149" s="1"/>
      <c r="M1149" s="1"/>
      <c r="N1149" s="1"/>
      <c r="O1149" s="1"/>
    </row>
    <row r="1150" spans="1:15" ht="15.75" customHeight="1" x14ac:dyDescent="0.25">
      <c r="A1150" s="1"/>
      <c r="B1150" s="1"/>
      <c r="C1150" s="1"/>
      <c r="D1150" s="1"/>
      <c r="E1150" s="1"/>
      <c r="F1150" s="1"/>
      <c r="G1150" s="1"/>
      <c r="H1150" s="1"/>
      <c r="I1150" s="1"/>
      <c r="J1150" s="1"/>
      <c r="K1150" s="1"/>
      <c r="L1150" s="1"/>
      <c r="M1150" s="1"/>
      <c r="N1150" s="1"/>
      <c r="O1150" s="1"/>
    </row>
    <row r="1151" spans="1:15" ht="15.75" customHeight="1" x14ac:dyDescent="0.25">
      <c r="A1151" s="1"/>
      <c r="B1151" s="1"/>
      <c r="C1151" s="1"/>
      <c r="D1151" s="1"/>
      <c r="E1151" s="1"/>
      <c r="F1151" s="1"/>
      <c r="G1151" s="1"/>
      <c r="H1151" s="1"/>
      <c r="I1151" s="1"/>
      <c r="J1151" s="1"/>
      <c r="K1151" s="1"/>
      <c r="L1151" s="1"/>
      <c r="M1151" s="1"/>
      <c r="N1151" s="1"/>
      <c r="O1151" s="1"/>
    </row>
    <row r="1152" spans="1:15" ht="15.75" customHeight="1" x14ac:dyDescent="0.25">
      <c r="A1152" s="1"/>
      <c r="B1152" s="1"/>
      <c r="C1152" s="1"/>
      <c r="D1152" s="1"/>
      <c r="E1152" s="1"/>
      <c r="F1152" s="1"/>
      <c r="G1152" s="1"/>
      <c r="H1152" s="1"/>
      <c r="I1152" s="1"/>
      <c r="J1152" s="1"/>
      <c r="K1152" s="1"/>
      <c r="L1152" s="1"/>
      <c r="M1152" s="1"/>
      <c r="N1152" s="1"/>
      <c r="O1152" s="1"/>
    </row>
    <row r="1153" spans="1:15" ht="15.75" customHeight="1" x14ac:dyDescent="0.25">
      <c r="A1153" s="1"/>
      <c r="B1153" s="1"/>
      <c r="C1153" s="1"/>
      <c r="D1153" s="1"/>
      <c r="E1153" s="1"/>
      <c r="F1153" s="1"/>
      <c r="G1153" s="1"/>
      <c r="H1153" s="1"/>
      <c r="I1153" s="1"/>
      <c r="J1153" s="1"/>
      <c r="K1153" s="1"/>
      <c r="L1153" s="1"/>
      <c r="M1153" s="1"/>
      <c r="N1153" s="1"/>
      <c r="O1153" s="1"/>
    </row>
    <row r="1154" spans="1:15" ht="15.75" customHeight="1" x14ac:dyDescent="0.25">
      <c r="A1154" s="1"/>
      <c r="B1154" s="1"/>
      <c r="C1154" s="1"/>
      <c r="D1154" s="1"/>
      <c r="E1154" s="1"/>
      <c r="F1154" s="1"/>
      <c r="G1154" s="1"/>
      <c r="H1154" s="1"/>
      <c r="I1154" s="1"/>
      <c r="J1154" s="1"/>
      <c r="K1154" s="1"/>
      <c r="L1154" s="1"/>
      <c r="M1154" s="1"/>
      <c r="N1154" s="1"/>
      <c r="O1154" s="1"/>
    </row>
    <row r="1155" spans="1:15" ht="15.75" customHeight="1" x14ac:dyDescent="0.25">
      <c r="A1155" s="1"/>
      <c r="B1155" s="1"/>
      <c r="C1155" s="1"/>
      <c r="D1155" s="1"/>
      <c r="E1155" s="1"/>
      <c r="F1155" s="1"/>
      <c r="G1155" s="1"/>
      <c r="H1155" s="1"/>
      <c r="I1155" s="1"/>
      <c r="J1155" s="1"/>
      <c r="K1155" s="1"/>
      <c r="L1155" s="1"/>
      <c r="M1155" s="1"/>
      <c r="N1155" s="1"/>
      <c r="O1155" s="1"/>
    </row>
    <row r="1156" spans="1:15" ht="15.75" customHeight="1" x14ac:dyDescent="0.25">
      <c r="A1156" s="1"/>
      <c r="B1156" s="1"/>
      <c r="C1156" s="1"/>
      <c r="D1156" s="1"/>
      <c r="E1156" s="1"/>
      <c r="F1156" s="1"/>
      <c r="G1156" s="1"/>
      <c r="H1156" s="1"/>
      <c r="I1156" s="1"/>
      <c r="J1156" s="1"/>
      <c r="K1156" s="1"/>
      <c r="L1156" s="1"/>
      <c r="M1156" s="1"/>
      <c r="N1156" s="1"/>
      <c r="O1156" s="1"/>
    </row>
    <row r="1157" spans="1:15" ht="15.75" customHeight="1" x14ac:dyDescent="0.25">
      <c r="A1157" s="1"/>
      <c r="B1157" s="1"/>
      <c r="C1157" s="1"/>
      <c r="D1157" s="1"/>
      <c r="E1157" s="1"/>
      <c r="F1157" s="1"/>
      <c r="G1157" s="1"/>
      <c r="H1157" s="1"/>
      <c r="I1157" s="1"/>
      <c r="J1157" s="1"/>
      <c r="K1157" s="1"/>
      <c r="L1157" s="1"/>
      <c r="M1157" s="1"/>
      <c r="N1157" s="1"/>
      <c r="O1157" s="1"/>
    </row>
    <row r="1158" spans="1:15" ht="15.75" customHeight="1" x14ac:dyDescent="0.25">
      <c r="A1158" s="1"/>
      <c r="B1158" s="1"/>
      <c r="C1158" s="1"/>
      <c r="D1158" s="1"/>
      <c r="E1158" s="1"/>
      <c r="F1158" s="1"/>
      <c r="G1158" s="1"/>
      <c r="H1158" s="1"/>
      <c r="I1158" s="1"/>
      <c r="J1158" s="1"/>
      <c r="K1158" s="1"/>
      <c r="L1158" s="1"/>
      <c r="M1158" s="1"/>
      <c r="N1158" s="1"/>
      <c r="O1158" s="1"/>
    </row>
    <row r="1159" spans="1:15" ht="15.75" customHeight="1" x14ac:dyDescent="0.25">
      <c r="A1159" s="1"/>
      <c r="B1159" s="1"/>
      <c r="C1159" s="1"/>
      <c r="D1159" s="1"/>
      <c r="E1159" s="1"/>
      <c r="F1159" s="1"/>
      <c r="G1159" s="1"/>
      <c r="H1159" s="1"/>
      <c r="I1159" s="1"/>
      <c r="J1159" s="1"/>
      <c r="K1159" s="1"/>
      <c r="L1159" s="1"/>
      <c r="M1159" s="1"/>
      <c r="N1159" s="1"/>
      <c r="O1159" s="1"/>
    </row>
    <row r="1160" spans="1:15" ht="15.75" customHeight="1" x14ac:dyDescent="0.25">
      <c r="A1160" s="1"/>
      <c r="B1160" s="1"/>
      <c r="C1160" s="1"/>
      <c r="D1160" s="1"/>
      <c r="E1160" s="1"/>
      <c r="F1160" s="1"/>
      <c r="G1160" s="1"/>
      <c r="H1160" s="1"/>
      <c r="I1160" s="1"/>
      <c r="J1160" s="1"/>
      <c r="K1160" s="1"/>
      <c r="L1160" s="1"/>
      <c r="M1160" s="1"/>
      <c r="N1160" s="1"/>
      <c r="O1160" s="1"/>
    </row>
    <row r="1161" spans="1:15" ht="15.75" customHeight="1" x14ac:dyDescent="0.25">
      <c r="A1161" s="1"/>
      <c r="B1161" s="1"/>
      <c r="C1161" s="1"/>
      <c r="D1161" s="1"/>
      <c r="E1161" s="1"/>
      <c r="F1161" s="1"/>
      <c r="G1161" s="1"/>
      <c r="H1161" s="1"/>
      <c r="I1161" s="1"/>
      <c r="J1161" s="1"/>
      <c r="K1161" s="1"/>
      <c r="L1161" s="1"/>
      <c r="M1161" s="1"/>
      <c r="N1161" s="1"/>
      <c r="O1161" s="1"/>
    </row>
    <row r="1162" spans="1:15" ht="15.75" customHeight="1" x14ac:dyDescent="0.25">
      <c r="A1162" s="1"/>
      <c r="B1162" s="1"/>
      <c r="C1162" s="1"/>
      <c r="D1162" s="1"/>
      <c r="E1162" s="1"/>
      <c r="F1162" s="1"/>
      <c r="G1162" s="1"/>
      <c r="H1162" s="1"/>
      <c r="I1162" s="1"/>
      <c r="J1162" s="1"/>
      <c r="K1162" s="1"/>
      <c r="L1162" s="1"/>
      <c r="M1162" s="1"/>
      <c r="N1162" s="1"/>
      <c r="O1162" s="1"/>
    </row>
    <row r="1163" spans="1:15" ht="15.75" customHeight="1" x14ac:dyDescent="0.25">
      <c r="A1163" s="1"/>
      <c r="B1163" s="1"/>
      <c r="C1163" s="1"/>
      <c r="D1163" s="1"/>
      <c r="E1163" s="1"/>
      <c r="F1163" s="1"/>
      <c r="G1163" s="1"/>
      <c r="H1163" s="1"/>
      <c r="I1163" s="1"/>
      <c r="J1163" s="1"/>
      <c r="K1163" s="1"/>
      <c r="L1163" s="1"/>
      <c r="M1163" s="1"/>
      <c r="N1163" s="1"/>
      <c r="O1163" s="1"/>
    </row>
    <row r="1164" spans="1:15" ht="15.75" customHeight="1" x14ac:dyDescent="0.25">
      <c r="A1164" s="1"/>
      <c r="B1164" s="1"/>
      <c r="C1164" s="1"/>
      <c r="D1164" s="1"/>
      <c r="E1164" s="1"/>
      <c r="F1164" s="1"/>
      <c r="G1164" s="1"/>
      <c r="H1164" s="1"/>
      <c r="I1164" s="1"/>
      <c r="J1164" s="1"/>
      <c r="K1164" s="1"/>
      <c r="L1164" s="1"/>
      <c r="M1164" s="1"/>
      <c r="N1164" s="1"/>
      <c r="O1164" s="1"/>
    </row>
    <row r="1165" spans="1:15" ht="15.75" customHeight="1" x14ac:dyDescent="0.25">
      <c r="A1165" s="1"/>
      <c r="B1165" s="1"/>
      <c r="C1165" s="1"/>
      <c r="D1165" s="1"/>
      <c r="E1165" s="1"/>
      <c r="F1165" s="1"/>
      <c r="G1165" s="1"/>
      <c r="H1165" s="1"/>
      <c r="I1165" s="1"/>
      <c r="J1165" s="1"/>
      <c r="K1165" s="1"/>
      <c r="L1165" s="1"/>
      <c r="M1165" s="1"/>
      <c r="N1165" s="1"/>
      <c r="O1165" s="1"/>
    </row>
    <row r="1166" spans="1:15" ht="15.75" customHeight="1" x14ac:dyDescent="0.25">
      <c r="A1166" s="1"/>
      <c r="B1166" s="1"/>
      <c r="C1166" s="1"/>
      <c r="D1166" s="1"/>
      <c r="E1166" s="1"/>
      <c r="F1166" s="1"/>
      <c r="G1166" s="1"/>
      <c r="H1166" s="1"/>
      <c r="I1166" s="1"/>
      <c r="J1166" s="1"/>
      <c r="K1166" s="1"/>
      <c r="L1166" s="1"/>
      <c r="M1166" s="1"/>
      <c r="N1166" s="1"/>
      <c r="O1166" s="1"/>
    </row>
    <row r="1167" spans="1:15" ht="15.75" customHeight="1" x14ac:dyDescent="0.25">
      <c r="A1167" s="1"/>
      <c r="B1167" s="1"/>
      <c r="C1167" s="1"/>
      <c r="D1167" s="1"/>
      <c r="E1167" s="1"/>
      <c r="F1167" s="1"/>
      <c r="G1167" s="1"/>
      <c r="H1167" s="1"/>
      <c r="I1167" s="1"/>
      <c r="J1167" s="1"/>
      <c r="K1167" s="1"/>
      <c r="L1167" s="1"/>
      <c r="M1167" s="1"/>
      <c r="N1167" s="1"/>
      <c r="O1167" s="1"/>
    </row>
    <row r="1168" spans="1:15" ht="15.75" customHeight="1" x14ac:dyDescent="0.25">
      <c r="A1168" s="1"/>
      <c r="B1168" s="1"/>
      <c r="C1168" s="1"/>
      <c r="D1168" s="1"/>
      <c r="E1168" s="1"/>
      <c r="F1168" s="1"/>
      <c r="G1168" s="1"/>
      <c r="H1168" s="1"/>
      <c r="I1168" s="1"/>
      <c r="J1168" s="1"/>
      <c r="K1168" s="1"/>
      <c r="L1168" s="1"/>
      <c r="M1168" s="1"/>
      <c r="N1168" s="1"/>
      <c r="O1168" s="1"/>
    </row>
    <row r="1169" spans="1:15" ht="15.75" customHeight="1" x14ac:dyDescent="0.25">
      <c r="A1169" s="1"/>
      <c r="B1169" s="1"/>
      <c r="C1169" s="1"/>
      <c r="D1169" s="1"/>
      <c r="E1169" s="1"/>
      <c r="F1169" s="1"/>
      <c r="G1169" s="1"/>
      <c r="H1169" s="1"/>
      <c r="I1169" s="1"/>
      <c r="J1169" s="1"/>
      <c r="K1169" s="1"/>
      <c r="L1169" s="1"/>
      <c r="M1169" s="1"/>
      <c r="N1169" s="1"/>
      <c r="O1169" s="1"/>
    </row>
    <row r="1170" spans="1:15" ht="15.75" customHeight="1" x14ac:dyDescent="0.25">
      <c r="A1170" s="1"/>
      <c r="B1170" s="1"/>
      <c r="C1170" s="1"/>
      <c r="D1170" s="1"/>
      <c r="E1170" s="1"/>
      <c r="F1170" s="1"/>
      <c r="G1170" s="1"/>
      <c r="H1170" s="1"/>
      <c r="I1170" s="1"/>
      <c r="J1170" s="1"/>
      <c r="K1170" s="1"/>
      <c r="L1170" s="1"/>
      <c r="M1170" s="1"/>
      <c r="N1170" s="1"/>
      <c r="O1170" s="1"/>
    </row>
    <row r="1171" spans="1:15" ht="15.75" customHeight="1" x14ac:dyDescent="0.25">
      <c r="A1171" s="1"/>
      <c r="B1171" s="1"/>
      <c r="C1171" s="1"/>
      <c r="D1171" s="1"/>
      <c r="E1171" s="1"/>
      <c r="F1171" s="1"/>
      <c r="G1171" s="1"/>
      <c r="H1171" s="1"/>
      <c r="I1171" s="1"/>
      <c r="J1171" s="1"/>
      <c r="K1171" s="1"/>
      <c r="L1171" s="1"/>
      <c r="M1171" s="1"/>
      <c r="N1171" s="1"/>
      <c r="O1171" s="1"/>
    </row>
    <row r="1172" spans="1:15" ht="15.75" customHeight="1" x14ac:dyDescent="0.25">
      <c r="A1172" s="1"/>
      <c r="B1172" s="1"/>
      <c r="C1172" s="1"/>
      <c r="D1172" s="1"/>
      <c r="E1172" s="1"/>
      <c r="F1172" s="1"/>
      <c r="G1172" s="1"/>
      <c r="H1172" s="1"/>
      <c r="I1172" s="1"/>
      <c r="J1172" s="1"/>
      <c r="K1172" s="1"/>
      <c r="L1172" s="1"/>
      <c r="M1172" s="1"/>
      <c r="N1172" s="1"/>
      <c r="O1172" s="1"/>
    </row>
    <row r="1173" spans="1:15" ht="15.75" customHeight="1" x14ac:dyDescent="0.25">
      <c r="A1173" s="1"/>
      <c r="B1173" s="1"/>
      <c r="C1173" s="1"/>
      <c r="D1173" s="1"/>
      <c r="E1173" s="1"/>
      <c r="F1173" s="1"/>
      <c r="G1173" s="1"/>
      <c r="H1173" s="1"/>
      <c r="I1173" s="1"/>
      <c r="J1173" s="1"/>
      <c r="K1173" s="1"/>
      <c r="L1173" s="1"/>
      <c r="M1173" s="1"/>
      <c r="N1173" s="1"/>
      <c r="O1173" s="1"/>
    </row>
    <row r="1174" spans="1:15" ht="15.75" customHeight="1" x14ac:dyDescent="0.25">
      <c r="A1174" s="1"/>
      <c r="B1174" s="1"/>
      <c r="C1174" s="1"/>
      <c r="D1174" s="1"/>
      <c r="E1174" s="1"/>
      <c r="F1174" s="1"/>
      <c r="G1174" s="1"/>
      <c r="H1174" s="1"/>
      <c r="I1174" s="1"/>
      <c r="J1174" s="1"/>
      <c r="K1174" s="1"/>
      <c r="L1174" s="1"/>
      <c r="M1174" s="1"/>
      <c r="N1174" s="1"/>
      <c r="O1174" s="1"/>
    </row>
    <row r="1175" spans="1:15" ht="15.75" customHeight="1" x14ac:dyDescent="0.25">
      <c r="A1175" s="1"/>
      <c r="B1175" s="1"/>
      <c r="C1175" s="1"/>
      <c r="D1175" s="1"/>
      <c r="E1175" s="1"/>
      <c r="F1175" s="1"/>
      <c r="G1175" s="1"/>
      <c r="H1175" s="1"/>
      <c r="I1175" s="1"/>
      <c r="J1175" s="1"/>
      <c r="K1175" s="1"/>
      <c r="L1175" s="1"/>
      <c r="M1175" s="1"/>
      <c r="N1175" s="1"/>
      <c r="O1175" s="1"/>
    </row>
    <row r="1176" spans="1:15" ht="15.75" customHeight="1" x14ac:dyDescent="0.25">
      <c r="A1176" s="1"/>
      <c r="B1176" s="1"/>
      <c r="C1176" s="1"/>
      <c r="D1176" s="1"/>
      <c r="E1176" s="1"/>
      <c r="F1176" s="1"/>
      <c r="G1176" s="1"/>
      <c r="H1176" s="1"/>
      <c r="I1176" s="1"/>
      <c r="J1176" s="1"/>
      <c r="K1176" s="1"/>
      <c r="L1176" s="1"/>
      <c r="M1176" s="1"/>
      <c r="N1176" s="1"/>
      <c r="O1176" s="1"/>
    </row>
    <row r="1177" spans="1:15" ht="15.75" customHeight="1" x14ac:dyDescent="0.25">
      <c r="A1177" s="1"/>
      <c r="B1177" s="1"/>
      <c r="C1177" s="1"/>
      <c r="D1177" s="1"/>
      <c r="E1177" s="1"/>
      <c r="F1177" s="1"/>
      <c r="G1177" s="1"/>
      <c r="H1177" s="1"/>
      <c r="I1177" s="1"/>
      <c r="J1177" s="1"/>
      <c r="K1177" s="1"/>
      <c r="L1177" s="1"/>
      <c r="M1177" s="1"/>
      <c r="N1177" s="1"/>
      <c r="O1177" s="1"/>
    </row>
    <row r="1178" spans="1:15" ht="15.75" customHeight="1" x14ac:dyDescent="0.25">
      <c r="A1178" s="1"/>
      <c r="B1178" s="1"/>
      <c r="C1178" s="1"/>
      <c r="D1178" s="1"/>
      <c r="E1178" s="1"/>
      <c r="F1178" s="1"/>
      <c r="G1178" s="1"/>
      <c r="H1178" s="1"/>
      <c r="I1178" s="1"/>
      <c r="J1178" s="1"/>
      <c r="K1178" s="1"/>
      <c r="L1178" s="1"/>
      <c r="M1178" s="1"/>
      <c r="N1178" s="1"/>
      <c r="O1178" s="1"/>
    </row>
    <row r="1179" spans="1:15" ht="15.75" customHeight="1" x14ac:dyDescent="0.25">
      <c r="A1179" s="1"/>
      <c r="B1179" s="1"/>
      <c r="C1179" s="1"/>
      <c r="D1179" s="1"/>
      <c r="E1179" s="1"/>
      <c r="F1179" s="1"/>
      <c r="G1179" s="1"/>
      <c r="H1179" s="1"/>
      <c r="I1179" s="1"/>
      <c r="J1179" s="1"/>
      <c r="K1179" s="1"/>
      <c r="L1179" s="1"/>
      <c r="M1179" s="1"/>
      <c r="N1179" s="1"/>
      <c r="O1179" s="1"/>
    </row>
    <row r="1180" spans="1:15" ht="15.75" customHeight="1" x14ac:dyDescent="0.25">
      <c r="A1180" s="1"/>
      <c r="B1180" s="1"/>
      <c r="C1180" s="1"/>
      <c r="D1180" s="1"/>
      <c r="E1180" s="1"/>
      <c r="F1180" s="1"/>
      <c r="G1180" s="1"/>
      <c r="H1180" s="1"/>
      <c r="I1180" s="1"/>
      <c r="J1180" s="1"/>
      <c r="K1180" s="1"/>
      <c r="L1180" s="1"/>
      <c r="M1180" s="1"/>
      <c r="N1180" s="1"/>
      <c r="O1180" s="1"/>
    </row>
    <row r="1181" spans="1:15" ht="15.75" customHeight="1" x14ac:dyDescent="0.25">
      <c r="A1181" s="1"/>
      <c r="B1181" s="1"/>
      <c r="C1181" s="1"/>
      <c r="D1181" s="1"/>
      <c r="E1181" s="1"/>
      <c r="F1181" s="1"/>
      <c r="G1181" s="1"/>
      <c r="H1181" s="1"/>
      <c r="I1181" s="1"/>
      <c r="J1181" s="1"/>
      <c r="K1181" s="1"/>
      <c r="L1181" s="1"/>
      <c r="M1181" s="1"/>
      <c r="N1181" s="1"/>
      <c r="O1181" s="1"/>
    </row>
    <row r="1182" spans="1:15" ht="15.75" customHeight="1" x14ac:dyDescent="0.25">
      <c r="A1182" s="1"/>
      <c r="B1182" s="1"/>
      <c r="C1182" s="1"/>
      <c r="D1182" s="1"/>
      <c r="E1182" s="1"/>
      <c r="F1182" s="1"/>
      <c r="G1182" s="1"/>
      <c r="H1182" s="1"/>
      <c r="I1182" s="1"/>
      <c r="J1182" s="1"/>
      <c r="K1182" s="1"/>
      <c r="L1182" s="1"/>
      <c r="M1182" s="1"/>
      <c r="N1182" s="1"/>
      <c r="O1182" s="1"/>
    </row>
    <row r="1183" spans="1:15" ht="15.75" customHeight="1" x14ac:dyDescent="0.25">
      <c r="A1183" s="1"/>
      <c r="B1183" s="1"/>
      <c r="C1183" s="1"/>
      <c r="D1183" s="1"/>
      <c r="E1183" s="1"/>
      <c r="F1183" s="1"/>
      <c r="G1183" s="1"/>
      <c r="H1183" s="1"/>
      <c r="I1183" s="1"/>
      <c r="J1183" s="1"/>
      <c r="K1183" s="1"/>
      <c r="L1183" s="1"/>
      <c r="M1183" s="1"/>
      <c r="N1183" s="1"/>
      <c r="O1183" s="1"/>
    </row>
    <row r="1184" spans="1:15" ht="15.75" customHeight="1" x14ac:dyDescent="0.25">
      <c r="A1184" s="1"/>
      <c r="B1184" s="1"/>
      <c r="C1184" s="1"/>
      <c r="D1184" s="1"/>
      <c r="E1184" s="1"/>
      <c r="F1184" s="1"/>
      <c r="G1184" s="1"/>
      <c r="H1184" s="1"/>
      <c r="I1184" s="1"/>
      <c r="J1184" s="1"/>
      <c r="K1184" s="1"/>
      <c r="L1184" s="1"/>
      <c r="M1184" s="1"/>
      <c r="N1184" s="1"/>
      <c r="O1184" s="1"/>
    </row>
    <row r="1185" spans="1:15" ht="15.75" customHeight="1" x14ac:dyDescent="0.25">
      <c r="A1185" s="1"/>
      <c r="B1185" s="1"/>
      <c r="C1185" s="1"/>
      <c r="D1185" s="1"/>
      <c r="E1185" s="1"/>
      <c r="F1185" s="1"/>
      <c r="G1185" s="1"/>
      <c r="H1185" s="1"/>
      <c r="I1185" s="1"/>
      <c r="J1185" s="1"/>
      <c r="K1185" s="1"/>
      <c r="L1185" s="1"/>
      <c r="M1185" s="1"/>
      <c r="N1185" s="1"/>
      <c r="O1185" s="1"/>
    </row>
    <row r="1186" spans="1:15" ht="15.75" customHeight="1" x14ac:dyDescent="0.25">
      <c r="A1186" s="1"/>
      <c r="B1186" s="1"/>
      <c r="C1186" s="1"/>
      <c r="D1186" s="1"/>
      <c r="E1186" s="1"/>
      <c r="F1186" s="1"/>
      <c r="G1186" s="1"/>
      <c r="H1186" s="1"/>
      <c r="I1186" s="1"/>
      <c r="J1186" s="1"/>
      <c r="K1186" s="1"/>
      <c r="L1186" s="1"/>
      <c r="M1186" s="1"/>
      <c r="N1186" s="1"/>
      <c r="O1186" s="1"/>
    </row>
    <row r="1187" spans="1:15" ht="15.75" customHeight="1" x14ac:dyDescent="0.25">
      <c r="A1187" s="1"/>
      <c r="B1187" s="1"/>
      <c r="C1187" s="1"/>
      <c r="D1187" s="1"/>
      <c r="E1187" s="1"/>
      <c r="F1187" s="1"/>
      <c r="G1187" s="1"/>
      <c r="H1187" s="1"/>
      <c r="I1187" s="1"/>
      <c r="J1187" s="1"/>
      <c r="K1187" s="1"/>
      <c r="L1187" s="1"/>
      <c r="M1187" s="1"/>
      <c r="N1187" s="1"/>
      <c r="O1187" s="1"/>
    </row>
    <row r="1188" spans="1:15" ht="15.75" customHeight="1" x14ac:dyDescent="0.25">
      <c r="A1188" s="1"/>
      <c r="B1188" s="1"/>
      <c r="C1188" s="1"/>
      <c r="D1188" s="1"/>
      <c r="E1188" s="1"/>
      <c r="F1188" s="1"/>
      <c r="G1188" s="1"/>
      <c r="H1188" s="1"/>
      <c r="I1188" s="1"/>
      <c r="J1188" s="1"/>
      <c r="K1188" s="1"/>
      <c r="L1188" s="1"/>
      <c r="M1188" s="1"/>
      <c r="N1188" s="1"/>
      <c r="O1188" s="1"/>
    </row>
    <row r="1189" spans="1:15" ht="15.75" customHeight="1" x14ac:dyDescent="0.25">
      <c r="A1189" s="1"/>
      <c r="B1189" s="1"/>
      <c r="C1189" s="1"/>
      <c r="D1189" s="1"/>
      <c r="E1189" s="1"/>
      <c r="F1189" s="1"/>
      <c r="G1189" s="1"/>
      <c r="H1189" s="1"/>
      <c r="I1189" s="1"/>
      <c r="J1189" s="1"/>
      <c r="K1189" s="1"/>
      <c r="L1189" s="1"/>
      <c r="M1189" s="1"/>
      <c r="N1189" s="1"/>
      <c r="O1189" s="1"/>
    </row>
    <row r="1190" spans="1:15" ht="15.75" customHeight="1" x14ac:dyDescent="0.25">
      <c r="A1190" s="1"/>
      <c r="B1190" s="1"/>
      <c r="C1190" s="1"/>
      <c r="D1190" s="1"/>
      <c r="E1190" s="1"/>
      <c r="F1190" s="1"/>
      <c r="G1190" s="1"/>
      <c r="H1190" s="1"/>
      <c r="I1190" s="1"/>
      <c r="J1190" s="1"/>
      <c r="K1190" s="1"/>
      <c r="L1190" s="1"/>
      <c r="M1190" s="1"/>
      <c r="N1190" s="1"/>
      <c r="O1190" s="1"/>
    </row>
    <row r="1191" spans="1:15" ht="15.75" customHeight="1" x14ac:dyDescent="0.25">
      <c r="A1191" s="1"/>
      <c r="B1191" s="1"/>
      <c r="C1191" s="1"/>
      <c r="D1191" s="1"/>
      <c r="E1191" s="1"/>
      <c r="F1191" s="1"/>
      <c r="G1191" s="1"/>
      <c r="H1191" s="1"/>
      <c r="I1191" s="1"/>
      <c r="J1191" s="1"/>
      <c r="K1191" s="1"/>
      <c r="L1191" s="1"/>
      <c r="M1191" s="1"/>
      <c r="N1191" s="1"/>
      <c r="O1191" s="1"/>
    </row>
    <row r="1192" spans="1:15" ht="15.75" customHeight="1" x14ac:dyDescent="0.25">
      <c r="A1192" s="1"/>
      <c r="B1192" s="1"/>
      <c r="C1192" s="1"/>
      <c r="D1192" s="1"/>
      <c r="E1192" s="1"/>
      <c r="F1192" s="1"/>
      <c r="G1192" s="1"/>
      <c r="H1192" s="1"/>
      <c r="I1192" s="1"/>
      <c r="J1192" s="1"/>
      <c r="K1192" s="1"/>
      <c r="L1192" s="1"/>
      <c r="M1192" s="1"/>
      <c r="N1192" s="1"/>
      <c r="O1192" s="1"/>
    </row>
    <row r="1193" spans="1:15" ht="15.75" customHeight="1" x14ac:dyDescent="0.25">
      <c r="A1193" s="1"/>
      <c r="B1193" s="1"/>
      <c r="C1193" s="1"/>
      <c r="D1193" s="1"/>
      <c r="E1193" s="1"/>
      <c r="F1193" s="1"/>
      <c r="G1193" s="1"/>
      <c r="H1193" s="1"/>
      <c r="I1193" s="1"/>
      <c r="J1193" s="1"/>
      <c r="K1193" s="1"/>
      <c r="L1193" s="1"/>
      <c r="M1193" s="1"/>
      <c r="N1193" s="1"/>
      <c r="O1193" s="1"/>
    </row>
    <row r="1194" spans="1:15" ht="15.75" customHeight="1" x14ac:dyDescent="0.25">
      <c r="A1194" s="1"/>
      <c r="B1194" s="1"/>
      <c r="C1194" s="1"/>
      <c r="D1194" s="1"/>
      <c r="E1194" s="1"/>
      <c r="F1194" s="1"/>
      <c r="G1194" s="1"/>
      <c r="H1194" s="1"/>
      <c r="I1194" s="1"/>
      <c r="J1194" s="1"/>
      <c r="K1194" s="1"/>
      <c r="L1194" s="1"/>
      <c r="M1194" s="1"/>
      <c r="N1194" s="1"/>
      <c r="O1194" s="1"/>
    </row>
    <row r="1195" spans="1:15" ht="15.75" customHeight="1" x14ac:dyDescent="0.25">
      <c r="A1195" s="1"/>
      <c r="B1195" s="1"/>
      <c r="C1195" s="1"/>
      <c r="D1195" s="1"/>
      <c r="E1195" s="1"/>
      <c r="F1195" s="1"/>
      <c r="G1195" s="1"/>
      <c r="H1195" s="1"/>
      <c r="I1195" s="1"/>
      <c r="J1195" s="1"/>
      <c r="K1195" s="1"/>
      <c r="L1195" s="1"/>
      <c r="M1195" s="1"/>
      <c r="N1195" s="1"/>
      <c r="O1195" s="1"/>
    </row>
    <row r="1196" spans="1:15" ht="15.75" customHeight="1" x14ac:dyDescent="0.25">
      <c r="A1196" s="1"/>
      <c r="B1196" s="1"/>
      <c r="C1196" s="1"/>
      <c r="D1196" s="1"/>
      <c r="E1196" s="1"/>
      <c r="F1196" s="1"/>
      <c r="G1196" s="1"/>
      <c r="H1196" s="1"/>
      <c r="I1196" s="1"/>
      <c r="J1196" s="1"/>
      <c r="K1196" s="1"/>
      <c r="L1196" s="1"/>
      <c r="M1196" s="1"/>
      <c r="N1196" s="1"/>
      <c r="O1196" s="1"/>
    </row>
    <row r="1197" spans="1:15" ht="15.75" customHeight="1" x14ac:dyDescent="0.25">
      <c r="A1197" s="1"/>
      <c r="B1197" s="1"/>
      <c r="C1197" s="1"/>
      <c r="D1197" s="1"/>
      <c r="E1197" s="1"/>
      <c r="F1197" s="1"/>
      <c r="G1197" s="1"/>
      <c r="H1197" s="1"/>
      <c r="I1197" s="1"/>
      <c r="J1197" s="1"/>
      <c r="K1197" s="1"/>
      <c r="L1197" s="1"/>
      <c r="M1197" s="1"/>
      <c r="N1197" s="1"/>
      <c r="O1197" s="1"/>
    </row>
    <row r="1198" spans="1:15" ht="15.75" customHeight="1" x14ac:dyDescent="0.25">
      <c r="A1198" s="1"/>
      <c r="B1198" s="1"/>
      <c r="C1198" s="1"/>
      <c r="D1198" s="1"/>
      <c r="E1198" s="1"/>
      <c r="F1198" s="1"/>
      <c r="G1198" s="1"/>
      <c r="H1198" s="1"/>
      <c r="I1198" s="1"/>
      <c r="J1198" s="1"/>
      <c r="K1198" s="1"/>
      <c r="L1198" s="1"/>
      <c r="M1198" s="1"/>
      <c r="N1198" s="1"/>
      <c r="O1198" s="1"/>
    </row>
    <row r="1199" spans="1:15" ht="15.75" customHeight="1" x14ac:dyDescent="0.25">
      <c r="A1199" s="1"/>
      <c r="B1199" s="1"/>
      <c r="C1199" s="1"/>
      <c r="D1199" s="1"/>
      <c r="E1199" s="1"/>
      <c r="F1199" s="1"/>
      <c r="G1199" s="1"/>
      <c r="H1199" s="1"/>
      <c r="I1199" s="1"/>
      <c r="J1199" s="1"/>
      <c r="K1199" s="1"/>
      <c r="L1199" s="1"/>
      <c r="M1199" s="1"/>
      <c r="N1199" s="1"/>
      <c r="O1199" s="1"/>
    </row>
    <row r="1200" spans="1:15" ht="15.75" customHeight="1" x14ac:dyDescent="0.25">
      <c r="A1200" s="1"/>
      <c r="B1200" s="1"/>
      <c r="C1200" s="1"/>
      <c r="D1200" s="1"/>
      <c r="E1200" s="1"/>
      <c r="F1200" s="1"/>
      <c r="G1200" s="1"/>
      <c r="H1200" s="1"/>
      <c r="I1200" s="1"/>
      <c r="J1200" s="1"/>
      <c r="K1200" s="1"/>
      <c r="L1200" s="1"/>
      <c r="M1200" s="1"/>
      <c r="N1200" s="1"/>
      <c r="O1200" s="1"/>
    </row>
    <row r="1201" spans="1:15" ht="15.75" customHeight="1" x14ac:dyDescent="0.25">
      <c r="A1201" s="1"/>
      <c r="B1201" s="1"/>
      <c r="C1201" s="1"/>
      <c r="D1201" s="1"/>
      <c r="E1201" s="1"/>
      <c r="F1201" s="1"/>
      <c r="G1201" s="1"/>
      <c r="H1201" s="1"/>
      <c r="I1201" s="1"/>
      <c r="J1201" s="1"/>
      <c r="K1201" s="1"/>
      <c r="L1201" s="1"/>
      <c r="M1201" s="1"/>
      <c r="N1201" s="1"/>
      <c r="O1201" s="1"/>
    </row>
    <row r="1202" spans="1:15" ht="15.75" customHeight="1" x14ac:dyDescent="0.25">
      <c r="A1202" s="1"/>
      <c r="B1202" s="1"/>
      <c r="C1202" s="1"/>
      <c r="D1202" s="1"/>
      <c r="E1202" s="1"/>
      <c r="F1202" s="1"/>
      <c r="G1202" s="1"/>
      <c r="H1202" s="1"/>
      <c r="I1202" s="1"/>
      <c r="J1202" s="1"/>
      <c r="K1202" s="1"/>
      <c r="L1202" s="1"/>
      <c r="M1202" s="1"/>
      <c r="N1202" s="1"/>
      <c r="O1202" s="1"/>
    </row>
    <row r="1203" spans="1:15" ht="15.75" customHeight="1" x14ac:dyDescent="0.25">
      <c r="A1203" s="1"/>
      <c r="B1203" s="1"/>
      <c r="C1203" s="1"/>
      <c r="D1203" s="1"/>
      <c r="E1203" s="1"/>
      <c r="F1203" s="1"/>
      <c r="G1203" s="1"/>
      <c r="H1203" s="1"/>
      <c r="I1203" s="1"/>
      <c r="J1203" s="1"/>
      <c r="K1203" s="1"/>
      <c r="L1203" s="1"/>
      <c r="M1203" s="1"/>
      <c r="N1203" s="1"/>
      <c r="O1203" s="1"/>
    </row>
    <row r="1204" spans="1:15" ht="15.75" customHeight="1" x14ac:dyDescent="0.25">
      <c r="A1204" s="1"/>
      <c r="B1204" s="1"/>
      <c r="C1204" s="1"/>
      <c r="D1204" s="1"/>
      <c r="E1204" s="1"/>
      <c r="F1204" s="1"/>
      <c r="G1204" s="1"/>
      <c r="H1204" s="1"/>
      <c r="I1204" s="1"/>
      <c r="J1204" s="1"/>
      <c r="K1204" s="1"/>
      <c r="L1204" s="1"/>
      <c r="M1204" s="1"/>
      <c r="N1204" s="1"/>
      <c r="O1204" s="1"/>
    </row>
    <row r="1205" spans="1:15" ht="15.75" customHeight="1" x14ac:dyDescent="0.25">
      <c r="A1205" s="1"/>
      <c r="B1205" s="1"/>
      <c r="C1205" s="1"/>
      <c r="D1205" s="1"/>
      <c r="E1205" s="1"/>
      <c r="F1205" s="1"/>
      <c r="G1205" s="1"/>
      <c r="H1205" s="1"/>
      <c r="I1205" s="1"/>
      <c r="J1205" s="1"/>
      <c r="K1205" s="1"/>
      <c r="L1205" s="1"/>
      <c r="M1205" s="1"/>
      <c r="N1205" s="1"/>
      <c r="O1205" s="1"/>
    </row>
    <row r="1206" spans="1:15" ht="15.75" customHeight="1" x14ac:dyDescent="0.25">
      <c r="A1206" s="1"/>
      <c r="B1206" s="1"/>
      <c r="C1206" s="1"/>
      <c r="D1206" s="1"/>
      <c r="E1206" s="1"/>
      <c r="F1206" s="1"/>
      <c r="G1206" s="1"/>
      <c r="H1206" s="1"/>
      <c r="I1206" s="1"/>
      <c r="J1206" s="1"/>
      <c r="K1206" s="1"/>
      <c r="L1206" s="1"/>
      <c r="M1206" s="1"/>
      <c r="N1206" s="1"/>
      <c r="O1206" s="1"/>
    </row>
    <row r="1207" spans="1:15" ht="15.75" customHeight="1" x14ac:dyDescent="0.25">
      <c r="A1207" s="1"/>
      <c r="B1207" s="1"/>
      <c r="C1207" s="1"/>
      <c r="D1207" s="1"/>
      <c r="E1207" s="1"/>
      <c r="F1207" s="1"/>
      <c r="G1207" s="1"/>
      <c r="H1207" s="1"/>
      <c r="I1207" s="1"/>
      <c r="J1207" s="1"/>
      <c r="K1207" s="1"/>
      <c r="L1207" s="1"/>
      <c r="M1207" s="1"/>
      <c r="N1207" s="1"/>
      <c r="O1207" s="1"/>
    </row>
    <row r="1208" spans="1:15" ht="15.75" customHeight="1" x14ac:dyDescent="0.25">
      <c r="A1208" s="1"/>
      <c r="B1208" s="1"/>
      <c r="C1208" s="1"/>
      <c r="D1208" s="1"/>
      <c r="E1208" s="1"/>
      <c r="F1208" s="1"/>
      <c r="G1208" s="1"/>
      <c r="H1208" s="1"/>
      <c r="I1208" s="1"/>
      <c r="J1208" s="1"/>
      <c r="K1208" s="1"/>
      <c r="L1208" s="1"/>
      <c r="M1208" s="1"/>
      <c r="N1208" s="1"/>
      <c r="O1208" s="1"/>
    </row>
    <row r="1209" spans="1:15" ht="15.75" customHeight="1" x14ac:dyDescent="0.25">
      <c r="A1209" s="1"/>
      <c r="B1209" s="1"/>
      <c r="C1209" s="1"/>
      <c r="D1209" s="1"/>
      <c r="E1209" s="1"/>
      <c r="F1209" s="1"/>
      <c r="G1209" s="1"/>
      <c r="H1209" s="1"/>
      <c r="I1209" s="1"/>
      <c r="J1209" s="1"/>
      <c r="K1209" s="1"/>
      <c r="L1209" s="1"/>
      <c r="M1209" s="1"/>
      <c r="N1209" s="1"/>
      <c r="O1209" s="1"/>
    </row>
    <row r="1210" spans="1:15" ht="15.75" customHeight="1" x14ac:dyDescent="0.25">
      <c r="A1210" s="1"/>
      <c r="B1210" s="1"/>
      <c r="C1210" s="1"/>
      <c r="D1210" s="1"/>
      <c r="E1210" s="1"/>
      <c r="F1210" s="1"/>
      <c r="G1210" s="1"/>
      <c r="H1210" s="1"/>
      <c r="I1210" s="1"/>
      <c r="J1210" s="1"/>
      <c r="K1210" s="1"/>
      <c r="L1210" s="1"/>
      <c r="M1210" s="1"/>
      <c r="N1210" s="1"/>
      <c r="O1210" s="1"/>
    </row>
    <row r="1211" spans="1:15" ht="15.75" customHeight="1" x14ac:dyDescent="0.25">
      <c r="A1211" s="1"/>
      <c r="B1211" s="1"/>
      <c r="C1211" s="1"/>
      <c r="D1211" s="1"/>
      <c r="E1211" s="1"/>
      <c r="F1211" s="1"/>
      <c r="G1211" s="1"/>
      <c r="H1211" s="1"/>
      <c r="I1211" s="1"/>
      <c r="J1211" s="1"/>
      <c r="K1211" s="1"/>
      <c r="L1211" s="1"/>
      <c r="M1211" s="1"/>
      <c r="N1211" s="1"/>
      <c r="O1211" s="1"/>
    </row>
    <row r="1212" spans="1:15" ht="15.75" customHeight="1" x14ac:dyDescent="0.25">
      <c r="A1212" s="1"/>
      <c r="B1212" s="1"/>
      <c r="C1212" s="1"/>
      <c r="D1212" s="1"/>
      <c r="E1212" s="1"/>
      <c r="F1212" s="1"/>
      <c r="G1212" s="1"/>
      <c r="H1212" s="1"/>
      <c r="I1212" s="1"/>
      <c r="J1212" s="1"/>
      <c r="K1212" s="1"/>
      <c r="L1212" s="1"/>
      <c r="M1212" s="1"/>
      <c r="N1212" s="1"/>
      <c r="O1212" s="1"/>
    </row>
    <row r="1213" spans="1:15" ht="15.75" customHeight="1" x14ac:dyDescent="0.25">
      <c r="A1213" s="1"/>
      <c r="B1213" s="1"/>
      <c r="C1213" s="1"/>
      <c r="D1213" s="1"/>
      <c r="E1213" s="1"/>
      <c r="F1213" s="1"/>
      <c r="G1213" s="1"/>
      <c r="H1213" s="1"/>
      <c r="I1213" s="1"/>
      <c r="J1213" s="1"/>
      <c r="K1213" s="1"/>
      <c r="L1213" s="1"/>
      <c r="M1213" s="1"/>
      <c r="N1213" s="1"/>
      <c r="O1213" s="1"/>
    </row>
    <row r="1214" spans="1:15" ht="15.75" customHeight="1" x14ac:dyDescent="0.25">
      <c r="A1214" s="1"/>
      <c r="B1214" s="1"/>
      <c r="C1214" s="1"/>
      <c r="D1214" s="1"/>
      <c r="E1214" s="1"/>
      <c r="F1214" s="1"/>
      <c r="G1214" s="1"/>
      <c r="H1214" s="1"/>
      <c r="I1214" s="1"/>
      <c r="J1214" s="1"/>
      <c r="K1214" s="1"/>
      <c r="L1214" s="1"/>
      <c r="M1214" s="1"/>
      <c r="N1214" s="1"/>
      <c r="O1214" s="1"/>
    </row>
    <row r="1215" spans="1:15" ht="15.75" customHeight="1" x14ac:dyDescent="0.25">
      <c r="A1215" s="1"/>
      <c r="B1215" s="1"/>
      <c r="C1215" s="1"/>
      <c r="D1215" s="1"/>
      <c r="E1215" s="1"/>
      <c r="F1215" s="1"/>
      <c r="G1215" s="1"/>
      <c r="H1215" s="1"/>
      <c r="I1215" s="1"/>
      <c r="J1215" s="1"/>
      <c r="K1215" s="1"/>
      <c r="L1215" s="1"/>
      <c r="M1215" s="1"/>
      <c r="N1215" s="1"/>
      <c r="O1215" s="1"/>
    </row>
    <row r="1216" spans="1:15" ht="15.75" customHeight="1" x14ac:dyDescent="0.25">
      <c r="A1216" s="1"/>
      <c r="B1216" s="1"/>
      <c r="C1216" s="1"/>
      <c r="D1216" s="1"/>
      <c r="E1216" s="1"/>
      <c r="F1216" s="1"/>
      <c r="G1216" s="1"/>
      <c r="H1216" s="1"/>
      <c r="I1216" s="1"/>
      <c r="J1216" s="1"/>
      <c r="K1216" s="1"/>
      <c r="L1216" s="1"/>
      <c r="M1216" s="1"/>
      <c r="N1216" s="1"/>
      <c r="O1216" s="1"/>
    </row>
    <row r="1217" spans="1:15" ht="15.75" customHeight="1" x14ac:dyDescent="0.25">
      <c r="A1217" s="1"/>
      <c r="B1217" s="1"/>
      <c r="C1217" s="1"/>
      <c r="D1217" s="1"/>
      <c r="E1217" s="1"/>
      <c r="F1217" s="1"/>
      <c r="G1217" s="1"/>
      <c r="H1217" s="1"/>
      <c r="I1217" s="1"/>
      <c r="J1217" s="1"/>
      <c r="K1217" s="1"/>
      <c r="L1217" s="1"/>
      <c r="M1217" s="1"/>
      <c r="N1217" s="1"/>
      <c r="O1217" s="1"/>
    </row>
    <row r="1218" spans="1:15" ht="15.75" customHeight="1" x14ac:dyDescent="0.25">
      <c r="A1218" s="1"/>
      <c r="B1218" s="1"/>
      <c r="C1218" s="1"/>
      <c r="D1218" s="1"/>
      <c r="E1218" s="1"/>
      <c r="F1218" s="1"/>
      <c r="G1218" s="1"/>
      <c r="H1218" s="1"/>
      <c r="I1218" s="1"/>
      <c r="J1218" s="1"/>
      <c r="K1218" s="1"/>
      <c r="L1218" s="1"/>
      <c r="M1218" s="1"/>
      <c r="N1218" s="1"/>
      <c r="O1218" s="1"/>
    </row>
    <row r="1219" spans="1:15" ht="15.75" customHeight="1" x14ac:dyDescent="0.25">
      <c r="A1219" s="1"/>
      <c r="B1219" s="1"/>
      <c r="C1219" s="1"/>
      <c r="D1219" s="1"/>
      <c r="E1219" s="1"/>
      <c r="F1219" s="1"/>
      <c r="G1219" s="1"/>
      <c r="H1219" s="1"/>
      <c r="I1219" s="1"/>
      <c r="J1219" s="1"/>
      <c r="K1219" s="1"/>
      <c r="L1219" s="1"/>
      <c r="M1219" s="1"/>
      <c r="N1219" s="1"/>
      <c r="O1219" s="1"/>
    </row>
    <row r="1220" spans="1:15" ht="15.75" customHeight="1" x14ac:dyDescent="0.25">
      <c r="A1220" s="1"/>
      <c r="B1220" s="1"/>
      <c r="C1220" s="1"/>
      <c r="D1220" s="1"/>
      <c r="E1220" s="1"/>
      <c r="F1220" s="1"/>
      <c r="G1220" s="1"/>
      <c r="H1220" s="1"/>
      <c r="I1220" s="1"/>
      <c r="J1220" s="1"/>
      <c r="K1220" s="1"/>
      <c r="L1220" s="1"/>
      <c r="M1220" s="1"/>
      <c r="N1220" s="1"/>
      <c r="O1220" s="1"/>
    </row>
    <row r="1221" spans="1:15" ht="15.75" customHeight="1" x14ac:dyDescent="0.25">
      <c r="A1221" s="1"/>
      <c r="B1221" s="1"/>
      <c r="C1221" s="1"/>
      <c r="D1221" s="1"/>
      <c r="E1221" s="1"/>
      <c r="F1221" s="1"/>
      <c r="G1221" s="1"/>
      <c r="H1221" s="1"/>
      <c r="I1221" s="1"/>
      <c r="J1221" s="1"/>
      <c r="K1221" s="1"/>
      <c r="L1221" s="1"/>
      <c r="M1221" s="1"/>
      <c r="N1221" s="1"/>
      <c r="O1221" s="1"/>
    </row>
    <row r="1222" spans="1:15" ht="15.75" customHeight="1" x14ac:dyDescent="0.25">
      <c r="A1222" s="1"/>
      <c r="B1222" s="1"/>
      <c r="C1222" s="1"/>
      <c r="D1222" s="1"/>
      <c r="E1222" s="1"/>
      <c r="F1222" s="1"/>
      <c r="G1222" s="1"/>
      <c r="H1222" s="1"/>
      <c r="I1222" s="1"/>
      <c r="J1222" s="1"/>
      <c r="K1222" s="1"/>
      <c r="L1222" s="1"/>
      <c r="M1222" s="1"/>
      <c r="N1222" s="1"/>
      <c r="O1222" s="1"/>
    </row>
    <row r="1223" spans="1:15" ht="15.75" customHeight="1" x14ac:dyDescent="0.25">
      <c r="A1223" s="1"/>
      <c r="B1223" s="1"/>
      <c r="C1223" s="1"/>
      <c r="D1223" s="1"/>
      <c r="E1223" s="1"/>
      <c r="F1223" s="1"/>
      <c r="G1223" s="1"/>
      <c r="H1223" s="1"/>
      <c r="I1223" s="1"/>
      <c r="J1223" s="1"/>
      <c r="K1223" s="1"/>
      <c r="L1223" s="1"/>
      <c r="M1223" s="1"/>
      <c r="N1223" s="1"/>
      <c r="O1223" s="1"/>
    </row>
    <row r="1224" spans="1:15" ht="15.75" customHeight="1" x14ac:dyDescent="0.25">
      <c r="A1224" s="1"/>
      <c r="B1224" s="1"/>
      <c r="C1224" s="1"/>
      <c r="D1224" s="1"/>
      <c r="E1224" s="1"/>
      <c r="F1224" s="1"/>
      <c r="G1224" s="1"/>
      <c r="H1224" s="1"/>
      <c r="I1224" s="1"/>
      <c r="J1224" s="1"/>
      <c r="K1224" s="1"/>
      <c r="L1224" s="1"/>
      <c r="M1224" s="1"/>
      <c r="N1224" s="1"/>
      <c r="O1224" s="1"/>
    </row>
    <row r="1225" spans="1:15" ht="15.75" customHeight="1" x14ac:dyDescent="0.25">
      <c r="A1225" s="1"/>
      <c r="B1225" s="1"/>
      <c r="C1225" s="1"/>
      <c r="D1225" s="1"/>
      <c r="E1225" s="1"/>
      <c r="F1225" s="1"/>
      <c r="G1225" s="1"/>
      <c r="H1225" s="1"/>
      <c r="I1225" s="1"/>
      <c r="J1225" s="1"/>
      <c r="K1225" s="1"/>
      <c r="L1225" s="1"/>
      <c r="M1225" s="1"/>
      <c r="N1225" s="1"/>
      <c r="O1225" s="1"/>
    </row>
    <row r="1226" spans="1:15" ht="15.75" customHeight="1" x14ac:dyDescent="0.25">
      <c r="A1226" s="1"/>
      <c r="B1226" s="1"/>
      <c r="C1226" s="1"/>
      <c r="D1226" s="1"/>
      <c r="E1226" s="1"/>
      <c r="F1226" s="1"/>
      <c r="G1226" s="1"/>
      <c r="H1226" s="1"/>
      <c r="I1226" s="1"/>
      <c r="J1226" s="1"/>
      <c r="K1226" s="1"/>
      <c r="L1226" s="1"/>
      <c r="M1226" s="1"/>
      <c r="N1226" s="1"/>
      <c r="O1226" s="1"/>
    </row>
    <row r="1227" spans="1:15" ht="15.75" customHeight="1" x14ac:dyDescent="0.25">
      <c r="A1227" s="1"/>
      <c r="B1227" s="1"/>
      <c r="C1227" s="1"/>
      <c r="D1227" s="1"/>
      <c r="E1227" s="1"/>
      <c r="F1227" s="1"/>
      <c r="G1227" s="1"/>
      <c r="H1227" s="1"/>
      <c r="I1227" s="1"/>
      <c r="J1227" s="1"/>
      <c r="K1227" s="1"/>
      <c r="L1227" s="1"/>
      <c r="M1227" s="1"/>
      <c r="N1227" s="1"/>
      <c r="O1227" s="1"/>
    </row>
    <row r="1228" spans="1:15" ht="15.75" customHeight="1" x14ac:dyDescent="0.25">
      <c r="A1228" s="1"/>
      <c r="B1228" s="1"/>
      <c r="C1228" s="1"/>
      <c r="D1228" s="1"/>
      <c r="E1228" s="1"/>
      <c r="F1228" s="1"/>
      <c r="G1228" s="1"/>
      <c r="H1228" s="1"/>
      <c r="I1228" s="1"/>
      <c r="J1228" s="1"/>
      <c r="K1228" s="1"/>
      <c r="L1228" s="1"/>
      <c r="M1228" s="1"/>
      <c r="N1228" s="1"/>
      <c r="O1228" s="1"/>
    </row>
    <row r="1229" spans="1:15" ht="15.75" customHeight="1" x14ac:dyDescent="0.25">
      <c r="A1229" s="1"/>
      <c r="B1229" s="1"/>
      <c r="C1229" s="1"/>
      <c r="D1229" s="1"/>
      <c r="E1229" s="1"/>
      <c r="F1229" s="1"/>
      <c r="G1229" s="1"/>
      <c r="H1229" s="1"/>
      <c r="I1229" s="1"/>
      <c r="J1229" s="1"/>
      <c r="K1229" s="1"/>
      <c r="L1229" s="1"/>
      <c r="M1229" s="1"/>
      <c r="N1229" s="1"/>
      <c r="O1229" s="1"/>
    </row>
    <row r="1230" spans="1:15" ht="15.75" customHeight="1" x14ac:dyDescent="0.25">
      <c r="A1230" s="1"/>
      <c r="B1230" s="1"/>
      <c r="C1230" s="1"/>
      <c r="D1230" s="1"/>
      <c r="E1230" s="1"/>
      <c r="F1230" s="1"/>
      <c r="G1230" s="1"/>
      <c r="H1230" s="1"/>
      <c r="I1230" s="1"/>
      <c r="J1230" s="1"/>
      <c r="K1230" s="1"/>
      <c r="L1230" s="1"/>
      <c r="M1230" s="1"/>
      <c r="N1230" s="1"/>
      <c r="O1230" s="1"/>
    </row>
    <row r="1231" spans="1:15" ht="15.75" customHeight="1" x14ac:dyDescent="0.25">
      <c r="A1231" s="1"/>
      <c r="B1231" s="1"/>
      <c r="C1231" s="1"/>
      <c r="D1231" s="1"/>
      <c r="E1231" s="1"/>
      <c r="F1231" s="1"/>
      <c r="G1231" s="1"/>
      <c r="H1231" s="1"/>
      <c r="I1231" s="1"/>
      <c r="J1231" s="1"/>
      <c r="K1231" s="1"/>
      <c r="L1231" s="1"/>
      <c r="M1231" s="1"/>
      <c r="N1231" s="1"/>
      <c r="O1231" s="1"/>
    </row>
    <row r="1232" spans="1:15" ht="15.75" customHeight="1" x14ac:dyDescent="0.25">
      <c r="A1232" s="1"/>
      <c r="B1232" s="1"/>
      <c r="C1232" s="1"/>
      <c r="D1232" s="1"/>
      <c r="E1232" s="1"/>
      <c r="F1232" s="1"/>
      <c r="G1232" s="1"/>
      <c r="H1232" s="1"/>
      <c r="I1232" s="1"/>
      <c r="J1232" s="1"/>
      <c r="K1232" s="1"/>
      <c r="L1232" s="1"/>
      <c r="M1232" s="1"/>
      <c r="N1232" s="1"/>
      <c r="O1232" s="1"/>
    </row>
    <row r="1233" spans="1:15" ht="15.75" customHeight="1" x14ac:dyDescent="0.25">
      <c r="A1233" s="1"/>
      <c r="B1233" s="1"/>
      <c r="C1233" s="1"/>
      <c r="D1233" s="1"/>
      <c r="E1233" s="1"/>
      <c r="F1233" s="1"/>
      <c r="G1233" s="1"/>
      <c r="H1233" s="1"/>
      <c r="I1233" s="1"/>
      <c r="J1233" s="1"/>
      <c r="K1233" s="1"/>
      <c r="L1233" s="1"/>
      <c r="M1233" s="1"/>
      <c r="N1233" s="1"/>
      <c r="O1233" s="1"/>
    </row>
    <row r="1234" spans="1:15" ht="15.75" customHeight="1" x14ac:dyDescent="0.25">
      <c r="A1234" s="1"/>
      <c r="B1234" s="1"/>
      <c r="C1234" s="1"/>
      <c r="D1234" s="1"/>
      <c r="E1234" s="1"/>
      <c r="F1234" s="1"/>
      <c r="G1234" s="1"/>
      <c r="H1234" s="1"/>
      <c r="I1234" s="1"/>
      <c r="J1234" s="1"/>
      <c r="K1234" s="1"/>
      <c r="L1234" s="1"/>
      <c r="M1234" s="1"/>
      <c r="N1234" s="1"/>
      <c r="O1234" s="1"/>
    </row>
    <row r="1235" spans="1:15" ht="15.75" customHeight="1" x14ac:dyDescent="0.25">
      <c r="A1235" s="1"/>
      <c r="B1235" s="1"/>
      <c r="C1235" s="1"/>
      <c r="D1235" s="1"/>
      <c r="E1235" s="1"/>
      <c r="F1235" s="1"/>
      <c r="G1235" s="1"/>
      <c r="H1235" s="1"/>
      <c r="I1235" s="1"/>
      <c r="J1235" s="1"/>
      <c r="K1235" s="1"/>
      <c r="L1235" s="1"/>
      <c r="M1235" s="1"/>
      <c r="N1235" s="1"/>
      <c r="O1235" s="1"/>
    </row>
    <row r="1236" spans="1:15" ht="15.75" customHeight="1" x14ac:dyDescent="0.25">
      <c r="A1236" s="1"/>
      <c r="B1236" s="1"/>
      <c r="C1236" s="1"/>
      <c r="D1236" s="1"/>
      <c r="E1236" s="1"/>
      <c r="F1236" s="1"/>
      <c r="G1236" s="1"/>
      <c r="H1236" s="1"/>
      <c r="I1236" s="1"/>
      <c r="J1236" s="1"/>
      <c r="K1236" s="1"/>
      <c r="L1236" s="1"/>
      <c r="M1236" s="1"/>
      <c r="N1236" s="1"/>
      <c r="O1236" s="1"/>
    </row>
    <row r="1237" spans="1:15" ht="15.75" customHeight="1" x14ac:dyDescent="0.25">
      <c r="A1237" s="1"/>
      <c r="B1237" s="1"/>
      <c r="C1237" s="1"/>
      <c r="D1237" s="1"/>
      <c r="E1237" s="1"/>
      <c r="F1237" s="1"/>
      <c r="G1237" s="1"/>
      <c r="H1237" s="1"/>
      <c r="I1237" s="1"/>
      <c r="J1237" s="1"/>
      <c r="K1237" s="1"/>
      <c r="L1237" s="1"/>
      <c r="M1237" s="1"/>
      <c r="N1237" s="1"/>
      <c r="O1237" s="1"/>
    </row>
    <row r="1238" spans="1:15" ht="15.75" customHeight="1" x14ac:dyDescent="0.25">
      <c r="A1238" s="1"/>
      <c r="B1238" s="1"/>
      <c r="C1238" s="1"/>
      <c r="D1238" s="1"/>
      <c r="E1238" s="1"/>
      <c r="F1238" s="1"/>
      <c r="G1238" s="1"/>
      <c r="H1238" s="1"/>
      <c r="I1238" s="1"/>
      <c r="J1238" s="1"/>
      <c r="K1238" s="1"/>
      <c r="L1238" s="1"/>
      <c r="M1238" s="1"/>
      <c r="N1238" s="1"/>
      <c r="O1238" s="1"/>
    </row>
    <row r="1239" spans="1:15" ht="15.75" customHeight="1" x14ac:dyDescent="0.25">
      <c r="A1239" s="1"/>
      <c r="B1239" s="1"/>
      <c r="C1239" s="1"/>
      <c r="D1239" s="1"/>
      <c r="E1239" s="1"/>
      <c r="F1239" s="1"/>
      <c r="G1239" s="1"/>
      <c r="H1239" s="1"/>
      <c r="I1239" s="1"/>
      <c r="J1239" s="1"/>
      <c r="K1239" s="1"/>
      <c r="L1239" s="1"/>
      <c r="M1239" s="1"/>
      <c r="N1239" s="1"/>
      <c r="O1239" s="1"/>
    </row>
    <row r="1240" spans="1:15" ht="15.75" customHeight="1" x14ac:dyDescent="0.25">
      <c r="A1240" s="1"/>
      <c r="B1240" s="1"/>
      <c r="C1240" s="1"/>
      <c r="D1240" s="1"/>
      <c r="E1240" s="1"/>
      <c r="F1240" s="1"/>
      <c r="G1240" s="1"/>
      <c r="H1240" s="1"/>
      <c r="I1240" s="1"/>
      <c r="J1240" s="1"/>
      <c r="K1240" s="1"/>
      <c r="L1240" s="1"/>
      <c r="M1240" s="1"/>
      <c r="N1240" s="1"/>
      <c r="O1240" s="1"/>
    </row>
    <row r="1241" spans="1:15" ht="15.75" customHeight="1" x14ac:dyDescent="0.25">
      <c r="A1241" s="1"/>
      <c r="B1241" s="1"/>
      <c r="C1241" s="1"/>
      <c r="D1241" s="1"/>
      <c r="E1241" s="1"/>
      <c r="F1241" s="1"/>
      <c r="G1241" s="1"/>
      <c r="H1241" s="1"/>
      <c r="I1241" s="1"/>
      <c r="J1241" s="1"/>
      <c r="K1241" s="1"/>
      <c r="L1241" s="1"/>
      <c r="M1241" s="1"/>
      <c r="N1241" s="1"/>
      <c r="O1241" s="1"/>
    </row>
    <row r="1242" spans="1:15" ht="15.75" customHeight="1" x14ac:dyDescent="0.25">
      <c r="A1242" s="1"/>
      <c r="B1242" s="1"/>
      <c r="C1242" s="1"/>
      <c r="D1242" s="1"/>
      <c r="E1242" s="1"/>
      <c r="F1242" s="1"/>
      <c r="G1242" s="1"/>
      <c r="H1242" s="1"/>
      <c r="I1242" s="1"/>
      <c r="J1242" s="1"/>
      <c r="K1242" s="1"/>
      <c r="L1242" s="1"/>
      <c r="M1242" s="1"/>
      <c r="N1242" s="1"/>
      <c r="O1242" s="1"/>
    </row>
    <row r="1243" spans="1:15" ht="15.75" customHeight="1" x14ac:dyDescent="0.25">
      <c r="A1243" s="1"/>
      <c r="B1243" s="1"/>
      <c r="C1243" s="1"/>
      <c r="D1243" s="1"/>
      <c r="E1243" s="1"/>
      <c r="F1243" s="1"/>
      <c r="G1243" s="1"/>
      <c r="H1243" s="1"/>
      <c r="I1243" s="1"/>
      <c r="J1243" s="1"/>
      <c r="K1243" s="1"/>
      <c r="L1243" s="1"/>
      <c r="M1243" s="1"/>
      <c r="N1243" s="1"/>
      <c r="O1243" s="1"/>
    </row>
    <row r="1244" spans="1:15" ht="15.75" customHeight="1" x14ac:dyDescent="0.25">
      <c r="A1244" s="1"/>
      <c r="B1244" s="1"/>
      <c r="C1244" s="1"/>
      <c r="D1244" s="1"/>
      <c r="E1244" s="1"/>
      <c r="F1244" s="1"/>
      <c r="G1244" s="1"/>
      <c r="H1244" s="1"/>
      <c r="I1244" s="1"/>
      <c r="J1244" s="1"/>
      <c r="K1244" s="1"/>
      <c r="L1244" s="1"/>
      <c r="M1244" s="1"/>
      <c r="N1244" s="1"/>
      <c r="O1244" s="1"/>
    </row>
    <row r="1245" spans="1:15" ht="15.75" customHeight="1" x14ac:dyDescent="0.25">
      <c r="A1245" s="1"/>
      <c r="B1245" s="1"/>
      <c r="C1245" s="1"/>
      <c r="D1245" s="1"/>
      <c r="E1245" s="1"/>
      <c r="F1245" s="1"/>
      <c r="G1245" s="1"/>
      <c r="H1245" s="1"/>
      <c r="I1245" s="1"/>
      <c r="J1245" s="1"/>
      <c r="K1245" s="1"/>
      <c r="L1245" s="1"/>
      <c r="M1245" s="1"/>
      <c r="N1245" s="1"/>
      <c r="O1245" s="1"/>
    </row>
    <row r="1246" spans="1:15" ht="15.75" customHeight="1" x14ac:dyDescent="0.25">
      <c r="A1246" s="1"/>
      <c r="B1246" s="1"/>
      <c r="C1246" s="1"/>
      <c r="D1246" s="1"/>
      <c r="E1246" s="1"/>
      <c r="F1246" s="1"/>
      <c r="G1246" s="1"/>
      <c r="H1246" s="1"/>
      <c r="I1246" s="1"/>
      <c r="J1246" s="1"/>
      <c r="K1246" s="1"/>
      <c r="L1246" s="1"/>
      <c r="M1246" s="1"/>
      <c r="N1246" s="1"/>
      <c r="O1246" s="1"/>
    </row>
    <row r="1247" spans="1:15" ht="15.75" customHeight="1" x14ac:dyDescent="0.25">
      <c r="A1247" s="1"/>
      <c r="B1247" s="1"/>
      <c r="C1247" s="1"/>
      <c r="D1247" s="1"/>
      <c r="E1247" s="1"/>
      <c r="F1247" s="1"/>
      <c r="G1247" s="1"/>
      <c r="H1247" s="1"/>
      <c r="I1247" s="1"/>
      <c r="J1247" s="1"/>
      <c r="K1247" s="1"/>
      <c r="L1247" s="1"/>
      <c r="M1247" s="1"/>
      <c r="N1247" s="1"/>
      <c r="O1247" s="1"/>
    </row>
    <row r="1248" spans="1:15" ht="15.75" customHeight="1" x14ac:dyDescent="0.25">
      <c r="A1248" s="1"/>
      <c r="B1248" s="1"/>
      <c r="C1248" s="1"/>
      <c r="D1248" s="1"/>
      <c r="E1248" s="1"/>
      <c r="F1248" s="1"/>
      <c r="G1248" s="1"/>
      <c r="H1248" s="1"/>
      <c r="I1248" s="1"/>
      <c r="J1248" s="1"/>
      <c r="K1248" s="1"/>
      <c r="L1248" s="1"/>
      <c r="M1248" s="1"/>
      <c r="N1248" s="1"/>
      <c r="O1248" s="1"/>
    </row>
    <row r="1249" spans="1:15" ht="15.75" customHeight="1" x14ac:dyDescent="0.25">
      <c r="A1249" s="1"/>
      <c r="B1249" s="1"/>
      <c r="C1249" s="1"/>
      <c r="D1249" s="1"/>
      <c r="E1249" s="1"/>
      <c r="F1249" s="1"/>
      <c r="G1249" s="1"/>
      <c r="H1249" s="1"/>
      <c r="I1249" s="1"/>
      <c r="J1249" s="1"/>
      <c r="K1249" s="1"/>
      <c r="L1249" s="1"/>
      <c r="M1249" s="1"/>
      <c r="N1249" s="1"/>
      <c r="O1249" s="1"/>
    </row>
    <row r="1250" spans="1:15" ht="15.75" customHeight="1" x14ac:dyDescent="0.25">
      <c r="A1250" s="1"/>
      <c r="B1250" s="1"/>
      <c r="C1250" s="1"/>
      <c r="D1250" s="1"/>
      <c r="E1250" s="1"/>
      <c r="F1250" s="1"/>
      <c r="G1250" s="1"/>
      <c r="H1250" s="1"/>
      <c r="I1250" s="1"/>
      <c r="J1250" s="1"/>
      <c r="K1250" s="1"/>
      <c r="L1250" s="1"/>
      <c r="M1250" s="1"/>
      <c r="N1250" s="1"/>
      <c r="O1250" s="1"/>
    </row>
    <row r="1251" spans="1:15" ht="15.75" customHeight="1" x14ac:dyDescent="0.25">
      <c r="A1251" s="1"/>
      <c r="B1251" s="1"/>
      <c r="C1251" s="1"/>
      <c r="D1251" s="1"/>
      <c r="E1251" s="1"/>
      <c r="F1251" s="1"/>
      <c r="G1251" s="1"/>
      <c r="H1251" s="1"/>
      <c r="I1251" s="1"/>
      <c r="J1251" s="1"/>
      <c r="K1251" s="1"/>
      <c r="L1251" s="1"/>
      <c r="M1251" s="1"/>
      <c r="N1251" s="1"/>
      <c r="O1251" s="1"/>
    </row>
    <row r="1252" spans="1:15" ht="15.75" customHeight="1" x14ac:dyDescent="0.25">
      <c r="A1252" s="1"/>
      <c r="B1252" s="1"/>
      <c r="C1252" s="1"/>
      <c r="D1252" s="1"/>
      <c r="E1252" s="1"/>
      <c r="F1252" s="1"/>
      <c r="G1252" s="1"/>
      <c r="H1252" s="1"/>
      <c r="I1252" s="1"/>
      <c r="J1252" s="1"/>
      <c r="K1252" s="1"/>
      <c r="L1252" s="1"/>
      <c r="M1252" s="1"/>
      <c r="N1252" s="1"/>
      <c r="O1252" s="1"/>
    </row>
    <row r="1253" spans="1:15" ht="15.75" customHeight="1" x14ac:dyDescent="0.25">
      <c r="A1253" s="1"/>
      <c r="B1253" s="1"/>
      <c r="C1253" s="1"/>
      <c r="D1253" s="1"/>
      <c r="E1253" s="1"/>
      <c r="F1253" s="1"/>
      <c r="G1253" s="1"/>
      <c r="H1253" s="1"/>
      <c r="I1253" s="1"/>
      <c r="J1253" s="1"/>
      <c r="K1253" s="1"/>
      <c r="L1253" s="1"/>
      <c r="M1253" s="1"/>
      <c r="N1253" s="1"/>
      <c r="O1253" s="1"/>
    </row>
    <row r="1254" spans="1:15" ht="15.75" customHeight="1" x14ac:dyDescent="0.25">
      <c r="A1254" s="1"/>
      <c r="B1254" s="1"/>
      <c r="C1254" s="1"/>
      <c r="D1254" s="1"/>
      <c r="E1254" s="1"/>
      <c r="F1254" s="1"/>
      <c r="G1254" s="1"/>
      <c r="H1254" s="1"/>
      <c r="I1254" s="1"/>
      <c r="J1254" s="1"/>
      <c r="K1254" s="1"/>
      <c r="L1254" s="1"/>
      <c r="M1254" s="1"/>
      <c r="N1254" s="1"/>
      <c r="O1254" s="1"/>
    </row>
    <row r="1255" spans="1:15" ht="15.75" customHeight="1" x14ac:dyDescent="0.25">
      <c r="A1255" s="1"/>
      <c r="B1255" s="1"/>
      <c r="C1255" s="1"/>
      <c r="D1255" s="1"/>
      <c r="E1255" s="1"/>
      <c r="F1255" s="1"/>
      <c r="G1255" s="1"/>
      <c r="H1255" s="1"/>
      <c r="I1255" s="1"/>
      <c r="J1255" s="1"/>
      <c r="K1255" s="1"/>
      <c r="L1255" s="1"/>
      <c r="M1255" s="1"/>
      <c r="N1255" s="1"/>
      <c r="O1255" s="1"/>
    </row>
    <row r="1256" spans="1:15" ht="15.75" customHeight="1" x14ac:dyDescent="0.25">
      <c r="A1256" s="1"/>
      <c r="B1256" s="1"/>
      <c r="C1256" s="1"/>
      <c r="D1256" s="1"/>
      <c r="E1256" s="1"/>
      <c r="F1256" s="1"/>
      <c r="G1256" s="1"/>
      <c r="H1256" s="1"/>
      <c r="I1256" s="1"/>
      <c r="J1256" s="1"/>
      <c r="K1256" s="1"/>
      <c r="L1256" s="1"/>
      <c r="M1256" s="1"/>
      <c r="N1256" s="1"/>
      <c r="O1256" s="1"/>
    </row>
    <row r="1257" spans="1:15" ht="15.75" customHeight="1" x14ac:dyDescent="0.25">
      <c r="A1257" s="1"/>
      <c r="B1257" s="1"/>
      <c r="C1257" s="1"/>
      <c r="D1257" s="1"/>
      <c r="E1257" s="1"/>
      <c r="F1257" s="1"/>
      <c r="G1257" s="1"/>
      <c r="H1257" s="1"/>
      <c r="I1257" s="1"/>
      <c r="J1257" s="1"/>
      <c r="K1257" s="1"/>
      <c r="L1257" s="1"/>
      <c r="M1257" s="1"/>
      <c r="N1257" s="1"/>
      <c r="O1257" s="1"/>
    </row>
    <row r="1258" spans="1:15" ht="15.75" customHeight="1" x14ac:dyDescent="0.25">
      <c r="A1258" s="1"/>
      <c r="B1258" s="1"/>
      <c r="C1258" s="1"/>
      <c r="D1258" s="1"/>
      <c r="E1258" s="1"/>
      <c r="F1258" s="1"/>
      <c r="G1258" s="1"/>
      <c r="H1258" s="1"/>
      <c r="I1258" s="1"/>
      <c r="J1258" s="1"/>
      <c r="K1258" s="1"/>
      <c r="L1258" s="1"/>
      <c r="M1258" s="1"/>
      <c r="N1258" s="1"/>
      <c r="O1258" s="1"/>
    </row>
    <row r="1259" spans="1:15" ht="15.75" customHeight="1" x14ac:dyDescent="0.25">
      <c r="A1259" s="1"/>
      <c r="B1259" s="1"/>
      <c r="C1259" s="1"/>
      <c r="D1259" s="1"/>
      <c r="E1259" s="1"/>
      <c r="F1259" s="1"/>
      <c r="G1259" s="1"/>
      <c r="H1259" s="1"/>
      <c r="I1259" s="1"/>
      <c r="J1259" s="1"/>
      <c r="K1259" s="1"/>
      <c r="L1259" s="1"/>
      <c r="M1259" s="1"/>
      <c r="N1259" s="1"/>
      <c r="O1259" s="1"/>
    </row>
    <row r="1260" spans="1:15" ht="15.75" customHeight="1" x14ac:dyDescent="0.25">
      <c r="A1260" s="1"/>
      <c r="B1260" s="1"/>
      <c r="C1260" s="1"/>
      <c r="D1260" s="1"/>
      <c r="E1260" s="1"/>
      <c r="F1260" s="1"/>
      <c r="G1260" s="1"/>
      <c r="H1260" s="1"/>
      <c r="I1260" s="1"/>
      <c r="J1260" s="1"/>
      <c r="K1260" s="1"/>
      <c r="L1260" s="1"/>
      <c r="M1260" s="1"/>
      <c r="N1260" s="1"/>
      <c r="O1260" s="1"/>
    </row>
    <row r="1261" spans="1:15" ht="15.75" customHeight="1" x14ac:dyDescent="0.25">
      <c r="A1261" s="1"/>
      <c r="B1261" s="1"/>
      <c r="C1261" s="1"/>
      <c r="D1261" s="1"/>
      <c r="E1261" s="1"/>
      <c r="F1261" s="1"/>
      <c r="G1261" s="1"/>
      <c r="H1261" s="1"/>
      <c r="I1261" s="1"/>
      <c r="J1261" s="1"/>
      <c r="K1261" s="1"/>
      <c r="L1261" s="1"/>
      <c r="M1261" s="1"/>
      <c r="N1261" s="1"/>
      <c r="O1261" s="1"/>
    </row>
    <row r="1262" spans="1:15" ht="15.75" customHeight="1" x14ac:dyDescent="0.25">
      <c r="A1262" s="1"/>
      <c r="B1262" s="1"/>
      <c r="C1262" s="1"/>
      <c r="D1262" s="1"/>
      <c r="E1262" s="1"/>
      <c r="F1262" s="1"/>
      <c r="G1262" s="1"/>
      <c r="H1262" s="1"/>
      <c r="I1262" s="1"/>
      <c r="J1262" s="1"/>
      <c r="K1262" s="1"/>
      <c r="L1262" s="1"/>
      <c r="M1262" s="1"/>
      <c r="N1262" s="1"/>
      <c r="O1262" s="1"/>
    </row>
    <row r="1263" spans="1:15" ht="15.75" customHeight="1" x14ac:dyDescent="0.25">
      <c r="A1263" s="1"/>
      <c r="B1263" s="1"/>
      <c r="C1263" s="1"/>
      <c r="D1263" s="1"/>
      <c r="E1263" s="1"/>
      <c r="F1263" s="1"/>
      <c r="G1263" s="1"/>
      <c r="H1263" s="1"/>
      <c r="I1263" s="1"/>
      <c r="J1263" s="1"/>
      <c r="K1263" s="1"/>
      <c r="L1263" s="1"/>
      <c r="M1263" s="1"/>
      <c r="N1263" s="1"/>
      <c r="O1263" s="1"/>
    </row>
    <row r="1264" spans="1:15" ht="15.75" customHeight="1" x14ac:dyDescent="0.25">
      <c r="A1264" s="1"/>
      <c r="B1264" s="1"/>
      <c r="C1264" s="1"/>
      <c r="D1264" s="1"/>
      <c r="E1264" s="1"/>
      <c r="F1264" s="1"/>
      <c r="G1264" s="1"/>
      <c r="H1264" s="1"/>
      <c r="I1264" s="1"/>
      <c r="J1264" s="1"/>
      <c r="K1264" s="1"/>
      <c r="L1264" s="1"/>
      <c r="M1264" s="1"/>
      <c r="N1264" s="1"/>
      <c r="O1264" s="1"/>
    </row>
    <row r="1265" spans="1:15" ht="15.75" customHeight="1" x14ac:dyDescent="0.25">
      <c r="A1265" s="1"/>
      <c r="B1265" s="1"/>
      <c r="C1265" s="1"/>
      <c r="D1265" s="1"/>
      <c r="E1265" s="1"/>
      <c r="F1265" s="1"/>
      <c r="G1265" s="1"/>
      <c r="H1265" s="1"/>
      <c r="I1265" s="1"/>
      <c r="J1265" s="1"/>
      <c r="K1265" s="1"/>
      <c r="L1265" s="1"/>
      <c r="M1265" s="1"/>
      <c r="N1265" s="1"/>
      <c r="O1265" s="1"/>
    </row>
    <row r="1266" spans="1:15" ht="15.75" customHeight="1" x14ac:dyDescent="0.25">
      <c r="A1266" s="1"/>
      <c r="B1266" s="1"/>
      <c r="C1266" s="1"/>
      <c r="D1266" s="1"/>
      <c r="E1266" s="1"/>
      <c r="F1266" s="1"/>
      <c r="G1266" s="1"/>
      <c r="H1266" s="1"/>
      <c r="I1266" s="1"/>
      <c r="J1266" s="1"/>
      <c r="K1266" s="1"/>
      <c r="L1266" s="1"/>
      <c r="M1266" s="1"/>
      <c r="N1266" s="1"/>
      <c r="O1266" s="1"/>
    </row>
    <row r="1267" spans="1:15" ht="15.75" customHeight="1" x14ac:dyDescent="0.25">
      <c r="A1267" s="1"/>
      <c r="B1267" s="1"/>
      <c r="C1267" s="1"/>
      <c r="D1267" s="1"/>
      <c r="E1267" s="1"/>
      <c r="F1267" s="1"/>
      <c r="G1267" s="1"/>
      <c r="H1267" s="1"/>
      <c r="I1267" s="1"/>
      <c r="J1267" s="1"/>
      <c r="K1267" s="1"/>
      <c r="L1267" s="1"/>
      <c r="M1267" s="1"/>
      <c r="N1267" s="1"/>
      <c r="O1267" s="1"/>
    </row>
    <row r="1268" spans="1:15" ht="15.75" customHeight="1" x14ac:dyDescent="0.25">
      <c r="A1268" s="1"/>
      <c r="B1268" s="1"/>
      <c r="C1268" s="1"/>
      <c r="D1268" s="1"/>
      <c r="E1268" s="1"/>
      <c r="F1268" s="1"/>
      <c r="G1268" s="1"/>
      <c r="H1268" s="1"/>
      <c r="I1268" s="1"/>
      <c r="J1268" s="1"/>
      <c r="K1268" s="1"/>
      <c r="L1268" s="1"/>
      <c r="M1268" s="1"/>
      <c r="N1268" s="1"/>
      <c r="O1268" s="1"/>
    </row>
    <row r="1269" spans="1:15" ht="15.75" customHeight="1" x14ac:dyDescent="0.25">
      <c r="A1269" s="1"/>
      <c r="B1269" s="1"/>
      <c r="C1269" s="1"/>
      <c r="D1269" s="1"/>
      <c r="E1269" s="1"/>
      <c r="F1269" s="1"/>
      <c r="G1269" s="1"/>
      <c r="H1269" s="1"/>
      <c r="I1269" s="1"/>
      <c r="J1269" s="1"/>
      <c r="K1269" s="1"/>
      <c r="L1269" s="1"/>
      <c r="M1269" s="1"/>
      <c r="N1269" s="1"/>
      <c r="O1269" s="1"/>
    </row>
    <row r="1270" spans="1:15" ht="15.75" customHeight="1" x14ac:dyDescent="0.25">
      <c r="A1270" s="1"/>
      <c r="B1270" s="1"/>
      <c r="C1270" s="1"/>
      <c r="D1270" s="1"/>
      <c r="E1270" s="1"/>
      <c r="F1270" s="1"/>
      <c r="G1270" s="1"/>
      <c r="H1270" s="1"/>
      <c r="I1270" s="1"/>
      <c r="J1270" s="1"/>
      <c r="K1270" s="1"/>
      <c r="L1270" s="1"/>
      <c r="M1270" s="1"/>
      <c r="N1270" s="1"/>
      <c r="O1270" s="1"/>
    </row>
    <row r="1271" spans="1:15" ht="15.75" customHeight="1" x14ac:dyDescent="0.25">
      <c r="A1271" s="1"/>
      <c r="B1271" s="1"/>
      <c r="C1271" s="1"/>
      <c r="D1271" s="1"/>
      <c r="E1271" s="1"/>
      <c r="F1271" s="1"/>
      <c r="G1271" s="1"/>
      <c r="H1271" s="1"/>
      <c r="I1271" s="1"/>
      <c r="J1271" s="1"/>
      <c r="K1271" s="1"/>
      <c r="L1271" s="1"/>
      <c r="M1271" s="1"/>
      <c r="N1271" s="1"/>
      <c r="O1271" s="1"/>
    </row>
    <row r="1272" spans="1:15" ht="15.75" customHeight="1" x14ac:dyDescent="0.25">
      <c r="A1272" s="1"/>
      <c r="B1272" s="1"/>
      <c r="C1272" s="1"/>
      <c r="D1272" s="1"/>
      <c r="E1272" s="1"/>
      <c r="F1272" s="1"/>
      <c r="G1272" s="1"/>
      <c r="H1272" s="1"/>
      <c r="I1272" s="1"/>
      <c r="J1272" s="1"/>
      <c r="K1272" s="1"/>
      <c r="L1272" s="1"/>
      <c r="M1272" s="1"/>
      <c r="N1272" s="1"/>
      <c r="O1272" s="1"/>
    </row>
    <row r="1273" spans="1:15" ht="15.75" customHeight="1" x14ac:dyDescent="0.25">
      <c r="A1273" s="1"/>
      <c r="B1273" s="1"/>
      <c r="C1273" s="1"/>
      <c r="D1273" s="1"/>
      <c r="E1273" s="1"/>
      <c r="F1273" s="1"/>
      <c r="G1273" s="1"/>
      <c r="H1273" s="1"/>
      <c r="I1273" s="1"/>
      <c r="J1273" s="1"/>
      <c r="K1273" s="1"/>
      <c r="L1273" s="1"/>
      <c r="M1273" s="1"/>
      <c r="N1273" s="1"/>
      <c r="O1273" s="1"/>
    </row>
    <row r="1274" spans="1:15" ht="15.75" customHeight="1" x14ac:dyDescent="0.25">
      <c r="A1274" s="1"/>
      <c r="B1274" s="1"/>
      <c r="C1274" s="1"/>
      <c r="D1274" s="1"/>
      <c r="E1274" s="1"/>
      <c r="F1274" s="1"/>
      <c r="G1274" s="1"/>
      <c r="H1274" s="1"/>
      <c r="I1274" s="1"/>
      <c r="J1274" s="1"/>
      <c r="K1274" s="1"/>
      <c r="L1274" s="1"/>
      <c r="M1274" s="1"/>
      <c r="N1274" s="1"/>
      <c r="O1274" s="1"/>
    </row>
    <row r="1275" spans="1:15" ht="15.75" customHeight="1" x14ac:dyDescent="0.25">
      <c r="A1275" s="1"/>
      <c r="B1275" s="1"/>
      <c r="C1275" s="1"/>
      <c r="D1275" s="1"/>
      <c r="E1275" s="1"/>
      <c r="F1275" s="1"/>
      <c r="G1275" s="1"/>
      <c r="H1275" s="1"/>
      <c r="I1275" s="1"/>
      <c r="J1275" s="1"/>
      <c r="K1275" s="1"/>
      <c r="L1275" s="1"/>
      <c r="M1275" s="1"/>
      <c r="N1275" s="1"/>
      <c r="O1275" s="1"/>
    </row>
    <row r="1276" spans="1:15" ht="15.75" customHeight="1" x14ac:dyDescent="0.25">
      <c r="A1276" s="1"/>
      <c r="B1276" s="1"/>
      <c r="C1276" s="1"/>
      <c r="D1276" s="1"/>
      <c r="E1276" s="1"/>
      <c r="F1276" s="1"/>
      <c r="G1276" s="1"/>
      <c r="H1276" s="1"/>
      <c r="I1276" s="1"/>
      <c r="J1276" s="1"/>
      <c r="K1276" s="1"/>
      <c r="L1276" s="1"/>
      <c r="M1276" s="1"/>
      <c r="N1276" s="1"/>
      <c r="O1276" s="1"/>
    </row>
    <row r="1277" spans="1:15" ht="15.75" customHeight="1" x14ac:dyDescent="0.25">
      <c r="A1277" s="1"/>
      <c r="B1277" s="1"/>
      <c r="C1277" s="1"/>
      <c r="D1277" s="1"/>
      <c r="E1277" s="1"/>
      <c r="F1277" s="1"/>
      <c r="G1277" s="1"/>
      <c r="H1277" s="1"/>
      <c r="I1277" s="1"/>
      <c r="J1277" s="1"/>
      <c r="K1277" s="1"/>
      <c r="L1277" s="1"/>
      <c r="M1277" s="1"/>
      <c r="N1277" s="1"/>
      <c r="O1277" s="1"/>
    </row>
    <row r="1278" spans="1:15" ht="15.75" customHeight="1" x14ac:dyDescent="0.25">
      <c r="A1278" s="1"/>
      <c r="B1278" s="1"/>
      <c r="C1278" s="1"/>
      <c r="D1278" s="1"/>
      <c r="E1278" s="1"/>
      <c r="F1278" s="1"/>
      <c r="G1278" s="1"/>
      <c r="H1278" s="1"/>
      <c r="I1278" s="1"/>
      <c r="J1278" s="1"/>
      <c r="K1278" s="1"/>
      <c r="L1278" s="1"/>
      <c r="M1278" s="1"/>
      <c r="N1278" s="1"/>
      <c r="O1278" s="1"/>
    </row>
    <row r="1279" spans="1:15" ht="15.75" customHeight="1" x14ac:dyDescent="0.25">
      <c r="A1279" s="1"/>
      <c r="B1279" s="1"/>
      <c r="C1279" s="1"/>
      <c r="D1279" s="1"/>
      <c r="E1279" s="1"/>
      <c r="F1279" s="1"/>
      <c r="G1279" s="1"/>
      <c r="H1279" s="1"/>
      <c r="I1279" s="1"/>
      <c r="J1279" s="1"/>
      <c r="K1279" s="1"/>
      <c r="L1279" s="1"/>
      <c r="M1279" s="1"/>
      <c r="N1279" s="1"/>
      <c r="O1279" s="1"/>
    </row>
    <row r="1280" spans="1:15" ht="15.75" customHeight="1" x14ac:dyDescent="0.25">
      <c r="A1280" s="1"/>
      <c r="B1280" s="1"/>
      <c r="C1280" s="1"/>
      <c r="D1280" s="1"/>
      <c r="E1280" s="1"/>
      <c r="F1280" s="1"/>
      <c r="G1280" s="1"/>
      <c r="H1280" s="1"/>
      <c r="I1280" s="1"/>
      <c r="J1280" s="1"/>
      <c r="K1280" s="1"/>
      <c r="L1280" s="1"/>
      <c r="M1280" s="1"/>
      <c r="N1280" s="1"/>
      <c r="O1280" s="1"/>
    </row>
    <row r="1281" spans="1:15" ht="15.75" customHeight="1" x14ac:dyDescent="0.25">
      <c r="A1281" s="1"/>
      <c r="B1281" s="1"/>
      <c r="C1281" s="1"/>
      <c r="D1281" s="1"/>
      <c r="E1281" s="1"/>
      <c r="F1281" s="1"/>
      <c r="G1281" s="1"/>
      <c r="H1281" s="1"/>
      <c r="I1281" s="1"/>
      <c r="J1281" s="1"/>
      <c r="K1281" s="1"/>
      <c r="L1281" s="1"/>
      <c r="M1281" s="1"/>
      <c r="N1281" s="1"/>
      <c r="O1281" s="1"/>
    </row>
    <row r="1282" spans="1:15" ht="15.75" customHeight="1" x14ac:dyDescent="0.25">
      <c r="A1282" s="1"/>
      <c r="B1282" s="1"/>
      <c r="C1282" s="1"/>
      <c r="D1282" s="1"/>
      <c r="E1282" s="1"/>
      <c r="F1282" s="1"/>
      <c r="G1282" s="1"/>
      <c r="H1282" s="1"/>
      <c r="I1282" s="1"/>
      <c r="J1282" s="1"/>
      <c r="K1282" s="1"/>
      <c r="L1282" s="1"/>
      <c r="M1282" s="1"/>
      <c r="N1282" s="1"/>
      <c r="O1282" s="1"/>
    </row>
    <row r="1283" spans="1:15" ht="15.75" customHeight="1" x14ac:dyDescent="0.25">
      <c r="A1283" s="1"/>
      <c r="B1283" s="1"/>
      <c r="C1283" s="1"/>
      <c r="D1283" s="1"/>
      <c r="E1283" s="1"/>
      <c r="F1283" s="1"/>
      <c r="G1283" s="1"/>
      <c r="H1283" s="1"/>
      <c r="I1283" s="1"/>
      <c r="J1283" s="1"/>
      <c r="K1283" s="1"/>
      <c r="L1283" s="1"/>
      <c r="M1283" s="1"/>
      <c r="N1283" s="1"/>
      <c r="O1283" s="1"/>
    </row>
    <row r="1284" spans="1:15" ht="15.75" customHeight="1" x14ac:dyDescent="0.25">
      <c r="A1284" s="1"/>
      <c r="B1284" s="1"/>
      <c r="C1284" s="1"/>
      <c r="D1284" s="1"/>
      <c r="E1284" s="1"/>
      <c r="F1284" s="1"/>
      <c r="G1284" s="1"/>
      <c r="H1284" s="1"/>
      <c r="I1284" s="1"/>
      <c r="J1284" s="1"/>
      <c r="K1284" s="1"/>
      <c r="L1284" s="1"/>
      <c r="M1284" s="1"/>
      <c r="N1284" s="1"/>
      <c r="O1284" s="1"/>
    </row>
    <row r="1285" spans="1:15" ht="15.75" customHeight="1" x14ac:dyDescent="0.25">
      <c r="A1285" s="1"/>
      <c r="B1285" s="1"/>
      <c r="C1285" s="1"/>
      <c r="D1285" s="1"/>
      <c r="E1285" s="1"/>
      <c r="F1285" s="1"/>
      <c r="G1285" s="1"/>
      <c r="H1285" s="1"/>
      <c r="I1285" s="1"/>
      <c r="J1285" s="1"/>
      <c r="K1285" s="1"/>
      <c r="L1285" s="1"/>
      <c r="M1285" s="1"/>
      <c r="N1285" s="1"/>
      <c r="O1285" s="1"/>
    </row>
    <row r="1286" spans="1:15" ht="15.75" customHeight="1" x14ac:dyDescent="0.25">
      <c r="A1286" s="1"/>
      <c r="B1286" s="1"/>
      <c r="C1286" s="1"/>
      <c r="D1286" s="1"/>
      <c r="E1286" s="1"/>
      <c r="F1286" s="1"/>
      <c r="G1286" s="1"/>
      <c r="H1286" s="1"/>
      <c r="I1286" s="1"/>
      <c r="J1286" s="1"/>
      <c r="K1286" s="1"/>
      <c r="L1286" s="1"/>
      <c r="M1286" s="1"/>
      <c r="N1286" s="1"/>
      <c r="O1286" s="1"/>
    </row>
    <row r="1287" spans="1:15" ht="15.75" customHeight="1" x14ac:dyDescent="0.25">
      <c r="A1287" s="1"/>
      <c r="B1287" s="1"/>
      <c r="C1287" s="1"/>
      <c r="D1287" s="1"/>
      <c r="E1287" s="1"/>
      <c r="F1287" s="1"/>
      <c r="G1287" s="1"/>
      <c r="H1287" s="1"/>
      <c r="I1287" s="1"/>
      <c r="J1287" s="1"/>
      <c r="K1287" s="1"/>
      <c r="L1287" s="1"/>
      <c r="M1287" s="1"/>
      <c r="N1287" s="1"/>
      <c r="O1287" s="1"/>
    </row>
    <row r="1288" spans="1:15" ht="15.75" customHeight="1" x14ac:dyDescent="0.25">
      <c r="A1288" s="1"/>
      <c r="B1288" s="1"/>
      <c r="C1288" s="1"/>
      <c r="D1288" s="1"/>
      <c r="E1288" s="1"/>
      <c r="F1288" s="1"/>
      <c r="G1288" s="1"/>
      <c r="H1288" s="1"/>
      <c r="I1288" s="1"/>
      <c r="J1288" s="1"/>
      <c r="K1288" s="1"/>
      <c r="L1288" s="1"/>
      <c r="M1288" s="1"/>
      <c r="N1288" s="1"/>
      <c r="O1288" s="1"/>
    </row>
    <row r="1289" spans="1:15" ht="15.75" customHeight="1" x14ac:dyDescent="0.25">
      <c r="A1289" s="1"/>
      <c r="B1289" s="1"/>
      <c r="C1289" s="1"/>
      <c r="D1289" s="1"/>
      <c r="E1289" s="1"/>
      <c r="F1289" s="1"/>
      <c r="G1289" s="1"/>
      <c r="H1289" s="1"/>
      <c r="I1289" s="1"/>
      <c r="J1289" s="1"/>
      <c r="K1289" s="1"/>
      <c r="L1289" s="1"/>
      <c r="M1289" s="1"/>
      <c r="N1289" s="1"/>
      <c r="O1289" s="1"/>
    </row>
    <row r="1290" spans="1:15" ht="15.75" customHeight="1" x14ac:dyDescent="0.25">
      <c r="A1290" s="1"/>
      <c r="B1290" s="1"/>
      <c r="C1290" s="1"/>
      <c r="D1290" s="1"/>
      <c r="E1290" s="1"/>
      <c r="F1290" s="1"/>
      <c r="G1290" s="1"/>
      <c r="H1290" s="1"/>
      <c r="I1290" s="1"/>
      <c r="J1290" s="1"/>
      <c r="K1290" s="1"/>
      <c r="L1290" s="1"/>
      <c r="M1290" s="1"/>
      <c r="N1290" s="1"/>
      <c r="O1290" s="1"/>
    </row>
    <row r="1291" spans="1:15" ht="15.75" customHeight="1" x14ac:dyDescent="0.25">
      <c r="A1291" s="1"/>
      <c r="B1291" s="1"/>
      <c r="C1291" s="1"/>
      <c r="D1291" s="1"/>
      <c r="E1291" s="1"/>
      <c r="F1291" s="1"/>
      <c r="G1291" s="1"/>
      <c r="H1291" s="1"/>
      <c r="I1291" s="1"/>
      <c r="J1291" s="1"/>
      <c r="K1291" s="1"/>
      <c r="L1291" s="1"/>
      <c r="M1291" s="1"/>
      <c r="N1291" s="1"/>
      <c r="O1291" s="1"/>
    </row>
    <row r="1292" spans="1:15" ht="15.75" customHeight="1" x14ac:dyDescent="0.25">
      <c r="A1292" s="1"/>
      <c r="B1292" s="1"/>
      <c r="C1292" s="1"/>
      <c r="D1292" s="1"/>
      <c r="E1292" s="1"/>
      <c r="F1292" s="1"/>
      <c r="G1292" s="1"/>
      <c r="H1292" s="1"/>
      <c r="I1292" s="1"/>
      <c r="J1292" s="1"/>
      <c r="K1292" s="1"/>
      <c r="L1292" s="1"/>
      <c r="M1292" s="1"/>
      <c r="N1292" s="1"/>
      <c r="O1292" s="1"/>
    </row>
    <row r="1293" spans="1:15" ht="15.75" customHeight="1" x14ac:dyDescent="0.25">
      <c r="A1293" s="1"/>
      <c r="B1293" s="1"/>
      <c r="C1293" s="1"/>
      <c r="D1293" s="1"/>
      <c r="E1293" s="1"/>
      <c r="F1293" s="1"/>
      <c r="G1293" s="1"/>
      <c r="H1293" s="1"/>
      <c r="I1293" s="1"/>
      <c r="J1293" s="1"/>
      <c r="K1293" s="1"/>
      <c r="L1293" s="1"/>
      <c r="M1293" s="1"/>
      <c r="N1293" s="1"/>
      <c r="O1293" s="1"/>
    </row>
    <row r="1294" spans="1:15" ht="15.75" customHeight="1" x14ac:dyDescent="0.25">
      <c r="A1294" s="1"/>
      <c r="B1294" s="1"/>
      <c r="C1294" s="1"/>
      <c r="D1294" s="1"/>
      <c r="E1294" s="1"/>
      <c r="F1294" s="1"/>
      <c r="G1294" s="1"/>
      <c r="H1294" s="1"/>
      <c r="I1294" s="1"/>
      <c r="J1294" s="1"/>
      <c r="K1294" s="1"/>
      <c r="L1294" s="1"/>
      <c r="M1294" s="1"/>
      <c r="N1294" s="1"/>
      <c r="O1294" s="1"/>
    </row>
    <row r="1295" spans="1:15" ht="15.75" customHeight="1" x14ac:dyDescent="0.25">
      <c r="A1295" s="1"/>
      <c r="B1295" s="1"/>
      <c r="C1295" s="1"/>
      <c r="D1295" s="1"/>
      <c r="E1295" s="1"/>
      <c r="F1295" s="1"/>
      <c r="G1295" s="1"/>
      <c r="H1295" s="1"/>
      <c r="I1295" s="1"/>
      <c r="J1295" s="1"/>
      <c r="K1295" s="1"/>
      <c r="L1295" s="1"/>
      <c r="M1295" s="1"/>
      <c r="N1295" s="1"/>
      <c r="O1295" s="1"/>
    </row>
    <row r="1296" spans="1:15" ht="15.75" customHeight="1" x14ac:dyDescent="0.25">
      <c r="A1296" s="1"/>
      <c r="B1296" s="1"/>
      <c r="C1296" s="1"/>
      <c r="D1296" s="1"/>
      <c r="E1296" s="1"/>
      <c r="F1296" s="1"/>
      <c r="G1296" s="1"/>
      <c r="H1296" s="1"/>
      <c r="I1296" s="1"/>
      <c r="J1296" s="1"/>
      <c r="K1296" s="1"/>
      <c r="L1296" s="1"/>
      <c r="M1296" s="1"/>
      <c r="N1296" s="1"/>
      <c r="O1296" s="1"/>
    </row>
    <row r="1297" spans="1:15" ht="15.75" customHeight="1" x14ac:dyDescent="0.25">
      <c r="A1297" s="1"/>
      <c r="B1297" s="1"/>
      <c r="C1297" s="1"/>
      <c r="D1297" s="1"/>
      <c r="E1297" s="1"/>
      <c r="F1297" s="1"/>
      <c r="G1297" s="1"/>
      <c r="H1297" s="1"/>
      <c r="I1297" s="1"/>
      <c r="J1297" s="1"/>
      <c r="K1297" s="1"/>
      <c r="L1297" s="1"/>
      <c r="M1297" s="1"/>
      <c r="N1297" s="1"/>
      <c r="O1297" s="1"/>
    </row>
    <row r="1298" spans="1:15" ht="15.75" customHeight="1" x14ac:dyDescent="0.25">
      <c r="A1298" s="1"/>
      <c r="B1298" s="1"/>
      <c r="C1298" s="1"/>
      <c r="D1298" s="1"/>
      <c r="E1298" s="1"/>
      <c r="F1298" s="1"/>
      <c r="G1298" s="1"/>
      <c r="H1298" s="1"/>
      <c r="I1298" s="1"/>
      <c r="J1298" s="1"/>
      <c r="K1298" s="1"/>
      <c r="L1298" s="1"/>
      <c r="M1298" s="1"/>
      <c r="N1298" s="1"/>
      <c r="O1298" s="1"/>
    </row>
    <row r="1299" spans="1:15" ht="15.75" customHeight="1" x14ac:dyDescent="0.25">
      <c r="A1299" s="1"/>
      <c r="B1299" s="1"/>
      <c r="C1299" s="1"/>
      <c r="D1299" s="1"/>
      <c r="E1299" s="1"/>
      <c r="F1299" s="1"/>
      <c r="G1299" s="1"/>
      <c r="H1299" s="1"/>
      <c r="I1299" s="1"/>
      <c r="J1299" s="1"/>
      <c r="K1299" s="1"/>
      <c r="L1299" s="1"/>
      <c r="M1299" s="1"/>
      <c r="N1299" s="1"/>
      <c r="O1299" s="1"/>
    </row>
    <row r="1300" spans="1:15" ht="15.75" customHeight="1" x14ac:dyDescent="0.25">
      <c r="A1300" s="1"/>
      <c r="B1300" s="1"/>
      <c r="C1300" s="1"/>
      <c r="D1300" s="1"/>
      <c r="E1300" s="1"/>
      <c r="F1300" s="1"/>
      <c r="G1300" s="1"/>
      <c r="H1300" s="1"/>
      <c r="I1300" s="1"/>
      <c r="J1300" s="1"/>
      <c r="K1300" s="1"/>
      <c r="L1300" s="1"/>
      <c r="M1300" s="1"/>
      <c r="N1300" s="1"/>
      <c r="O1300" s="1"/>
    </row>
    <row r="1301" spans="1:15" ht="15.75" customHeight="1" x14ac:dyDescent="0.25">
      <c r="A1301" s="1"/>
      <c r="B1301" s="1"/>
      <c r="C1301" s="1"/>
      <c r="D1301" s="1"/>
      <c r="E1301" s="1"/>
      <c r="F1301" s="1"/>
      <c r="G1301" s="1"/>
      <c r="H1301" s="1"/>
      <c r="I1301" s="1"/>
      <c r="J1301" s="1"/>
      <c r="K1301" s="1"/>
      <c r="L1301" s="1"/>
      <c r="M1301" s="1"/>
      <c r="N1301" s="1"/>
      <c r="O1301" s="1"/>
    </row>
    <row r="1302" spans="1:15" ht="15.75" customHeight="1" x14ac:dyDescent="0.25">
      <c r="A1302" s="1"/>
      <c r="B1302" s="1"/>
      <c r="C1302" s="1"/>
      <c r="D1302" s="1"/>
      <c r="E1302" s="1"/>
      <c r="F1302" s="1"/>
      <c r="G1302" s="1"/>
      <c r="H1302" s="1"/>
      <c r="I1302" s="1"/>
      <c r="J1302" s="1"/>
      <c r="K1302" s="1"/>
      <c r="L1302" s="1"/>
      <c r="M1302" s="1"/>
      <c r="N1302" s="1"/>
      <c r="O1302" s="1"/>
    </row>
    <row r="1303" spans="1:15" ht="15.75" customHeight="1" x14ac:dyDescent="0.25">
      <c r="A1303" s="1"/>
      <c r="B1303" s="1"/>
      <c r="C1303" s="1"/>
      <c r="D1303" s="1"/>
      <c r="E1303" s="1"/>
      <c r="F1303" s="1"/>
      <c r="G1303" s="1"/>
      <c r="H1303" s="1"/>
      <c r="I1303" s="1"/>
      <c r="J1303" s="1"/>
      <c r="K1303" s="1"/>
      <c r="L1303" s="1"/>
      <c r="M1303" s="1"/>
      <c r="N1303" s="1"/>
      <c r="O1303" s="1"/>
    </row>
    <row r="1304" spans="1:15" ht="15.75" customHeight="1" x14ac:dyDescent="0.25">
      <c r="A1304" s="1"/>
      <c r="B1304" s="1"/>
      <c r="C1304" s="1"/>
      <c r="D1304" s="1"/>
      <c r="E1304" s="1"/>
      <c r="F1304" s="1"/>
      <c r="G1304" s="1"/>
      <c r="H1304" s="1"/>
      <c r="I1304" s="1"/>
      <c r="J1304" s="1"/>
      <c r="K1304" s="1"/>
      <c r="L1304" s="1"/>
      <c r="M1304" s="1"/>
      <c r="N1304" s="1"/>
      <c r="O1304" s="1"/>
    </row>
    <row r="1305" spans="1:15" ht="15.75" customHeight="1" x14ac:dyDescent="0.25">
      <c r="A1305" s="1"/>
      <c r="B1305" s="1"/>
      <c r="C1305" s="1"/>
      <c r="D1305" s="1"/>
      <c r="E1305" s="1"/>
      <c r="F1305" s="1"/>
      <c r="G1305" s="1"/>
      <c r="H1305" s="1"/>
      <c r="I1305" s="1"/>
      <c r="J1305" s="1"/>
      <c r="K1305" s="1"/>
      <c r="L1305" s="1"/>
      <c r="M1305" s="1"/>
      <c r="N1305" s="1"/>
      <c r="O1305" s="1"/>
    </row>
    <row r="1306" spans="1:15" ht="15.75" customHeight="1" x14ac:dyDescent="0.25">
      <c r="A1306" s="1"/>
      <c r="B1306" s="1"/>
      <c r="C1306" s="1"/>
      <c r="D1306" s="1"/>
      <c r="E1306" s="1"/>
      <c r="F1306" s="1"/>
      <c r="G1306" s="1"/>
      <c r="H1306" s="1"/>
      <c r="I1306" s="1"/>
      <c r="J1306" s="1"/>
      <c r="K1306" s="1"/>
      <c r="L1306" s="1"/>
      <c r="M1306" s="1"/>
      <c r="N1306" s="1"/>
      <c r="O1306" s="1"/>
    </row>
    <row r="1307" spans="1:15" ht="15.75" customHeight="1" x14ac:dyDescent="0.25">
      <c r="A1307" s="1"/>
      <c r="B1307" s="1"/>
      <c r="C1307" s="1"/>
      <c r="D1307" s="1"/>
      <c r="E1307" s="1"/>
      <c r="F1307" s="1"/>
      <c r="G1307" s="1"/>
      <c r="H1307" s="1"/>
      <c r="I1307" s="1"/>
      <c r="J1307" s="1"/>
      <c r="K1307" s="1"/>
      <c r="L1307" s="1"/>
      <c r="M1307" s="1"/>
      <c r="N1307" s="1"/>
      <c r="O1307" s="1"/>
    </row>
    <row r="1308" spans="1:15" ht="15.75" customHeight="1" x14ac:dyDescent="0.25">
      <c r="A1308" s="1"/>
      <c r="B1308" s="1"/>
      <c r="C1308" s="1"/>
      <c r="D1308" s="1"/>
      <c r="E1308" s="1"/>
      <c r="F1308" s="1"/>
      <c r="G1308" s="1"/>
      <c r="H1308" s="1"/>
      <c r="I1308" s="1"/>
      <c r="J1308" s="1"/>
      <c r="K1308" s="1"/>
      <c r="L1308" s="1"/>
      <c r="M1308" s="1"/>
      <c r="N1308" s="1"/>
      <c r="O1308" s="1"/>
    </row>
    <row r="1309" spans="1:15" ht="15.75" customHeight="1" x14ac:dyDescent="0.25">
      <c r="A1309" s="1"/>
      <c r="B1309" s="1"/>
      <c r="C1309" s="1"/>
      <c r="D1309" s="1"/>
      <c r="E1309" s="1"/>
      <c r="F1309" s="1"/>
      <c r="G1309" s="1"/>
      <c r="H1309" s="1"/>
      <c r="I1309" s="1"/>
      <c r="J1309" s="1"/>
      <c r="K1309" s="1"/>
      <c r="L1309" s="1"/>
      <c r="M1309" s="1"/>
      <c r="N1309" s="1"/>
      <c r="O1309" s="1"/>
    </row>
    <row r="1310" spans="1:15" ht="15.75" customHeight="1" x14ac:dyDescent="0.25">
      <c r="A1310" s="1"/>
      <c r="B1310" s="1"/>
      <c r="C1310" s="1"/>
      <c r="D1310" s="1"/>
      <c r="E1310" s="1"/>
      <c r="F1310" s="1"/>
      <c r="G1310" s="1"/>
      <c r="H1310" s="1"/>
      <c r="I1310" s="1"/>
      <c r="J1310" s="1"/>
      <c r="K1310" s="1"/>
      <c r="L1310" s="1"/>
      <c r="M1310" s="1"/>
      <c r="N1310" s="1"/>
      <c r="O1310" s="1"/>
    </row>
    <row r="1311" spans="1:15" ht="15.75" customHeight="1" x14ac:dyDescent="0.25">
      <c r="A1311" s="1"/>
      <c r="B1311" s="1"/>
      <c r="C1311" s="1"/>
      <c r="D1311" s="1"/>
      <c r="E1311" s="1"/>
      <c r="F1311" s="1"/>
      <c r="G1311" s="1"/>
      <c r="H1311" s="1"/>
      <c r="I1311" s="1"/>
      <c r="J1311" s="1"/>
      <c r="K1311" s="1"/>
      <c r="L1311" s="1"/>
      <c r="M1311" s="1"/>
      <c r="N1311" s="1"/>
      <c r="O1311" s="1"/>
    </row>
    <row r="1312" spans="1:15" ht="15.75" customHeight="1" x14ac:dyDescent="0.25">
      <c r="A1312" s="1"/>
      <c r="B1312" s="1"/>
      <c r="C1312" s="1"/>
      <c r="D1312" s="1"/>
      <c r="E1312" s="1"/>
      <c r="F1312" s="1"/>
      <c r="G1312" s="1"/>
      <c r="H1312" s="1"/>
      <c r="I1312" s="1"/>
      <c r="J1312" s="1"/>
      <c r="K1312" s="1"/>
      <c r="L1312" s="1"/>
      <c r="M1312" s="1"/>
      <c r="N1312" s="1"/>
      <c r="O1312" s="1"/>
    </row>
    <row r="1313" spans="1:15" ht="15.75" customHeight="1" x14ac:dyDescent="0.25">
      <c r="A1313" s="1"/>
      <c r="B1313" s="1"/>
      <c r="C1313" s="1"/>
      <c r="D1313" s="1"/>
      <c r="E1313" s="1"/>
      <c r="F1313" s="1"/>
      <c r="G1313" s="1"/>
      <c r="H1313" s="1"/>
      <c r="I1313" s="1"/>
      <c r="J1313" s="1"/>
      <c r="K1313" s="1"/>
      <c r="L1313" s="1"/>
      <c r="M1313" s="1"/>
      <c r="N1313" s="1"/>
      <c r="O1313" s="1"/>
    </row>
    <row r="1314" spans="1:15" ht="15.75" customHeight="1" x14ac:dyDescent="0.25">
      <c r="A1314" s="1"/>
      <c r="B1314" s="1"/>
      <c r="C1314" s="1"/>
      <c r="D1314" s="1"/>
      <c r="E1314" s="1"/>
      <c r="F1314" s="1"/>
      <c r="G1314" s="1"/>
      <c r="H1314" s="1"/>
      <c r="I1314" s="1"/>
      <c r="J1314" s="1"/>
      <c r="K1314" s="1"/>
      <c r="L1314" s="1"/>
      <c r="M1314" s="1"/>
      <c r="N1314" s="1"/>
      <c r="O1314" s="1"/>
    </row>
    <row r="1315" spans="1:15" ht="15.75" customHeight="1" x14ac:dyDescent="0.25">
      <c r="A1315" s="1"/>
      <c r="B1315" s="1"/>
      <c r="C1315" s="1"/>
      <c r="D1315" s="1"/>
      <c r="E1315" s="1"/>
      <c r="F1315" s="1"/>
      <c r="G1315" s="1"/>
      <c r="H1315" s="1"/>
      <c r="I1315" s="1"/>
      <c r="J1315" s="1"/>
      <c r="K1315" s="1"/>
      <c r="L1315" s="1"/>
      <c r="M1315" s="1"/>
      <c r="N1315" s="1"/>
      <c r="O1315" s="1"/>
    </row>
    <row r="1316" spans="1:15" ht="15.75" customHeight="1" x14ac:dyDescent="0.25">
      <c r="A1316" s="1"/>
      <c r="B1316" s="1"/>
      <c r="C1316" s="1"/>
      <c r="D1316" s="1"/>
      <c r="E1316" s="1"/>
      <c r="F1316" s="1"/>
      <c r="G1316" s="1"/>
      <c r="H1316" s="1"/>
      <c r="I1316" s="1"/>
      <c r="J1316" s="1"/>
      <c r="K1316" s="1"/>
      <c r="L1316" s="1"/>
      <c r="M1316" s="1"/>
      <c r="N1316" s="1"/>
      <c r="O1316" s="1"/>
    </row>
    <row r="1317" spans="1:15" ht="15.75" customHeight="1" x14ac:dyDescent="0.25">
      <c r="A1317" s="1"/>
      <c r="B1317" s="1"/>
      <c r="C1317" s="1"/>
      <c r="D1317" s="1"/>
      <c r="E1317" s="1"/>
      <c r="F1317" s="1"/>
      <c r="G1317" s="1"/>
      <c r="H1317" s="1"/>
      <c r="I1317" s="1"/>
      <c r="J1317" s="1"/>
      <c r="K1317" s="1"/>
      <c r="L1317" s="1"/>
      <c r="M1317" s="1"/>
      <c r="N1317" s="1"/>
      <c r="O1317" s="1"/>
    </row>
    <row r="1318" spans="1:15" ht="15.75" customHeight="1" x14ac:dyDescent="0.25">
      <c r="A1318" s="1"/>
      <c r="B1318" s="1"/>
      <c r="C1318" s="1"/>
      <c r="D1318" s="1"/>
      <c r="E1318" s="1"/>
      <c r="F1318" s="1"/>
      <c r="G1318" s="1"/>
      <c r="H1318" s="1"/>
      <c r="I1318" s="1"/>
      <c r="J1318" s="1"/>
      <c r="K1318" s="1"/>
      <c r="L1318" s="1"/>
      <c r="M1318" s="1"/>
      <c r="N1318" s="1"/>
      <c r="O1318" s="1"/>
    </row>
    <row r="1319" spans="1:15" ht="15.75" customHeight="1" x14ac:dyDescent="0.25">
      <c r="A1319" s="1"/>
      <c r="B1319" s="1"/>
      <c r="C1319" s="1"/>
      <c r="D1319" s="1"/>
      <c r="E1319" s="1"/>
      <c r="F1319" s="1"/>
      <c r="G1319" s="1"/>
      <c r="H1319" s="1"/>
      <c r="I1319" s="1"/>
      <c r="J1319" s="1"/>
      <c r="K1319" s="1"/>
      <c r="L1319" s="1"/>
      <c r="M1319" s="1"/>
      <c r="N1319" s="1"/>
      <c r="O1319" s="1"/>
    </row>
    <row r="1320" spans="1:15" ht="15.75" customHeight="1" x14ac:dyDescent="0.25">
      <c r="A1320" s="1"/>
      <c r="B1320" s="1"/>
      <c r="C1320" s="1"/>
      <c r="D1320" s="1"/>
      <c r="E1320" s="1"/>
      <c r="F1320" s="1"/>
      <c r="G1320" s="1"/>
      <c r="H1320" s="1"/>
      <c r="I1320" s="1"/>
      <c r="J1320" s="1"/>
      <c r="K1320" s="1"/>
      <c r="L1320" s="1"/>
      <c r="M1320" s="1"/>
      <c r="N1320" s="1"/>
      <c r="O1320" s="1"/>
    </row>
    <row r="1321" spans="1:15" ht="15.75" customHeight="1" x14ac:dyDescent="0.25">
      <c r="A1321" s="1"/>
      <c r="B1321" s="1"/>
      <c r="C1321" s="1"/>
      <c r="D1321" s="1"/>
      <c r="E1321" s="1"/>
      <c r="F1321" s="1"/>
      <c r="G1321" s="1"/>
      <c r="H1321" s="1"/>
      <c r="I1321" s="1"/>
      <c r="J1321" s="1"/>
      <c r="K1321" s="1"/>
      <c r="L1321" s="1"/>
      <c r="M1321" s="1"/>
      <c r="N1321" s="1"/>
      <c r="O1321" s="1"/>
    </row>
    <row r="1322" spans="1:15" ht="15.75" customHeight="1" x14ac:dyDescent="0.25">
      <c r="A1322" s="1"/>
      <c r="B1322" s="1"/>
      <c r="C1322" s="1"/>
      <c r="D1322" s="1"/>
      <c r="E1322" s="1"/>
      <c r="F1322" s="1"/>
      <c r="G1322" s="1"/>
      <c r="H1322" s="1"/>
      <c r="I1322" s="1"/>
      <c r="J1322" s="1"/>
      <c r="K1322" s="1"/>
      <c r="L1322" s="1"/>
      <c r="M1322" s="1"/>
      <c r="N1322" s="1"/>
      <c r="O1322" s="1"/>
    </row>
    <row r="1323" spans="1:15" ht="15.75" customHeight="1" x14ac:dyDescent="0.25">
      <c r="A1323" s="1"/>
      <c r="B1323" s="1"/>
      <c r="C1323" s="1"/>
      <c r="D1323" s="1"/>
      <c r="E1323" s="1"/>
      <c r="F1323" s="1"/>
      <c r="G1323" s="1"/>
      <c r="H1323" s="1"/>
      <c r="I1323" s="1"/>
      <c r="J1323" s="1"/>
      <c r="K1323" s="1"/>
      <c r="L1323" s="1"/>
      <c r="M1323" s="1"/>
      <c r="N1323" s="1"/>
      <c r="O1323" s="1"/>
    </row>
    <row r="1324" spans="1:15" ht="15.75" customHeight="1" x14ac:dyDescent="0.25">
      <c r="A1324" s="1"/>
      <c r="B1324" s="1"/>
      <c r="C1324" s="1"/>
      <c r="D1324" s="1"/>
      <c r="E1324" s="1"/>
      <c r="F1324" s="1"/>
      <c r="G1324" s="1"/>
      <c r="H1324" s="1"/>
      <c r="I1324" s="1"/>
      <c r="J1324" s="1"/>
      <c r="K1324" s="1"/>
      <c r="L1324" s="1"/>
      <c r="M1324" s="1"/>
      <c r="N1324" s="1"/>
      <c r="O1324" s="1"/>
    </row>
    <row r="1325" spans="1:15" ht="15.75" customHeight="1" x14ac:dyDescent="0.25">
      <c r="A1325" s="1"/>
      <c r="B1325" s="1"/>
      <c r="C1325" s="1"/>
      <c r="D1325" s="1"/>
      <c r="E1325" s="1"/>
      <c r="F1325" s="1"/>
      <c r="G1325" s="1"/>
      <c r="H1325" s="1"/>
      <c r="I1325" s="1"/>
      <c r="J1325" s="1"/>
      <c r="K1325" s="1"/>
      <c r="L1325" s="1"/>
      <c r="M1325" s="1"/>
      <c r="N1325" s="1"/>
      <c r="O1325" s="1"/>
    </row>
    <row r="1326" spans="1:15" ht="15.75" customHeight="1" x14ac:dyDescent="0.25">
      <c r="A1326" s="1"/>
      <c r="B1326" s="1"/>
      <c r="C1326" s="1"/>
      <c r="D1326" s="1"/>
      <c r="E1326" s="1"/>
      <c r="F1326" s="1"/>
      <c r="G1326" s="1"/>
      <c r="H1326" s="1"/>
      <c r="I1326" s="1"/>
      <c r="J1326" s="1"/>
      <c r="K1326" s="1"/>
      <c r="L1326" s="1"/>
      <c r="M1326" s="1"/>
      <c r="N1326" s="1"/>
      <c r="O1326" s="1"/>
    </row>
    <row r="1327" spans="1:15" ht="15.75" customHeight="1" x14ac:dyDescent="0.25">
      <c r="A1327" s="1"/>
      <c r="B1327" s="1"/>
      <c r="C1327" s="1"/>
      <c r="D1327" s="1"/>
      <c r="E1327" s="1"/>
      <c r="F1327" s="1"/>
      <c r="G1327" s="1"/>
      <c r="H1327" s="1"/>
      <c r="I1327" s="1"/>
      <c r="J1327" s="1"/>
      <c r="K1327" s="1"/>
      <c r="L1327" s="1"/>
      <c r="M1327" s="1"/>
      <c r="N1327" s="1"/>
      <c r="O1327" s="1"/>
    </row>
    <row r="1328" spans="1:15" ht="15.75" customHeight="1" x14ac:dyDescent="0.25">
      <c r="A1328" s="1"/>
      <c r="B1328" s="1"/>
      <c r="C1328" s="1"/>
      <c r="D1328" s="1"/>
      <c r="E1328" s="1"/>
      <c r="F1328" s="1"/>
      <c r="G1328" s="1"/>
      <c r="H1328" s="1"/>
      <c r="I1328" s="1"/>
      <c r="J1328" s="1"/>
      <c r="K1328" s="1"/>
      <c r="L1328" s="1"/>
      <c r="M1328" s="1"/>
      <c r="N1328" s="1"/>
      <c r="O1328" s="1"/>
    </row>
    <row r="1329" spans="1:15" ht="15.75" customHeight="1" x14ac:dyDescent="0.25">
      <c r="A1329" s="1"/>
      <c r="B1329" s="1"/>
      <c r="C1329" s="1"/>
      <c r="D1329" s="1"/>
      <c r="E1329" s="1"/>
      <c r="F1329" s="1"/>
      <c r="G1329" s="1"/>
      <c r="H1329" s="1"/>
      <c r="I1329" s="1"/>
      <c r="J1329" s="1"/>
      <c r="K1329" s="1"/>
      <c r="L1329" s="1"/>
      <c r="M1329" s="1"/>
      <c r="N1329" s="1"/>
      <c r="O1329" s="1"/>
    </row>
    <row r="1330" spans="1:15" ht="15.75" customHeight="1" x14ac:dyDescent="0.25">
      <c r="A1330" s="1"/>
      <c r="B1330" s="1"/>
      <c r="C1330" s="1"/>
      <c r="D1330" s="1"/>
      <c r="E1330" s="1"/>
      <c r="F1330" s="1"/>
      <c r="G1330" s="1"/>
      <c r="H1330" s="1"/>
      <c r="I1330" s="1"/>
      <c r="J1330" s="1"/>
      <c r="K1330" s="1"/>
      <c r="L1330" s="1"/>
      <c r="M1330" s="1"/>
      <c r="N1330" s="1"/>
      <c r="O1330" s="1"/>
    </row>
    <row r="1331" spans="1:15" ht="15.75" customHeight="1" x14ac:dyDescent="0.25">
      <c r="A1331" s="1"/>
      <c r="B1331" s="1"/>
      <c r="C1331" s="1"/>
      <c r="D1331" s="1"/>
      <c r="E1331" s="1"/>
      <c r="F1331" s="1"/>
      <c r="G1331" s="1"/>
      <c r="H1331" s="1"/>
      <c r="I1331" s="1"/>
      <c r="J1331" s="1"/>
      <c r="K1331" s="1"/>
      <c r="L1331" s="1"/>
      <c r="M1331" s="1"/>
      <c r="N1331" s="1"/>
      <c r="O1331" s="1"/>
    </row>
    <row r="1332" spans="1:15" ht="15.75" customHeight="1" x14ac:dyDescent="0.25">
      <c r="A1332" s="1"/>
      <c r="B1332" s="1"/>
      <c r="C1332" s="1"/>
      <c r="D1332" s="1"/>
      <c r="E1332" s="1"/>
      <c r="F1332" s="1"/>
      <c r="G1332" s="1"/>
      <c r="H1332" s="1"/>
      <c r="I1332" s="1"/>
      <c r="J1332" s="1"/>
      <c r="K1332" s="1"/>
      <c r="L1332" s="1"/>
      <c r="M1332" s="1"/>
      <c r="N1332" s="1"/>
      <c r="O1332" s="1"/>
    </row>
    <row r="1333" spans="1:15" ht="15.75" customHeight="1" x14ac:dyDescent="0.25">
      <c r="A1333" s="1"/>
      <c r="B1333" s="1"/>
      <c r="C1333" s="1"/>
      <c r="D1333" s="1"/>
      <c r="E1333" s="1"/>
      <c r="F1333" s="1"/>
      <c r="G1333" s="1"/>
      <c r="H1333" s="1"/>
      <c r="I1333" s="1"/>
      <c r="J1333" s="1"/>
      <c r="K1333" s="1"/>
      <c r="L1333" s="1"/>
      <c r="M1333" s="1"/>
      <c r="N1333" s="1"/>
      <c r="O1333" s="1"/>
    </row>
    <row r="1334" spans="1:15" ht="15.75" customHeight="1" x14ac:dyDescent="0.25">
      <c r="A1334" s="1"/>
      <c r="B1334" s="1"/>
      <c r="C1334" s="1"/>
      <c r="D1334" s="1"/>
      <c r="E1334" s="1"/>
      <c r="F1334" s="1"/>
      <c r="G1334" s="1"/>
      <c r="H1334" s="1"/>
      <c r="I1334" s="1"/>
      <c r="J1334" s="1"/>
      <c r="K1334" s="1"/>
      <c r="L1334" s="1"/>
      <c r="M1334" s="1"/>
      <c r="N1334" s="1"/>
      <c r="O1334" s="1"/>
    </row>
    <row r="1335" spans="1:15" ht="15.75" customHeight="1" x14ac:dyDescent="0.25">
      <c r="A1335" s="1"/>
      <c r="B1335" s="1"/>
      <c r="C1335" s="1"/>
      <c r="D1335" s="1"/>
      <c r="E1335" s="1"/>
      <c r="F1335" s="1"/>
      <c r="G1335" s="1"/>
      <c r="H1335" s="1"/>
      <c r="I1335" s="1"/>
      <c r="J1335" s="1"/>
      <c r="K1335" s="1"/>
      <c r="L1335" s="1"/>
      <c r="M1335" s="1"/>
      <c r="N1335" s="1"/>
      <c r="O1335" s="1"/>
    </row>
    <row r="1336" spans="1:15" ht="15.75" customHeight="1" x14ac:dyDescent="0.25">
      <c r="A1336" s="1"/>
      <c r="B1336" s="1"/>
      <c r="C1336" s="1"/>
      <c r="D1336" s="1"/>
      <c r="E1336" s="1"/>
      <c r="F1336" s="1"/>
      <c r="G1336" s="1"/>
      <c r="H1336" s="1"/>
      <c r="I1336" s="1"/>
      <c r="J1336" s="1"/>
      <c r="K1336" s="1"/>
      <c r="L1336" s="1"/>
      <c r="M1336" s="1"/>
      <c r="N1336" s="1"/>
      <c r="O1336" s="1"/>
    </row>
    <row r="1337" spans="1:15" ht="15.75" customHeight="1" x14ac:dyDescent="0.25">
      <c r="A1337" s="1"/>
      <c r="B1337" s="1"/>
      <c r="C1337" s="1"/>
      <c r="D1337" s="1"/>
      <c r="E1337" s="1"/>
      <c r="F1337" s="1"/>
      <c r="G1337" s="1"/>
      <c r="H1337" s="1"/>
      <c r="I1337" s="1"/>
      <c r="J1337" s="1"/>
      <c r="K1337" s="1"/>
      <c r="L1337" s="1"/>
      <c r="M1337" s="1"/>
      <c r="N1337" s="1"/>
      <c r="O1337" s="1"/>
    </row>
    <row r="1338" spans="1:15" ht="15.75" customHeight="1" x14ac:dyDescent="0.25">
      <c r="A1338" s="1"/>
      <c r="B1338" s="1"/>
      <c r="C1338" s="1"/>
      <c r="D1338" s="1"/>
      <c r="E1338" s="1"/>
      <c r="F1338" s="1"/>
      <c r="G1338" s="1"/>
      <c r="H1338" s="1"/>
      <c r="I1338" s="1"/>
      <c r="J1338" s="1"/>
      <c r="K1338" s="1"/>
      <c r="L1338" s="1"/>
      <c r="M1338" s="1"/>
      <c r="N1338" s="1"/>
      <c r="O1338" s="1"/>
    </row>
    <row r="1339" spans="1:15" ht="15.75" customHeight="1" x14ac:dyDescent="0.25">
      <c r="A1339" s="1"/>
      <c r="B1339" s="1"/>
      <c r="C1339" s="1"/>
      <c r="D1339" s="1"/>
      <c r="E1339" s="1"/>
      <c r="F1339" s="1"/>
      <c r="G1339" s="1"/>
      <c r="H1339" s="1"/>
      <c r="I1339" s="1"/>
      <c r="J1339" s="1"/>
      <c r="K1339" s="1"/>
      <c r="L1339" s="1"/>
      <c r="M1339" s="1"/>
      <c r="N1339" s="1"/>
      <c r="O1339" s="1"/>
    </row>
    <row r="1340" spans="1:15" ht="15.75" customHeight="1" x14ac:dyDescent="0.25">
      <c r="A1340" s="1"/>
      <c r="B1340" s="1"/>
      <c r="C1340" s="1"/>
      <c r="D1340" s="1"/>
      <c r="E1340" s="1"/>
      <c r="F1340" s="1"/>
      <c r="G1340" s="1"/>
      <c r="H1340" s="1"/>
      <c r="I1340" s="1"/>
      <c r="J1340" s="1"/>
      <c r="K1340" s="1"/>
      <c r="L1340" s="1"/>
      <c r="M1340" s="1"/>
      <c r="N1340" s="1"/>
      <c r="O1340" s="1"/>
    </row>
    <row r="1341" spans="1:15" ht="15.75" customHeight="1" x14ac:dyDescent="0.25">
      <c r="A1341" s="1"/>
      <c r="B1341" s="1"/>
      <c r="C1341" s="1"/>
      <c r="D1341" s="1"/>
      <c r="E1341" s="1"/>
      <c r="F1341" s="1"/>
      <c r="G1341" s="1"/>
      <c r="H1341" s="1"/>
      <c r="I1341" s="1"/>
      <c r="J1341" s="1"/>
      <c r="K1341" s="1"/>
      <c r="L1341" s="1"/>
      <c r="M1341" s="1"/>
      <c r="N1341" s="1"/>
      <c r="O1341" s="1"/>
    </row>
    <row r="1342" spans="1:15" ht="15.75" customHeight="1" x14ac:dyDescent="0.25">
      <c r="A1342" s="1"/>
      <c r="B1342" s="1"/>
      <c r="C1342" s="1"/>
      <c r="D1342" s="1"/>
      <c r="E1342" s="1"/>
      <c r="F1342" s="1"/>
      <c r="G1342" s="1"/>
      <c r="H1342" s="1"/>
      <c r="I1342" s="1"/>
      <c r="J1342" s="1"/>
      <c r="K1342" s="1"/>
      <c r="L1342" s="1"/>
      <c r="M1342" s="1"/>
      <c r="N1342" s="1"/>
      <c r="O1342" s="1"/>
    </row>
    <row r="1343" spans="1:15" ht="15.75" customHeight="1" x14ac:dyDescent="0.25">
      <c r="A1343" s="1"/>
      <c r="B1343" s="1"/>
      <c r="C1343" s="1"/>
      <c r="D1343" s="1"/>
      <c r="E1343" s="1"/>
      <c r="F1343" s="1"/>
      <c r="G1343" s="1"/>
      <c r="H1343" s="1"/>
      <c r="I1343" s="1"/>
      <c r="J1343" s="1"/>
      <c r="K1343" s="1"/>
      <c r="L1343" s="1"/>
      <c r="M1343" s="1"/>
      <c r="N1343" s="1"/>
      <c r="O1343" s="1"/>
    </row>
    <row r="1344" spans="1:15" ht="15.75" customHeight="1" x14ac:dyDescent="0.25">
      <c r="A1344" s="1"/>
      <c r="B1344" s="1"/>
      <c r="C1344" s="1"/>
      <c r="D1344" s="1"/>
      <c r="E1344" s="1"/>
      <c r="F1344" s="1"/>
      <c r="G1344" s="1"/>
      <c r="H1344" s="1"/>
      <c r="I1344" s="1"/>
      <c r="J1344" s="1"/>
      <c r="K1344" s="1"/>
      <c r="L1344" s="1"/>
      <c r="M1344" s="1"/>
      <c r="N1344" s="1"/>
      <c r="O1344" s="1"/>
    </row>
    <row r="1345" spans="1:15" ht="15.75" customHeight="1" x14ac:dyDescent="0.25">
      <c r="A1345" s="1"/>
      <c r="B1345" s="1"/>
      <c r="C1345" s="1"/>
      <c r="D1345" s="1"/>
      <c r="E1345" s="1"/>
      <c r="F1345" s="1"/>
      <c r="G1345" s="1"/>
      <c r="H1345" s="1"/>
      <c r="I1345" s="1"/>
      <c r="J1345" s="1"/>
      <c r="K1345" s="1"/>
      <c r="L1345" s="1"/>
      <c r="M1345" s="1"/>
      <c r="N1345" s="1"/>
      <c r="O1345" s="1"/>
    </row>
    <row r="1346" spans="1:15" ht="15.75" customHeight="1" x14ac:dyDescent="0.25">
      <c r="A1346" s="1"/>
      <c r="B1346" s="1"/>
      <c r="C1346" s="1"/>
      <c r="D1346" s="1"/>
      <c r="E1346" s="1"/>
      <c r="F1346" s="1"/>
      <c r="G1346" s="1"/>
      <c r="H1346" s="1"/>
      <c r="I1346" s="1"/>
      <c r="J1346" s="1"/>
      <c r="K1346" s="1"/>
      <c r="L1346" s="1"/>
      <c r="M1346" s="1"/>
      <c r="N1346" s="1"/>
      <c r="O1346" s="1"/>
    </row>
    <row r="1347" spans="1:15" ht="15.75" customHeight="1" x14ac:dyDescent="0.25">
      <c r="A1347" s="1"/>
      <c r="B1347" s="1"/>
      <c r="C1347" s="1"/>
      <c r="D1347" s="1"/>
      <c r="E1347" s="1"/>
      <c r="F1347" s="1"/>
      <c r="G1347" s="1"/>
      <c r="H1347" s="1"/>
      <c r="I1347" s="1"/>
      <c r="J1347" s="1"/>
      <c r="K1347" s="1"/>
      <c r="L1347" s="1"/>
      <c r="M1347" s="1"/>
      <c r="N1347" s="1"/>
      <c r="O1347" s="1"/>
    </row>
    <row r="1348" spans="1:15" ht="15.75" customHeight="1" x14ac:dyDescent="0.25">
      <c r="A1348" s="1"/>
      <c r="B1348" s="1"/>
      <c r="C1348" s="1"/>
      <c r="D1348" s="1"/>
      <c r="E1348" s="1"/>
      <c r="F1348" s="1"/>
      <c r="G1348" s="1"/>
      <c r="H1348" s="1"/>
      <c r="I1348" s="1"/>
      <c r="J1348" s="1"/>
      <c r="K1348" s="1"/>
      <c r="L1348" s="1"/>
      <c r="M1348" s="1"/>
      <c r="N1348" s="1"/>
      <c r="O1348" s="1"/>
    </row>
    <row r="1349" spans="1:15" ht="15.75" customHeight="1" x14ac:dyDescent="0.25">
      <c r="A1349" s="1"/>
      <c r="B1349" s="1"/>
      <c r="C1349" s="1"/>
      <c r="D1349" s="1"/>
      <c r="E1349" s="1"/>
      <c r="F1349" s="1"/>
      <c r="G1349" s="1"/>
      <c r="H1349" s="1"/>
      <c r="I1349" s="1"/>
      <c r="J1349" s="1"/>
      <c r="K1349" s="1"/>
      <c r="L1349" s="1"/>
      <c r="M1349" s="1"/>
      <c r="N1349" s="1"/>
      <c r="O1349" s="1"/>
    </row>
    <row r="1350" spans="1:15" ht="15.75" customHeight="1" x14ac:dyDescent="0.25">
      <c r="A1350" s="1"/>
      <c r="B1350" s="1"/>
      <c r="C1350" s="1"/>
      <c r="D1350" s="1"/>
      <c r="E1350" s="1"/>
      <c r="F1350" s="1"/>
      <c r="G1350" s="1"/>
      <c r="H1350" s="1"/>
      <c r="I1350" s="1"/>
      <c r="J1350" s="1"/>
      <c r="K1350" s="1"/>
      <c r="L1350" s="1"/>
      <c r="M1350" s="1"/>
      <c r="N1350" s="1"/>
      <c r="O1350" s="1"/>
    </row>
    <row r="1351" spans="1:15" ht="15.75" customHeight="1" x14ac:dyDescent="0.25">
      <c r="A1351" s="1"/>
      <c r="B1351" s="1"/>
      <c r="C1351" s="1"/>
      <c r="D1351" s="1"/>
      <c r="E1351" s="1"/>
      <c r="F1351" s="1"/>
      <c r="G1351" s="1"/>
      <c r="H1351" s="1"/>
      <c r="I1351" s="1"/>
      <c r="J1351" s="1"/>
      <c r="K1351" s="1"/>
      <c r="L1351" s="1"/>
      <c r="M1351" s="1"/>
      <c r="N1351" s="1"/>
      <c r="O1351" s="1"/>
    </row>
    <row r="1352" spans="1:15" ht="15.75" customHeight="1" x14ac:dyDescent="0.25">
      <c r="A1352" s="1"/>
      <c r="B1352" s="1"/>
      <c r="C1352" s="1"/>
      <c r="D1352" s="1"/>
      <c r="E1352" s="1"/>
      <c r="F1352" s="1"/>
      <c r="G1352" s="1"/>
      <c r="H1352" s="1"/>
      <c r="I1352" s="1"/>
      <c r="J1352" s="1"/>
      <c r="K1352" s="1"/>
      <c r="L1352" s="1"/>
      <c r="M1352" s="1"/>
      <c r="N1352" s="1"/>
      <c r="O1352" s="1"/>
    </row>
    <row r="1353" spans="1:15" ht="15.75" customHeight="1" x14ac:dyDescent="0.25">
      <c r="A1353" s="1"/>
      <c r="B1353" s="1"/>
      <c r="C1353" s="1"/>
      <c r="D1353" s="1"/>
      <c r="E1353" s="1"/>
      <c r="F1353" s="1"/>
      <c r="G1353" s="1"/>
      <c r="H1353" s="1"/>
      <c r="I1353" s="1"/>
      <c r="J1353" s="1"/>
      <c r="K1353" s="1"/>
      <c r="L1353" s="1"/>
      <c r="M1353" s="1"/>
      <c r="N1353" s="1"/>
      <c r="O1353" s="1"/>
    </row>
    <row r="1354" spans="1:15" ht="15.75" customHeight="1" x14ac:dyDescent="0.25">
      <c r="A1354" s="1"/>
      <c r="B1354" s="1"/>
      <c r="C1354" s="1"/>
      <c r="D1354" s="1"/>
      <c r="E1354" s="1"/>
      <c r="F1354" s="1"/>
      <c r="G1354" s="1"/>
      <c r="H1354" s="1"/>
      <c r="I1354" s="1"/>
      <c r="J1354" s="1"/>
      <c r="K1354" s="1"/>
      <c r="L1354" s="1"/>
      <c r="M1354" s="1"/>
      <c r="N1354" s="1"/>
      <c r="O1354" s="1"/>
    </row>
    <row r="1355" spans="1:15" ht="15.75" customHeight="1" x14ac:dyDescent="0.25">
      <c r="A1355" s="1"/>
      <c r="B1355" s="1"/>
      <c r="C1355" s="1"/>
      <c r="D1355" s="1"/>
      <c r="E1355" s="1"/>
      <c r="F1355" s="1"/>
      <c r="G1355" s="1"/>
      <c r="H1355" s="1"/>
      <c r="I1355" s="1"/>
      <c r="J1355" s="1"/>
      <c r="K1355" s="1"/>
      <c r="L1355" s="1"/>
      <c r="M1355" s="1"/>
      <c r="N1355" s="1"/>
      <c r="O1355" s="1"/>
    </row>
    <row r="1356" spans="1:15" ht="15.75" customHeight="1" x14ac:dyDescent="0.25">
      <c r="A1356" s="1"/>
      <c r="B1356" s="1"/>
      <c r="C1356" s="1"/>
      <c r="D1356" s="1"/>
      <c r="E1356" s="1"/>
      <c r="F1356" s="1"/>
      <c r="G1356" s="1"/>
      <c r="H1356" s="1"/>
      <c r="I1356" s="1"/>
      <c r="J1356" s="1"/>
      <c r="K1356" s="1"/>
      <c r="L1356" s="1"/>
      <c r="M1356" s="1"/>
      <c r="N1356" s="1"/>
      <c r="O1356" s="1"/>
    </row>
    <row r="1357" spans="1:15" ht="15.75" customHeight="1" x14ac:dyDescent="0.25">
      <c r="A1357" s="1"/>
      <c r="B1357" s="1"/>
      <c r="C1357" s="1"/>
      <c r="D1357" s="1"/>
      <c r="E1357" s="1"/>
      <c r="F1357" s="1"/>
      <c r="G1357" s="1"/>
      <c r="H1357" s="1"/>
      <c r="I1357" s="1"/>
      <c r="J1357" s="1"/>
      <c r="K1357" s="1"/>
      <c r="L1357" s="1"/>
      <c r="M1357" s="1"/>
      <c r="N1357" s="1"/>
      <c r="O1357" s="1"/>
    </row>
    <row r="1358" spans="1:15" ht="15.75" customHeight="1" x14ac:dyDescent="0.25">
      <c r="A1358" s="1"/>
      <c r="B1358" s="1"/>
      <c r="C1358" s="1"/>
      <c r="D1358" s="1"/>
      <c r="E1358" s="1"/>
      <c r="F1358" s="1"/>
      <c r="G1358" s="1"/>
      <c r="H1358" s="1"/>
      <c r="I1358" s="1"/>
      <c r="J1358" s="1"/>
      <c r="K1358" s="1"/>
      <c r="L1358" s="1"/>
      <c r="M1358" s="1"/>
      <c r="N1358" s="1"/>
      <c r="O1358" s="1"/>
    </row>
    <row r="1359" spans="1:15" ht="15.75" customHeight="1" x14ac:dyDescent="0.25">
      <c r="A1359" s="1"/>
      <c r="B1359" s="1"/>
      <c r="C1359" s="1"/>
      <c r="D1359" s="1"/>
      <c r="E1359" s="1"/>
      <c r="F1359" s="1"/>
      <c r="G1359" s="1"/>
      <c r="H1359" s="1"/>
      <c r="I1359" s="1"/>
      <c r="J1359" s="1"/>
      <c r="K1359" s="1"/>
      <c r="L1359" s="1"/>
      <c r="M1359" s="1"/>
      <c r="N1359" s="1"/>
      <c r="O1359" s="1"/>
    </row>
    <row r="1360" spans="1:15" ht="15.75" customHeight="1" x14ac:dyDescent="0.25">
      <c r="A1360" s="1"/>
      <c r="B1360" s="1"/>
      <c r="C1360" s="1"/>
      <c r="D1360" s="1"/>
      <c r="E1360" s="1"/>
      <c r="F1360" s="1"/>
      <c r="G1360" s="1"/>
      <c r="H1360" s="1"/>
      <c r="I1360" s="1"/>
      <c r="J1360" s="1"/>
      <c r="K1360" s="1"/>
      <c r="L1360" s="1"/>
      <c r="M1360" s="1"/>
      <c r="N1360" s="1"/>
      <c r="O1360" s="1"/>
    </row>
    <row r="1361" spans="1:15" ht="15.75" customHeight="1" x14ac:dyDescent="0.25">
      <c r="A1361" s="1"/>
      <c r="B1361" s="1"/>
      <c r="C1361" s="1"/>
      <c r="D1361" s="1"/>
      <c r="E1361" s="1"/>
      <c r="F1361" s="1"/>
      <c r="G1361" s="1"/>
      <c r="H1361" s="1"/>
      <c r="I1361" s="1"/>
      <c r="J1361" s="1"/>
      <c r="K1361" s="1"/>
      <c r="L1361" s="1"/>
      <c r="M1361" s="1"/>
      <c r="N1361" s="1"/>
      <c r="O1361" s="1"/>
    </row>
    <row r="1362" spans="1:15" ht="15.75" customHeight="1" x14ac:dyDescent="0.25">
      <c r="A1362" s="1"/>
      <c r="B1362" s="1"/>
      <c r="C1362" s="1"/>
      <c r="D1362" s="1"/>
      <c r="E1362" s="1"/>
      <c r="F1362" s="1"/>
      <c r="G1362" s="1"/>
      <c r="H1362" s="1"/>
      <c r="I1362" s="1"/>
      <c r="J1362" s="1"/>
      <c r="K1362" s="1"/>
      <c r="L1362" s="1"/>
      <c r="M1362" s="1"/>
      <c r="N1362" s="1"/>
      <c r="O1362" s="1"/>
    </row>
    <row r="1363" spans="1:15" ht="15.75" customHeight="1" x14ac:dyDescent="0.25">
      <c r="A1363" s="1"/>
      <c r="B1363" s="1"/>
      <c r="C1363" s="1"/>
      <c r="D1363" s="1"/>
      <c r="E1363" s="1"/>
      <c r="F1363" s="1"/>
      <c r="G1363" s="1"/>
      <c r="H1363" s="1"/>
      <c r="I1363" s="1"/>
      <c r="J1363" s="1"/>
      <c r="K1363" s="1"/>
      <c r="L1363" s="1"/>
      <c r="M1363" s="1"/>
      <c r="N1363" s="1"/>
      <c r="O1363" s="1"/>
    </row>
    <row r="1364" spans="1:15" ht="15.75" customHeight="1" x14ac:dyDescent="0.25">
      <c r="A1364" s="1"/>
      <c r="B1364" s="1"/>
      <c r="C1364" s="1"/>
      <c r="D1364" s="1"/>
      <c r="E1364" s="1"/>
      <c r="F1364" s="1"/>
      <c r="G1364" s="1"/>
      <c r="H1364" s="1"/>
      <c r="I1364" s="1"/>
      <c r="J1364" s="1"/>
      <c r="K1364" s="1"/>
      <c r="L1364" s="1"/>
      <c r="M1364" s="1"/>
      <c r="N1364" s="1"/>
      <c r="O1364" s="1"/>
    </row>
    <row r="1365" spans="1:15" ht="15.75" customHeight="1" x14ac:dyDescent="0.25">
      <c r="A1365" s="1"/>
      <c r="B1365" s="1"/>
      <c r="C1365" s="1"/>
      <c r="D1365" s="1"/>
      <c r="E1365" s="1"/>
      <c r="F1365" s="1"/>
      <c r="G1365" s="1"/>
      <c r="H1365" s="1"/>
      <c r="I1365" s="1"/>
      <c r="J1365" s="1"/>
      <c r="K1365" s="1"/>
      <c r="L1365" s="1"/>
      <c r="M1365" s="1"/>
      <c r="N1365" s="1"/>
      <c r="O1365" s="1"/>
    </row>
    <row r="1366" spans="1:15" ht="15.75" customHeight="1" x14ac:dyDescent="0.25">
      <c r="A1366" s="1"/>
      <c r="B1366" s="1"/>
      <c r="C1366" s="1"/>
      <c r="D1366" s="1"/>
      <c r="E1366" s="1"/>
      <c r="F1366" s="1"/>
      <c r="G1366" s="1"/>
      <c r="H1366" s="1"/>
      <c r="I1366" s="1"/>
      <c r="J1366" s="1"/>
      <c r="K1366" s="1"/>
      <c r="L1366" s="1"/>
      <c r="M1366" s="1"/>
      <c r="N1366" s="1"/>
      <c r="O1366" s="1"/>
    </row>
    <row r="1367" spans="1:15" ht="15.75" customHeight="1" x14ac:dyDescent="0.25">
      <c r="A1367" s="1"/>
      <c r="B1367" s="1"/>
      <c r="C1367" s="1"/>
      <c r="D1367" s="1"/>
      <c r="E1367" s="1"/>
      <c r="F1367" s="1"/>
      <c r="G1367" s="1"/>
      <c r="H1367" s="1"/>
      <c r="I1367" s="1"/>
      <c r="J1367" s="1"/>
      <c r="K1367" s="1"/>
      <c r="L1367" s="1"/>
      <c r="M1367" s="1"/>
      <c r="N1367" s="1"/>
      <c r="O1367" s="1"/>
    </row>
    <row r="1368" spans="1:15" ht="15.75" customHeight="1" x14ac:dyDescent="0.25">
      <c r="A1368" s="1"/>
      <c r="B1368" s="1"/>
      <c r="C1368" s="1"/>
      <c r="D1368" s="1"/>
      <c r="E1368" s="1"/>
      <c r="F1368" s="1"/>
      <c r="G1368" s="1"/>
      <c r="H1368" s="1"/>
      <c r="I1368" s="1"/>
      <c r="J1368" s="1"/>
      <c r="K1368" s="1"/>
      <c r="L1368" s="1"/>
      <c r="M1368" s="1"/>
      <c r="N1368" s="1"/>
      <c r="O1368" s="1"/>
    </row>
    <row r="1369" spans="1:15" ht="15.75" customHeight="1" x14ac:dyDescent="0.25">
      <c r="A1369" s="1"/>
      <c r="B1369" s="1"/>
      <c r="C1369" s="1"/>
      <c r="D1369" s="1"/>
      <c r="E1369" s="1"/>
      <c r="F1369" s="1"/>
      <c r="G1369" s="1"/>
      <c r="H1369" s="1"/>
      <c r="I1369" s="1"/>
      <c r="J1369" s="1"/>
      <c r="K1369" s="1"/>
      <c r="L1369" s="1"/>
      <c r="M1369" s="1"/>
      <c r="N1369" s="1"/>
      <c r="O1369" s="1"/>
    </row>
    <row r="1370" spans="1:15" ht="15.75" customHeight="1" x14ac:dyDescent="0.25">
      <c r="A1370" s="1"/>
      <c r="B1370" s="1"/>
      <c r="C1370" s="1"/>
      <c r="D1370" s="1"/>
      <c r="E1370" s="1"/>
      <c r="F1370" s="1"/>
      <c r="G1370" s="1"/>
      <c r="H1370" s="1"/>
      <c r="I1370" s="1"/>
      <c r="J1370" s="1"/>
      <c r="K1370" s="1"/>
      <c r="L1370" s="1"/>
      <c r="M1370" s="1"/>
      <c r="N1370" s="1"/>
      <c r="O1370" s="1"/>
    </row>
    <row r="1371" spans="1:15" ht="15.75" customHeight="1" x14ac:dyDescent="0.25">
      <c r="A1371" s="1"/>
      <c r="B1371" s="1"/>
      <c r="C1371" s="1"/>
      <c r="D1371" s="1"/>
      <c r="E1371" s="1"/>
      <c r="F1371" s="1"/>
      <c r="G1371" s="1"/>
      <c r="H1371" s="1"/>
      <c r="I1371" s="1"/>
      <c r="J1371" s="1"/>
      <c r="K1371" s="1"/>
      <c r="L1371" s="1"/>
      <c r="M1371" s="1"/>
      <c r="N1371" s="1"/>
      <c r="O1371" s="1"/>
    </row>
    <row r="1372" spans="1:15" ht="15.75" customHeight="1" x14ac:dyDescent="0.25">
      <c r="A1372" s="1"/>
      <c r="B1372" s="1"/>
      <c r="C1372" s="1"/>
      <c r="D1372" s="1"/>
      <c r="E1372" s="1"/>
      <c r="F1372" s="1"/>
      <c r="G1372" s="1"/>
      <c r="H1372" s="1"/>
      <c r="I1372" s="1"/>
      <c r="J1372" s="1"/>
      <c r="K1372" s="1"/>
      <c r="L1372" s="1"/>
      <c r="M1372" s="1"/>
      <c r="N1372" s="1"/>
      <c r="O1372" s="1"/>
    </row>
    <row r="1373" spans="1:15" ht="15.75" customHeight="1" x14ac:dyDescent="0.25">
      <c r="A1373" s="1"/>
      <c r="B1373" s="1"/>
      <c r="C1373" s="1"/>
      <c r="D1373" s="1"/>
      <c r="E1373" s="1"/>
      <c r="F1373" s="1"/>
      <c r="G1373" s="1"/>
      <c r="H1373" s="1"/>
      <c r="I1373" s="1"/>
      <c r="J1373" s="1"/>
      <c r="K1373" s="1"/>
      <c r="L1373" s="1"/>
      <c r="M1373" s="1"/>
      <c r="N1373" s="1"/>
      <c r="O1373" s="1"/>
    </row>
    <row r="1374" spans="1:15" ht="15.75" customHeight="1" x14ac:dyDescent="0.25">
      <c r="A1374" s="1"/>
      <c r="B1374" s="1"/>
      <c r="C1374" s="1"/>
      <c r="D1374" s="1"/>
      <c r="E1374" s="1"/>
      <c r="F1374" s="1"/>
      <c r="G1374" s="1"/>
      <c r="H1374" s="1"/>
      <c r="I1374" s="1"/>
      <c r="J1374" s="1"/>
      <c r="K1374" s="1"/>
      <c r="L1374" s="1"/>
      <c r="M1374" s="1"/>
      <c r="N1374" s="1"/>
      <c r="O1374" s="1"/>
    </row>
    <row r="1375" spans="1:15" ht="15.75" customHeight="1" x14ac:dyDescent="0.25">
      <c r="A1375" s="1"/>
      <c r="B1375" s="1"/>
      <c r="C1375" s="1"/>
      <c r="D1375" s="1"/>
      <c r="E1375" s="1"/>
      <c r="F1375" s="1"/>
      <c r="G1375" s="1"/>
      <c r="H1375" s="1"/>
      <c r="I1375" s="1"/>
      <c r="J1375" s="1"/>
      <c r="K1375" s="1"/>
      <c r="L1375" s="1"/>
      <c r="M1375" s="1"/>
      <c r="N1375" s="1"/>
      <c r="O1375" s="1"/>
    </row>
    <row r="1376" spans="1:15" ht="15.75" customHeight="1" x14ac:dyDescent="0.25">
      <c r="A1376" s="1"/>
      <c r="B1376" s="1"/>
      <c r="C1376" s="1"/>
      <c r="D1376" s="1"/>
      <c r="E1376" s="1"/>
      <c r="F1376" s="1"/>
      <c r="G1376" s="1"/>
      <c r="H1376" s="1"/>
      <c r="I1376" s="1"/>
      <c r="J1376" s="1"/>
      <c r="K1376" s="1"/>
      <c r="L1376" s="1"/>
      <c r="M1376" s="1"/>
      <c r="N1376" s="1"/>
      <c r="O1376" s="1"/>
    </row>
    <row r="1377" spans="1:15" ht="15.75" customHeight="1" x14ac:dyDescent="0.25">
      <c r="A1377" s="1"/>
      <c r="B1377" s="1"/>
      <c r="C1377" s="1"/>
      <c r="D1377" s="1"/>
      <c r="E1377" s="1"/>
      <c r="F1377" s="1"/>
      <c r="G1377" s="1"/>
      <c r="H1377" s="1"/>
      <c r="I1377" s="1"/>
      <c r="J1377" s="1"/>
      <c r="K1377" s="1"/>
      <c r="L1377" s="1"/>
      <c r="M1377" s="1"/>
      <c r="N1377" s="1"/>
      <c r="O1377" s="1"/>
    </row>
    <row r="1378" spans="1:15" ht="15.75" customHeight="1" x14ac:dyDescent="0.25">
      <c r="A1378" s="1"/>
      <c r="B1378" s="1"/>
      <c r="C1378" s="1"/>
      <c r="D1378" s="1"/>
      <c r="E1378" s="1"/>
      <c r="F1378" s="1"/>
      <c r="G1378" s="1"/>
      <c r="H1378" s="1"/>
      <c r="I1378" s="1"/>
      <c r="J1378" s="1"/>
      <c r="K1378" s="1"/>
      <c r="L1378" s="1"/>
      <c r="M1378" s="1"/>
      <c r="N1378" s="1"/>
      <c r="O1378" s="1"/>
    </row>
    <row r="1379" spans="1:15" ht="15.75" customHeight="1" x14ac:dyDescent="0.25">
      <c r="A1379" s="1"/>
      <c r="B1379" s="1"/>
      <c r="C1379" s="1"/>
      <c r="D1379" s="1"/>
      <c r="E1379" s="1"/>
      <c r="F1379" s="1"/>
      <c r="G1379" s="1"/>
      <c r="H1379" s="1"/>
      <c r="I1379" s="1"/>
      <c r="J1379" s="1"/>
      <c r="K1379" s="1"/>
      <c r="L1379" s="1"/>
      <c r="M1379" s="1"/>
      <c r="N1379" s="1"/>
      <c r="O1379" s="1"/>
    </row>
    <row r="1380" spans="1:15" ht="15.75" customHeight="1" x14ac:dyDescent="0.25">
      <c r="A1380" s="1"/>
      <c r="B1380" s="1"/>
      <c r="C1380" s="1"/>
      <c r="D1380" s="1"/>
      <c r="E1380" s="1"/>
      <c r="F1380" s="1"/>
      <c r="G1380" s="1"/>
      <c r="H1380" s="1"/>
      <c r="I1380" s="1"/>
      <c r="J1380" s="1"/>
      <c r="K1380" s="1"/>
      <c r="L1380" s="1"/>
      <c r="M1380" s="1"/>
      <c r="N1380" s="1"/>
      <c r="O1380" s="1"/>
    </row>
    <row r="1381" spans="1:15" ht="15.75" customHeight="1" x14ac:dyDescent="0.25">
      <c r="A1381" s="1"/>
      <c r="B1381" s="1"/>
      <c r="C1381" s="1"/>
      <c r="D1381" s="1"/>
      <c r="E1381" s="1"/>
      <c r="F1381" s="1"/>
      <c r="G1381" s="1"/>
      <c r="H1381" s="1"/>
      <c r="I1381" s="1"/>
      <c r="J1381" s="1"/>
      <c r="K1381" s="1"/>
      <c r="L1381" s="1"/>
      <c r="M1381" s="1"/>
      <c r="N1381" s="1"/>
      <c r="O1381" s="1"/>
    </row>
    <row r="1382" spans="1:15" ht="15.75" customHeight="1" x14ac:dyDescent="0.25">
      <c r="A1382" s="1"/>
      <c r="B1382" s="1"/>
      <c r="C1382" s="1"/>
      <c r="D1382" s="1"/>
      <c r="E1382" s="1"/>
      <c r="F1382" s="1"/>
      <c r="G1382" s="1"/>
      <c r="H1382" s="1"/>
      <c r="I1382" s="1"/>
      <c r="J1382" s="1"/>
      <c r="K1382" s="1"/>
      <c r="L1382" s="1"/>
      <c r="M1382" s="1"/>
      <c r="N1382" s="1"/>
      <c r="O1382" s="1"/>
    </row>
    <row r="1383" spans="1:15" ht="15.75" customHeight="1" x14ac:dyDescent="0.25">
      <c r="A1383" s="1"/>
      <c r="B1383" s="1"/>
      <c r="C1383" s="1"/>
      <c r="D1383" s="1"/>
      <c r="E1383" s="1"/>
      <c r="F1383" s="1"/>
      <c r="G1383" s="1"/>
      <c r="H1383" s="1"/>
      <c r="I1383" s="1"/>
      <c r="J1383" s="1"/>
      <c r="K1383" s="1"/>
      <c r="L1383" s="1"/>
      <c r="M1383" s="1"/>
      <c r="N1383" s="1"/>
      <c r="O1383" s="1"/>
    </row>
    <row r="1384" spans="1:15" ht="15.75" customHeight="1" x14ac:dyDescent="0.25">
      <c r="A1384" s="1"/>
      <c r="B1384" s="1"/>
      <c r="C1384" s="1"/>
      <c r="D1384" s="1"/>
      <c r="E1384" s="1"/>
      <c r="F1384" s="1"/>
      <c r="G1384" s="1"/>
      <c r="H1384" s="1"/>
      <c r="I1384" s="1"/>
      <c r="J1384" s="1"/>
      <c r="K1384" s="1"/>
      <c r="L1384" s="1"/>
      <c r="M1384" s="1"/>
      <c r="N1384" s="1"/>
      <c r="O1384" s="1"/>
    </row>
    <row r="1385" spans="1:15" ht="15.75" customHeight="1" x14ac:dyDescent="0.25">
      <c r="A1385" s="1"/>
      <c r="B1385" s="1"/>
      <c r="C1385" s="1"/>
      <c r="D1385" s="1"/>
      <c r="E1385" s="1"/>
      <c r="F1385" s="1"/>
      <c r="G1385" s="1"/>
      <c r="H1385" s="1"/>
      <c r="I1385" s="1"/>
      <c r="J1385" s="1"/>
      <c r="K1385" s="1"/>
      <c r="L1385" s="1"/>
      <c r="M1385" s="1"/>
      <c r="N1385" s="1"/>
      <c r="O1385" s="1"/>
    </row>
    <row r="1386" spans="1:15" ht="15.75" customHeight="1" x14ac:dyDescent="0.25">
      <c r="A1386" s="1"/>
      <c r="B1386" s="1"/>
      <c r="C1386" s="1"/>
      <c r="D1386" s="1"/>
      <c r="E1386" s="1"/>
      <c r="F1386" s="1"/>
      <c r="G1386" s="1"/>
      <c r="H1386" s="1"/>
      <c r="I1386" s="1"/>
      <c r="J1386" s="1"/>
      <c r="K1386" s="1"/>
      <c r="L1386" s="1"/>
      <c r="M1386" s="1"/>
      <c r="N1386" s="1"/>
      <c r="O1386" s="1"/>
    </row>
    <row r="1387" spans="1:15" ht="15.75" customHeight="1" x14ac:dyDescent="0.25">
      <c r="A1387" s="1"/>
      <c r="B1387" s="1"/>
      <c r="C1387" s="1"/>
      <c r="D1387" s="1"/>
      <c r="E1387" s="1"/>
      <c r="F1387" s="1"/>
      <c r="G1387" s="1"/>
      <c r="H1387" s="1"/>
      <c r="I1387" s="1"/>
      <c r="J1387" s="1"/>
      <c r="K1387" s="1"/>
      <c r="L1387" s="1"/>
      <c r="M1387" s="1"/>
      <c r="N1387" s="1"/>
      <c r="O1387" s="1"/>
    </row>
    <row r="1388" spans="1:15" ht="15.75" customHeight="1" x14ac:dyDescent="0.25">
      <c r="A1388" s="1"/>
      <c r="B1388" s="1"/>
      <c r="C1388" s="1"/>
      <c r="D1388" s="1"/>
      <c r="E1388" s="1"/>
      <c r="F1388" s="1"/>
      <c r="G1388" s="1"/>
      <c r="H1388" s="1"/>
      <c r="I1388" s="1"/>
      <c r="J1388" s="1"/>
      <c r="K1388" s="1"/>
      <c r="L1388" s="1"/>
      <c r="M1388" s="1"/>
      <c r="N1388" s="1"/>
      <c r="O1388" s="1"/>
    </row>
    <row r="1389" spans="1:15" ht="15.75" customHeight="1" x14ac:dyDescent="0.25">
      <c r="A1389" s="1"/>
      <c r="B1389" s="1"/>
      <c r="C1389" s="1"/>
      <c r="D1389" s="1"/>
      <c r="E1389" s="1"/>
      <c r="F1389" s="1"/>
      <c r="G1389" s="1"/>
      <c r="H1389" s="1"/>
      <c r="I1389" s="1"/>
      <c r="J1389" s="1"/>
      <c r="K1389" s="1"/>
      <c r="L1389" s="1"/>
      <c r="M1389" s="1"/>
      <c r="N1389" s="1"/>
      <c r="O1389" s="1"/>
    </row>
    <row r="1390" spans="1:15" ht="15.75" customHeight="1" x14ac:dyDescent="0.25">
      <c r="A1390" s="1"/>
      <c r="B1390" s="1"/>
      <c r="C1390" s="1"/>
      <c r="D1390" s="1"/>
      <c r="E1390" s="1"/>
      <c r="F1390" s="1"/>
      <c r="G1390" s="1"/>
      <c r="H1390" s="1"/>
      <c r="I1390" s="1"/>
      <c r="J1390" s="1"/>
      <c r="K1390" s="1"/>
      <c r="L1390" s="1"/>
      <c r="M1390" s="1"/>
      <c r="N1390" s="1"/>
      <c r="O1390" s="1"/>
    </row>
    <row r="1391" spans="1:15" ht="15.75" customHeight="1" x14ac:dyDescent="0.25">
      <c r="A1391" s="1"/>
      <c r="B1391" s="1"/>
      <c r="C1391" s="1"/>
      <c r="D1391" s="1"/>
      <c r="E1391" s="1"/>
      <c r="F1391" s="1"/>
      <c r="G1391" s="1"/>
      <c r="H1391" s="1"/>
      <c r="I1391" s="1"/>
      <c r="J1391" s="1"/>
      <c r="K1391" s="1"/>
      <c r="L1391" s="1"/>
      <c r="M1391" s="1"/>
      <c r="N1391" s="1"/>
      <c r="O1391" s="1"/>
    </row>
    <row r="1392" spans="1:15" ht="15.75" customHeight="1" x14ac:dyDescent="0.25">
      <c r="A1392" s="1"/>
      <c r="B1392" s="1"/>
      <c r="C1392" s="1"/>
      <c r="D1392" s="1"/>
      <c r="E1392" s="1"/>
      <c r="F1392" s="1"/>
      <c r="G1392" s="1"/>
      <c r="H1392" s="1"/>
      <c r="I1392" s="1"/>
      <c r="J1392" s="1"/>
      <c r="K1392" s="1"/>
      <c r="L1392" s="1"/>
      <c r="M1392" s="1"/>
      <c r="N1392" s="1"/>
      <c r="O1392" s="1"/>
    </row>
    <row r="1393" spans="1:15" ht="15.75" customHeight="1" x14ac:dyDescent="0.25">
      <c r="A1393" s="1"/>
      <c r="B1393" s="1"/>
      <c r="C1393" s="1"/>
      <c r="D1393" s="1"/>
      <c r="E1393" s="1"/>
      <c r="F1393" s="1"/>
      <c r="G1393" s="1"/>
      <c r="H1393" s="1"/>
      <c r="I1393" s="1"/>
      <c r="J1393" s="1"/>
      <c r="K1393" s="1"/>
      <c r="L1393" s="1"/>
      <c r="M1393" s="1"/>
      <c r="N1393" s="1"/>
      <c r="O1393" s="1"/>
    </row>
    <row r="1394" spans="1:15" ht="15.75" customHeight="1" x14ac:dyDescent="0.25">
      <c r="A1394" s="1"/>
      <c r="B1394" s="1"/>
      <c r="C1394" s="1"/>
      <c r="D1394" s="1"/>
      <c r="E1394" s="1"/>
      <c r="F1394" s="1"/>
      <c r="G1394" s="1"/>
      <c r="H1394" s="1"/>
      <c r="I1394" s="1"/>
      <c r="J1394" s="1"/>
      <c r="K1394" s="1"/>
      <c r="L1394" s="1"/>
      <c r="M1394" s="1"/>
      <c r="N1394" s="1"/>
      <c r="O1394" s="1"/>
    </row>
    <row r="1395" spans="1:15" ht="15.75" customHeight="1" x14ac:dyDescent="0.25">
      <c r="A1395" s="1"/>
      <c r="B1395" s="1"/>
      <c r="C1395" s="1"/>
      <c r="D1395" s="1"/>
      <c r="E1395" s="1"/>
      <c r="F1395" s="1"/>
      <c r="G1395" s="1"/>
      <c r="H1395" s="1"/>
      <c r="I1395" s="1"/>
      <c r="J1395" s="1"/>
      <c r="K1395" s="1"/>
      <c r="L1395" s="1"/>
      <c r="M1395" s="1"/>
      <c r="N1395" s="1"/>
      <c r="O1395" s="1"/>
    </row>
    <row r="1396" spans="1:15" ht="15.75" customHeight="1" x14ac:dyDescent="0.25">
      <c r="A1396" s="1"/>
      <c r="B1396" s="1"/>
      <c r="C1396" s="1"/>
      <c r="D1396" s="1"/>
      <c r="E1396" s="1"/>
      <c r="F1396" s="1"/>
      <c r="G1396" s="1"/>
      <c r="H1396" s="1"/>
      <c r="I1396" s="1"/>
      <c r="J1396" s="1"/>
      <c r="K1396" s="1"/>
      <c r="L1396" s="1"/>
      <c r="M1396" s="1"/>
      <c r="N1396" s="1"/>
      <c r="O1396" s="1"/>
    </row>
    <row r="1397" spans="1:15" ht="15.75" customHeight="1" x14ac:dyDescent="0.25">
      <c r="A1397" s="1"/>
      <c r="B1397" s="1"/>
      <c r="C1397" s="1"/>
      <c r="D1397" s="1"/>
      <c r="E1397" s="1"/>
      <c r="F1397" s="1"/>
      <c r="G1397" s="1"/>
      <c r="H1397" s="1"/>
      <c r="I1397" s="1"/>
      <c r="J1397" s="1"/>
      <c r="K1397" s="1"/>
      <c r="L1397" s="1"/>
      <c r="M1397" s="1"/>
      <c r="N1397" s="1"/>
      <c r="O1397" s="1"/>
    </row>
    <row r="1398" spans="1:15" ht="15.75" customHeight="1" x14ac:dyDescent="0.25">
      <c r="A1398" s="1"/>
      <c r="B1398" s="1"/>
      <c r="C1398" s="1"/>
      <c r="D1398" s="1"/>
      <c r="E1398" s="1"/>
      <c r="F1398" s="1"/>
      <c r="G1398" s="1"/>
      <c r="H1398" s="1"/>
      <c r="I1398" s="1"/>
      <c r="J1398" s="1"/>
      <c r="K1398" s="1"/>
      <c r="L1398" s="1"/>
      <c r="M1398" s="1"/>
      <c r="N1398" s="1"/>
      <c r="O1398" s="1"/>
    </row>
    <row r="1399" spans="1:15" ht="15.75" customHeight="1" x14ac:dyDescent="0.25">
      <c r="A1399" s="1"/>
      <c r="B1399" s="1"/>
      <c r="C1399" s="1"/>
      <c r="D1399" s="1"/>
      <c r="E1399" s="1"/>
      <c r="F1399" s="1"/>
      <c r="G1399" s="1"/>
      <c r="H1399" s="1"/>
      <c r="I1399" s="1"/>
      <c r="J1399" s="1"/>
      <c r="K1399" s="1"/>
      <c r="L1399" s="1"/>
      <c r="M1399" s="1"/>
      <c r="N1399" s="1"/>
      <c r="O1399" s="1"/>
    </row>
    <row r="1400" spans="1:15" ht="15.75" customHeight="1" x14ac:dyDescent="0.25">
      <c r="A1400" s="1"/>
      <c r="B1400" s="1"/>
      <c r="C1400" s="1"/>
      <c r="D1400" s="1"/>
      <c r="E1400" s="1"/>
      <c r="F1400" s="1"/>
      <c r="G1400" s="1"/>
      <c r="H1400" s="1"/>
      <c r="I1400" s="1"/>
      <c r="J1400" s="1"/>
      <c r="K1400" s="1"/>
      <c r="L1400" s="1"/>
      <c r="M1400" s="1"/>
      <c r="N1400" s="1"/>
      <c r="O1400" s="1"/>
    </row>
    <row r="1401" spans="1:15" ht="15.75" customHeight="1" x14ac:dyDescent="0.25">
      <c r="A1401" s="1"/>
      <c r="B1401" s="1"/>
      <c r="C1401" s="1"/>
      <c r="D1401" s="1"/>
      <c r="E1401" s="1"/>
      <c r="F1401" s="1"/>
      <c r="G1401" s="1"/>
      <c r="H1401" s="1"/>
      <c r="I1401" s="1"/>
      <c r="J1401" s="1"/>
      <c r="K1401" s="1"/>
      <c r="L1401" s="1"/>
      <c r="M1401" s="1"/>
      <c r="N1401" s="1"/>
      <c r="O1401" s="1"/>
    </row>
    <row r="1402" spans="1:15" ht="15.75" customHeight="1" x14ac:dyDescent="0.25">
      <c r="A1402" s="1"/>
      <c r="B1402" s="1"/>
      <c r="C1402" s="1"/>
      <c r="D1402" s="1"/>
      <c r="E1402" s="1"/>
      <c r="F1402" s="1"/>
      <c r="G1402" s="1"/>
      <c r="H1402" s="1"/>
      <c r="I1402" s="1"/>
      <c r="J1402" s="1"/>
      <c r="K1402" s="1"/>
      <c r="L1402" s="1"/>
      <c r="M1402" s="1"/>
      <c r="N1402" s="1"/>
      <c r="O1402" s="1"/>
    </row>
    <row r="1403" spans="1:15" ht="15.75" customHeight="1" x14ac:dyDescent="0.25">
      <c r="A1403" s="1"/>
      <c r="B1403" s="1"/>
      <c r="C1403" s="1"/>
      <c r="D1403" s="1"/>
      <c r="E1403" s="1"/>
      <c r="F1403" s="1"/>
      <c r="G1403" s="1"/>
      <c r="H1403" s="1"/>
      <c r="I1403" s="1"/>
      <c r="J1403" s="1"/>
      <c r="K1403" s="1"/>
      <c r="L1403" s="1"/>
      <c r="M1403" s="1"/>
      <c r="N1403" s="1"/>
      <c r="O1403" s="1"/>
    </row>
    <row r="1404" spans="1:15" ht="15.75" customHeight="1" x14ac:dyDescent="0.25">
      <c r="A1404" s="1"/>
      <c r="B1404" s="1"/>
      <c r="C1404" s="1"/>
      <c r="D1404" s="1"/>
      <c r="E1404" s="1"/>
      <c r="F1404" s="1"/>
      <c r="G1404" s="1"/>
      <c r="H1404" s="1"/>
      <c r="I1404" s="1"/>
      <c r="J1404" s="1"/>
      <c r="K1404" s="1"/>
      <c r="L1404" s="1"/>
      <c r="M1404" s="1"/>
      <c r="N1404" s="1"/>
      <c r="O1404" s="1"/>
    </row>
    <row r="1405" spans="1:15" ht="15.75" customHeight="1" x14ac:dyDescent="0.25">
      <c r="A1405" s="1"/>
      <c r="B1405" s="1"/>
      <c r="C1405" s="1"/>
      <c r="D1405" s="1"/>
      <c r="E1405" s="1"/>
      <c r="F1405" s="1"/>
      <c r="G1405" s="1"/>
      <c r="H1405" s="1"/>
      <c r="I1405" s="1"/>
      <c r="J1405" s="1"/>
      <c r="K1405" s="1"/>
      <c r="L1405" s="1"/>
      <c r="M1405" s="1"/>
      <c r="N1405" s="1"/>
      <c r="O1405" s="1"/>
    </row>
    <row r="1406" spans="1:15" ht="15.75" customHeight="1" x14ac:dyDescent="0.25">
      <c r="A1406" s="1"/>
      <c r="B1406" s="1"/>
      <c r="C1406" s="1"/>
      <c r="D1406" s="1"/>
      <c r="E1406" s="1"/>
      <c r="F1406" s="1"/>
      <c r="G1406" s="1"/>
      <c r="H1406" s="1"/>
      <c r="I1406" s="1"/>
      <c r="J1406" s="1"/>
      <c r="K1406" s="1"/>
      <c r="L1406" s="1"/>
      <c r="M1406" s="1"/>
      <c r="N1406" s="1"/>
      <c r="O1406" s="1"/>
    </row>
    <row r="1407" spans="1:15" ht="15.75" customHeight="1" x14ac:dyDescent="0.25">
      <c r="A1407" s="1"/>
      <c r="B1407" s="1"/>
      <c r="C1407" s="1"/>
      <c r="D1407" s="1"/>
      <c r="E1407" s="1"/>
      <c r="F1407" s="1"/>
      <c r="G1407" s="1"/>
      <c r="H1407" s="1"/>
      <c r="I1407" s="1"/>
      <c r="J1407" s="1"/>
      <c r="K1407" s="1"/>
      <c r="L1407" s="1"/>
      <c r="M1407" s="1"/>
      <c r="N1407" s="1"/>
      <c r="O1407" s="1"/>
    </row>
    <row r="1408" spans="1:15" ht="15.75" customHeight="1" x14ac:dyDescent="0.25">
      <c r="A1408" s="1"/>
      <c r="B1408" s="1"/>
      <c r="C1408" s="1"/>
      <c r="D1408" s="1"/>
      <c r="E1408" s="1"/>
      <c r="F1408" s="1"/>
      <c r="G1408" s="1"/>
      <c r="H1408" s="1"/>
      <c r="I1408" s="1"/>
      <c r="J1408" s="1"/>
      <c r="K1408" s="1"/>
      <c r="L1408" s="1"/>
      <c r="M1408" s="1"/>
      <c r="N1408" s="1"/>
      <c r="O1408" s="1"/>
    </row>
    <row r="1409" spans="1:15" ht="15.75" customHeight="1" x14ac:dyDescent="0.25">
      <c r="A1409" s="1"/>
      <c r="B1409" s="1"/>
      <c r="C1409" s="1"/>
      <c r="D1409" s="1"/>
      <c r="E1409" s="1"/>
      <c r="F1409" s="1"/>
      <c r="G1409" s="1"/>
      <c r="H1409" s="1"/>
      <c r="I1409" s="1"/>
      <c r="J1409" s="1"/>
      <c r="K1409" s="1"/>
      <c r="L1409" s="1"/>
      <c r="M1409" s="1"/>
      <c r="N1409" s="1"/>
      <c r="O1409" s="1"/>
    </row>
    <row r="1410" spans="1:15" ht="15.75" customHeight="1" x14ac:dyDescent="0.25">
      <c r="A1410" s="1"/>
      <c r="B1410" s="1"/>
      <c r="C1410" s="1"/>
      <c r="D1410" s="1"/>
      <c r="E1410" s="1"/>
      <c r="F1410" s="1"/>
      <c r="G1410" s="1"/>
      <c r="H1410" s="1"/>
      <c r="I1410" s="1"/>
      <c r="J1410" s="1"/>
      <c r="K1410" s="1"/>
      <c r="L1410" s="1"/>
      <c r="M1410" s="1"/>
      <c r="N1410" s="1"/>
      <c r="O1410" s="1"/>
    </row>
    <row r="1411" spans="1:15" ht="15.75" customHeight="1" x14ac:dyDescent="0.25">
      <c r="A1411" s="1"/>
      <c r="B1411" s="1"/>
      <c r="C1411" s="1"/>
      <c r="D1411" s="1"/>
      <c r="E1411" s="1"/>
      <c r="F1411" s="1"/>
      <c r="G1411" s="1"/>
      <c r="H1411" s="1"/>
      <c r="I1411" s="1"/>
      <c r="J1411" s="1"/>
      <c r="K1411" s="1"/>
      <c r="L1411" s="1"/>
      <c r="M1411" s="1"/>
      <c r="N1411" s="1"/>
      <c r="O1411" s="1"/>
    </row>
    <row r="1412" spans="1:15" ht="15.75" customHeight="1" x14ac:dyDescent="0.25">
      <c r="A1412" s="1"/>
      <c r="B1412" s="1"/>
      <c r="C1412" s="1"/>
      <c r="D1412" s="1"/>
      <c r="E1412" s="1"/>
      <c r="F1412" s="1"/>
      <c r="G1412" s="1"/>
      <c r="H1412" s="1"/>
      <c r="I1412" s="1"/>
      <c r="J1412" s="1"/>
      <c r="K1412" s="1"/>
      <c r="L1412" s="1"/>
      <c r="M1412" s="1"/>
      <c r="N1412" s="1"/>
      <c r="O1412" s="1"/>
    </row>
    <row r="1413" spans="1:15" ht="15.75" customHeight="1" x14ac:dyDescent="0.25">
      <c r="A1413" s="1"/>
      <c r="B1413" s="1"/>
      <c r="C1413" s="1"/>
      <c r="D1413" s="1"/>
      <c r="E1413" s="1"/>
      <c r="F1413" s="1"/>
      <c r="G1413" s="1"/>
      <c r="H1413" s="1"/>
      <c r="I1413" s="1"/>
      <c r="J1413" s="1"/>
      <c r="K1413" s="1"/>
      <c r="L1413" s="1"/>
      <c r="M1413" s="1"/>
      <c r="N1413" s="1"/>
      <c r="O1413" s="1"/>
    </row>
    <row r="1414" spans="1:15" ht="15.75" customHeight="1" x14ac:dyDescent="0.25">
      <c r="A1414" s="1"/>
      <c r="B1414" s="1"/>
      <c r="C1414" s="1"/>
      <c r="D1414" s="1"/>
      <c r="E1414" s="1"/>
      <c r="F1414" s="1"/>
      <c r="G1414" s="1"/>
      <c r="H1414" s="1"/>
      <c r="I1414" s="1"/>
      <c r="J1414" s="1"/>
      <c r="K1414" s="1"/>
      <c r="L1414" s="1"/>
      <c r="M1414" s="1"/>
      <c r="N1414" s="1"/>
      <c r="O1414" s="1"/>
    </row>
    <row r="1415" spans="1:15" ht="15.75" customHeight="1" x14ac:dyDescent="0.25">
      <c r="A1415" s="1"/>
      <c r="B1415" s="1"/>
      <c r="C1415" s="1"/>
      <c r="D1415" s="1"/>
      <c r="E1415" s="1"/>
      <c r="F1415" s="1"/>
      <c r="G1415" s="1"/>
      <c r="H1415" s="1"/>
      <c r="I1415" s="1"/>
      <c r="J1415" s="1"/>
      <c r="K1415" s="1"/>
      <c r="L1415" s="1"/>
      <c r="M1415" s="1"/>
      <c r="N1415" s="1"/>
      <c r="O1415" s="1"/>
    </row>
    <row r="1416" spans="1:15" ht="15.75" customHeight="1" x14ac:dyDescent="0.25">
      <c r="A1416" s="1"/>
      <c r="B1416" s="1"/>
      <c r="C1416" s="1"/>
      <c r="D1416" s="1"/>
      <c r="E1416" s="1"/>
      <c r="F1416" s="1"/>
      <c r="G1416" s="1"/>
      <c r="H1416" s="1"/>
      <c r="I1416" s="1"/>
      <c r="J1416" s="1"/>
      <c r="K1416" s="1"/>
      <c r="L1416" s="1"/>
      <c r="M1416" s="1"/>
      <c r="N1416" s="1"/>
      <c r="O1416" s="1"/>
    </row>
    <row r="1417" spans="1:15" ht="15.75" customHeight="1" x14ac:dyDescent="0.25">
      <c r="A1417" s="1"/>
      <c r="B1417" s="1"/>
      <c r="C1417" s="1"/>
      <c r="D1417" s="1"/>
      <c r="E1417" s="1"/>
      <c r="F1417" s="1"/>
      <c r="G1417" s="1"/>
      <c r="H1417" s="1"/>
      <c r="I1417" s="1"/>
      <c r="J1417" s="1"/>
      <c r="K1417" s="1"/>
      <c r="L1417" s="1"/>
      <c r="M1417" s="1"/>
      <c r="N1417" s="1"/>
      <c r="O1417" s="1"/>
    </row>
    <row r="1418" spans="1:15" ht="15.75" customHeight="1" x14ac:dyDescent="0.25">
      <c r="A1418" s="1"/>
      <c r="B1418" s="1"/>
      <c r="C1418" s="1"/>
      <c r="D1418" s="1"/>
      <c r="E1418" s="1"/>
      <c r="F1418" s="1"/>
      <c r="G1418" s="1"/>
      <c r="H1418" s="1"/>
      <c r="I1418" s="1"/>
      <c r="J1418" s="1"/>
      <c r="K1418" s="1"/>
      <c r="L1418" s="1"/>
      <c r="M1418" s="1"/>
      <c r="N1418" s="1"/>
      <c r="O1418" s="1"/>
    </row>
    <row r="1419" spans="1:15" ht="15.75" customHeight="1" x14ac:dyDescent="0.25">
      <c r="A1419" s="1"/>
      <c r="B1419" s="1"/>
      <c r="C1419" s="1"/>
      <c r="D1419" s="1"/>
      <c r="E1419" s="1"/>
      <c r="F1419" s="1"/>
      <c r="G1419" s="1"/>
      <c r="H1419" s="1"/>
      <c r="I1419" s="1"/>
      <c r="J1419" s="1"/>
      <c r="K1419" s="1"/>
      <c r="L1419" s="1"/>
      <c r="M1419" s="1"/>
      <c r="N1419" s="1"/>
      <c r="O1419" s="1"/>
    </row>
    <row r="1420" spans="1:15" ht="15.75" customHeight="1" x14ac:dyDescent="0.25">
      <c r="A1420" s="1"/>
      <c r="B1420" s="1"/>
      <c r="C1420" s="1"/>
      <c r="D1420" s="1"/>
      <c r="E1420" s="1"/>
      <c r="F1420" s="1"/>
      <c r="G1420" s="1"/>
      <c r="H1420" s="1"/>
      <c r="I1420" s="1"/>
      <c r="J1420" s="1"/>
      <c r="K1420" s="1"/>
      <c r="L1420" s="1"/>
      <c r="M1420" s="1"/>
      <c r="N1420" s="1"/>
      <c r="O1420" s="1"/>
    </row>
    <row r="1421" spans="1:15" ht="15.75" customHeight="1" x14ac:dyDescent="0.25">
      <c r="A1421" s="1"/>
      <c r="B1421" s="1"/>
      <c r="C1421" s="1"/>
      <c r="D1421" s="1"/>
      <c r="E1421" s="1"/>
      <c r="F1421" s="1"/>
      <c r="G1421" s="1"/>
      <c r="H1421" s="1"/>
      <c r="I1421" s="1"/>
      <c r="J1421" s="1"/>
      <c r="K1421" s="1"/>
      <c r="L1421" s="1"/>
      <c r="M1421" s="1"/>
      <c r="N1421" s="1"/>
      <c r="O1421" s="1"/>
    </row>
    <row r="1422" spans="1:15" ht="15.75" customHeight="1" x14ac:dyDescent="0.25">
      <c r="A1422" s="1"/>
      <c r="B1422" s="1"/>
      <c r="C1422" s="1"/>
      <c r="D1422" s="1"/>
      <c r="E1422" s="1"/>
      <c r="F1422" s="1"/>
      <c r="G1422" s="1"/>
      <c r="H1422" s="1"/>
      <c r="I1422" s="1"/>
      <c r="J1422" s="1"/>
      <c r="K1422" s="1"/>
      <c r="L1422" s="1"/>
      <c r="M1422" s="1"/>
      <c r="N1422" s="1"/>
      <c r="O1422" s="1"/>
    </row>
    <row r="1423" spans="1:15" ht="15.75" customHeight="1" x14ac:dyDescent="0.25">
      <c r="A1423" s="1"/>
      <c r="B1423" s="1"/>
      <c r="C1423" s="1"/>
      <c r="D1423" s="1"/>
      <c r="E1423" s="1"/>
      <c r="F1423" s="1"/>
      <c r="G1423" s="1"/>
      <c r="H1423" s="1"/>
      <c r="I1423" s="1"/>
      <c r="J1423" s="1"/>
      <c r="K1423" s="1"/>
      <c r="L1423" s="1"/>
      <c r="M1423" s="1"/>
      <c r="N1423" s="1"/>
      <c r="O1423" s="1"/>
    </row>
    <row r="1424" spans="1:15" ht="15.75" customHeight="1" x14ac:dyDescent="0.25">
      <c r="A1424" s="1"/>
      <c r="B1424" s="1"/>
      <c r="C1424" s="1"/>
      <c r="D1424" s="1"/>
      <c r="E1424" s="1"/>
      <c r="F1424" s="1"/>
      <c r="G1424" s="1"/>
      <c r="H1424" s="1"/>
      <c r="I1424" s="1"/>
      <c r="J1424" s="1"/>
      <c r="K1424" s="1"/>
      <c r="L1424" s="1"/>
      <c r="M1424" s="1"/>
      <c r="N1424" s="1"/>
      <c r="O1424" s="1"/>
    </row>
    <row r="1425" spans="1:15" ht="15.75" customHeight="1" x14ac:dyDescent="0.25">
      <c r="A1425" s="1"/>
      <c r="B1425" s="1"/>
      <c r="C1425" s="1"/>
      <c r="D1425" s="1"/>
      <c r="E1425" s="1"/>
      <c r="F1425" s="1"/>
      <c r="G1425" s="1"/>
      <c r="H1425" s="1"/>
      <c r="I1425" s="1"/>
      <c r="J1425" s="1"/>
      <c r="K1425" s="1"/>
      <c r="L1425" s="1"/>
      <c r="M1425" s="1"/>
      <c r="N1425" s="1"/>
      <c r="O1425" s="1"/>
    </row>
    <row r="1426" spans="1:15" ht="15.75" customHeight="1" x14ac:dyDescent="0.25">
      <c r="A1426" s="1"/>
      <c r="B1426" s="1"/>
      <c r="C1426" s="1"/>
      <c r="D1426" s="1"/>
      <c r="E1426" s="1"/>
      <c r="F1426" s="1"/>
      <c r="G1426" s="1"/>
      <c r="H1426" s="1"/>
      <c r="I1426" s="1"/>
      <c r="J1426" s="1"/>
      <c r="K1426" s="1"/>
      <c r="L1426" s="1"/>
      <c r="M1426" s="1"/>
      <c r="N1426" s="1"/>
      <c r="O1426" s="1"/>
    </row>
    <row r="1427" spans="1:15" ht="15.75" customHeight="1" x14ac:dyDescent="0.25">
      <c r="A1427" s="1"/>
      <c r="B1427" s="1"/>
      <c r="C1427" s="1"/>
      <c r="D1427" s="1"/>
      <c r="E1427" s="1"/>
      <c r="F1427" s="1"/>
      <c r="G1427" s="1"/>
      <c r="H1427" s="1"/>
      <c r="I1427" s="1"/>
      <c r="J1427" s="1"/>
      <c r="K1427" s="1"/>
      <c r="L1427" s="1"/>
      <c r="M1427" s="1"/>
      <c r="N1427" s="1"/>
      <c r="O1427" s="1"/>
    </row>
    <row r="1428" spans="1:15" ht="15.75" customHeight="1" x14ac:dyDescent="0.25">
      <c r="A1428" s="1"/>
      <c r="B1428" s="1"/>
      <c r="C1428" s="1"/>
      <c r="D1428" s="1"/>
      <c r="E1428" s="1"/>
      <c r="F1428" s="1"/>
      <c r="G1428" s="1"/>
      <c r="H1428" s="1"/>
      <c r="I1428" s="1"/>
      <c r="J1428" s="1"/>
      <c r="K1428" s="1"/>
      <c r="L1428" s="1"/>
      <c r="M1428" s="1"/>
      <c r="N1428" s="1"/>
      <c r="O1428" s="1"/>
    </row>
    <row r="1429" spans="1:15" ht="15.75" customHeight="1" x14ac:dyDescent="0.25">
      <c r="A1429" s="1"/>
      <c r="B1429" s="1"/>
      <c r="C1429" s="1"/>
      <c r="D1429" s="1"/>
      <c r="E1429" s="1"/>
      <c r="F1429" s="1"/>
      <c r="G1429" s="1"/>
      <c r="H1429" s="1"/>
      <c r="I1429" s="1"/>
      <c r="J1429" s="1"/>
      <c r="K1429" s="1"/>
      <c r="L1429" s="1"/>
      <c r="M1429" s="1"/>
      <c r="N1429" s="1"/>
      <c r="O1429" s="1"/>
    </row>
    <row r="1430" spans="1:15" ht="15.75" customHeight="1" x14ac:dyDescent="0.25">
      <c r="A1430" s="1"/>
      <c r="B1430" s="1"/>
      <c r="C1430" s="1"/>
      <c r="D1430" s="1"/>
      <c r="E1430" s="1"/>
      <c r="F1430" s="1"/>
      <c r="G1430" s="1"/>
      <c r="H1430" s="1"/>
      <c r="I1430" s="1"/>
      <c r="J1430" s="1"/>
      <c r="K1430" s="1"/>
      <c r="L1430" s="1"/>
      <c r="M1430" s="1"/>
      <c r="N1430" s="1"/>
      <c r="O1430" s="1"/>
    </row>
    <row r="1431" spans="1:15" ht="15.75" customHeight="1" x14ac:dyDescent="0.25">
      <c r="A1431" s="1"/>
      <c r="B1431" s="1"/>
      <c r="C1431" s="1"/>
      <c r="D1431" s="1"/>
      <c r="E1431" s="1"/>
      <c r="F1431" s="1"/>
      <c r="G1431" s="1"/>
      <c r="H1431" s="1"/>
      <c r="I1431" s="1"/>
      <c r="J1431" s="1"/>
      <c r="K1431" s="1"/>
      <c r="L1431" s="1"/>
      <c r="M1431" s="1"/>
      <c r="N1431" s="1"/>
      <c r="O1431" s="1"/>
    </row>
    <row r="1432" spans="1:15" ht="15.75" customHeight="1" x14ac:dyDescent="0.25">
      <c r="A1432" s="1"/>
      <c r="B1432" s="1"/>
      <c r="C1432" s="1"/>
      <c r="D1432" s="1"/>
      <c r="E1432" s="1"/>
      <c r="F1432" s="1"/>
      <c r="G1432" s="1"/>
      <c r="H1432" s="1"/>
      <c r="I1432" s="1"/>
      <c r="J1432" s="1"/>
      <c r="K1432" s="1"/>
      <c r="L1432" s="1"/>
      <c r="M1432" s="1"/>
      <c r="N1432" s="1"/>
      <c r="O1432" s="1"/>
    </row>
    <row r="1433" spans="1:15" ht="15.75" customHeight="1" x14ac:dyDescent="0.25">
      <c r="A1433" s="1"/>
      <c r="B1433" s="1"/>
      <c r="C1433" s="1"/>
      <c r="D1433" s="1"/>
      <c r="E1433" s="1"/>
      <c r="F1433" s="1"/>
      <c r="G1433" s="1"/>
      <c r="H1433" s="1"/>
      <c r="I1433" s="1"/>
      <c r="J1433" s="1"/>
      <c r="K1433" s="1"/>
      <c r="L1433" s="1"/>
      <c r="M1433" s="1"/>
      <c r="N1433" s="1"/>
      <c r="O1433" s="1"/>
    </row>
    <row r="1434" spans="1:15" ht="15.75" customHeight="1" x14ac:dyDescent="0.25">
      <c r="A1434" s="1"/>
      <c r="B1434" s="1"/>
      <c r="C1434" s="1"/>
      <c r="D1434" s="1"/>
      <c r="E1434" s="1"/>
      <c r="F1434" s="1"/>
      <c r="G1434" s="1"/>
      <c r="H1434" s="1"/>
      <c r="I1434" s="1"/>
      <c r="J1434" s="1"/>
      <c r="K1434" s="1"/>
      <c r="L1434" s="1"/>
      <c r="M1434" s="1"/>
      <c r="N1434" s="1"/>
      <c r="O1434" s="1"/>
    </row>
    <row r="1435" spans="1:15" ht="15.75" customHeight="1" x14ac:dyDescent="0.25">
      <c r="A1435" s="1"/>
      <c r="B1435" s="1"/>
      <c r="C1435" s="1"/>
      <c r="D1435" s="1"/>
      <c r="E1435" s="1"/>
      <c r="F1435" s="1"/>
      <c r="G1435" s="1"/>
      <c r="H1435" s="1"/>
      <c r="I1435" s="1"/>
      <c r="J1435" s="1"/>
      <c r="K1435" s="1"/>
      <c r="L1435" s="1"/>
      <c r="M1435" s="1"/>
      <c r="N1435" s="1"/>
      <c r="O1435" s="1"/>
    </row>
    <row r="1436" spans="1:15" ht="15.75" customHeight="1" x14ac:dyDescent="0.25">
      <c r="A1436" s="1"/>
      <c r="B1436" s="1"/>
      <c r="C1436" s="1"/>
      <c r="D1436" s="1"/>
      <c r="E1436" s="1"/>
      <c r="F1436" s="1"/>
      <c r="G1436" s="1"/>
      <c r="H1436" s="1"/>
      <c r="I1436" s="1"/>
      <c r="J1436" s="1"/>
      <c r="K1436" s="1"/>
      <c r="L1436" s="1"/>
      <c r="M1436" s="1"/>
      <c r="N1436" s="1"/>
      <c r="O1436" s="1"/>
    </row>
    <row r="1437" spans="1:15" ht="15.75" customHeight="1" x14ac:dyDescent="0.25">
      <c r="A1437" s="1"/>
      <c r="B1437" s="1"/>
      <c r="C1437" s="1"/>
      <c r="D1437" s="1"/>
      <c r="E1437" s="1"/>
      <c r="F1437" s="1"/>
      <c r="G1437" s="1"/>
      <c r="H1437" s="1"/>
      <c r="I1437" s="1"/>
      <c r="J1437" s="1"/>
      <c r="K1437" s="1"/>
      <c r="L1437" s="1"/>
      <c r="M1437" s="1"/>
      <c r="N1437" s="1"/>
      <c r="O1437" s="1"/>
    </row>
    <row r="1438" spans="1:15" ht="15.75" customHeight="1" x14ac:dyDescent="0.25">
      <c r="A1438" s="1"/>
      <c r="B1438" s="1"/>
      <c r="C1438" s="1"/>
      <c r="D1438" s="1"/>
      <c r="E1438" s="1"/>
      <c r="F1438" s="1"/>
      <c r="G1438" s="1"/>
      <c r="H1438" s="1"/>
      <c r="I1438" s="1"/>
      <c r="J1438" s="1"/>
      <c r="K1438" s="1"/>
      <c r="L1438" s="1"/>
      <c r="M1438" s="1"/>
      <c r="N1438" s="1"/>
      <c r="O1438" s="1"/>
    </row>
    <row r="1439" spans="1:15" ht="15.75" customHeight="1" x14ac:dyDescent="0.25">
      <c r="A1439" s="1"/>
      <c r="B1439" s="1"/>
      <c r="C1439" s="1"/>
      <c r="D1439" s="1"/>
      <c r="E1439" s="1"/>
      <c r="F1439" s="1"/>
      <c r="G1439" s="1"/>
      <c r="H1439" s="1"/>
      <c r="I1439" s="1"/>
      <c r="J1439" s="1"/>
      <c r="K1439" s="1"/>
      <c r="L1439" s="1"/>
      <c r="M1439" s="1"/>
      <c r="N1439" s="1"/>
      <c r="O1439" s="1"/>
    </row>
    <row r="1440" spans="1:15" ht="15.75" customHeight="1" x14ac:dyDescent="0.25">
      <c r="A1440" s="1"/>
      <c r="B1440" s="1"/>
      <c r="C1440" s="1"/>
      <c r="D1440" s="1"/>
      <c r="E1440" s="1"/>
      <c r="F1440" s="1"/>
      <c r="G1440" s="1"/>
      <c r="H1440" s="1"/>
      <c r="I1440" s="1"/>
      <c r="J1440" s="1"/>
      <c r="K1440" s="1"/>
      <c r="L1440" s="1"/>
      <c r="M1440" s="1"/>
      <c r="N1440" s="1"/>
      <c r="O1440" s="1"/>
    </row>
    <row r="1441" spans="1:15" ht="15.75" customHeight="1" x14ac:dyDescent="0.25">
      <c r="A1441" s="1"/>
      <c r="B1441" s="1"/>
      <c r="C1441" s="1"/>
      <c r="D1441" s="1"/>
      <c r="E1441" s="1"/>
      <c r="F1441" s="1"/>
      <c r="G1441" s="1"/>
      <c r="H1441" s="1"/>
      <c r="I1441" s="1"/>
      <c r="J1441" s="1"/>
      <c r="K1441" s="1"/>
      <c r="L1441" s="1"/>
      <c r="M1441" s="1"/>
      <c r="N1441" s="1"/>
      <c r="O1441" s="1"/>
    </row>
    <row r="1442" spans="1:15" ht="15.75" customHeight="1" x14ac:dyDescent="0.25">
      <c r="A1442" s="1"/>
      <c r="B1442" s="1"/>
      <c r="C1442" s="1"/>
      <c r="D1442" s="1"/>
      <c r="E1442" s="1"/>
      <c r="F1442" s="1"/>
      <c r="G1442" s="1"/>
      <c r="H1442" s="1"/>
      <c r="I1442" s="1"/>
      <c r="J1442" s="1"/>
      <c r="K1442" s="1"/>
      <c r="L1442" s="1"/>
      <c r="M1442" s="1"/>
      <c r="N1442" s="1"/>
      <c r="O1442" s="1"/>
    </row>
    <row r="1443" spans="1:15" ht="15.75" customHeight="1" x14ac:dyDescent="0.25">
      <c r="A1443" s="1"/>
      <c r="B1443" s="1"/>
      <c r="C1443" s="1"/>
      <c r="D1443" s="1"/>
      <c r="E1443" s="1"/>
      <c r="F1443" s="1"/>
      <c r="G1443" s="1"/>
      <c r="H1443" s="1"/>
      <c r="I1443" s="1"/>
      <c r="J1443" s="1"/>
      <c r="K1443" s="1"/>
      <c r="L1443" s="1"/>
      <c r="M1443" s="1"/>
      <c r="N1443" s="1"/>
      <c r="O1443" s="1"/>
    </row>
    <row r="1444" spans="1:15" ht="15.75" customHeight="1" x14ac:dyDescent="0.25">
      <c r="A1444" s="1"/>
      <c r="B1444" s="1"/>
      <c r="C1444" s="1"/>
      <c r="D1444" s="1"/>
      <c r="E1444" s="1"/>
      <c r="F1444" s="1"/>
      <c r="G1444" s="1"/>
      <c r="H1444" s="1"/>
      <c r="I1444" s="1"/>
      <c r="J1444" s="1"/>
      <c r="K1444" s="1"/>
      <c r="L1444" s="1"/>
      <c r="M1444" s="1"/>
      <c r="N1444" s="1"/>
      <c r="O1444" s="1"/>
    </row>
    <row r="1445" spans="1:15" ht="15.75" customHeight="1" x14ac:dyDescent="0.25">
      <c r="A1445" s="1"/>
      <c r="B1445" s="1"/>
      <c r="C1445" s="1"/>
      <c r="D1445" s="1"/>
      <c r="E1445" s="1"/>
      <c r="F1445" s="1"/>
      <c r="G1445" s="1"/>
      <c r="H1445" s="1"/>
      <c r="I1445" s="1"/>
      <c r="J1445" s="1"/>
      <c r="K1445" s="1"/>
      <c r="L1445" s="1"/>
      <c r="M1445" s="1"/>
      <c r="N1445" s="1"/>
      <c r="O1445" s="1"/>
    </row>
    <row r="1446" spans="1:15" ht="15.75" customHeight="1" x14ac:dyDescent="0.25">
      <c r="A1446" s="1"/>
      <c r="B1446" s="1"/>
      <c r="C1446" s="1"/>
      <c r="D1446" s="1"/>
      <c r="E1446" s="1"/>
      <c r="F1446" s="1"/>
      <c r="G1446" s="1"/>
      <c r="H1446" s="1"/>
      <c r="I1446" s="1"/>
      <c r="J1446" s="1"/>
      <c r="K1446" s="1"/>
      <c r="L1446" s="1"/>
      <c r="M1446" s="1"/>
      <c r="N1446" s="1"/>
      <c r="O1446" s="1"/>
    </row>
    <row r="1447" spans="1:15" ht="15" customHeight="1" x14ac:dyDescent="0.25">
      <c r="A1447" s="1"/>
      <c r="B1447" s="1"/>
      <c r="C1447" s="1"/>
      <c r="D1447" s="1"/>
      <c r="E1447" s="1"/>
      <c r="F1447" s="1"/>
      <c r="G1447" s="1"/>
      <c r="H1447" s="1"/>
      <c r="I1447" s="1"/>
      <c r="J1447" s="58">
        <f>IF(AND(C1447=0,D1447),1,0)</f>
        <v>1</v>
      </c>
      <c r="K1447" s="1"/>
      <c r="L1447" s="58">
        <f>IF(C1447&lt;&gt;0,1,0)</f>
        <v>0</v>
      </c>
      <c r="M1447" s="1"/>
      <c r="N1447" s="1"/>
      <c r="O1447" s="1"/>
    </row>
    <row r="1448" spans="1:15" ht="15" customHeight="1" x14ac:dyDescent="0.25">
      <c r="A1448" s="1"/>
      <c r="B1448" s="1"/>
      <c r="C1448" s="1"/>
      <c r="D1448" s="1"/>
      <c r="E1448" s="1"/>
      <c r="F1448" s="1"/>
      <c r="G1448" s="1"/>
      <c r="H1448" s="1"/>
      <c r="I1448" s="1"/>
      <c r="J1448" s="1" t="s">
        <v>3345</v>
      </c>
      <c r="K1448" s="1"/>
      <c r="L1448" s="1"/>
      <c r="M1448" s="1"/>
      <c r="N1448" s="1"/>
      <c r="O1448" s="1"/>
    </row>
    <row r="1449" spans="1:15" ht="15.75" customHeight="1" x14ac:dyDescent="0.25">
      <c r="A1449" s="1"/>
      <c r="B1449" s="1"/>
      <c r="C1449" s="1"/>
      <c r="D1449" s="1"/>
      <c r="E1449" s="1"/>
      <c r="F1449" s="1"/>
      <c r="G1449" s="1"/>
      <c r="H1449" s="1"/>
      <c r="I1449" s="1"/>
      <c r="J1449" s="1"/>
      <c r="K1449" s="1"/>
      <c r="L1449" s="1"/>
      <c r="M1449" s="1"/>
      <c r="N1449" s="1"/>
      <c r="O1449" s="1"/>
    </row>
    <row r="1450" spans="1:15" ht="15" customHeight="1" x14ac:dyDescent="0.25">
      <c r="A1450" s="1"/>
      <c r="B1450" s="1"/>
      <c r="C1450" s="1"/>
      <c r="D1450" s="1"/>
      <c r="E1450" s="1"/>
      <c r="F1450" s="1"/>
      <c r="G1450" s="1"/>
      <c r="H1450" s="1"/>
      <c r="I1450" s="1"/>
      <c r="J1450" s="1"/>
      <c r="K1450" s="58">
        <f>IF(ABS(OBVEZE!D42-OBVEZE!D43-OBVEZE!D101)&gt;0,1,0)</f>
        <v>1</v>
      </c>
      <c r="L1450" s="1"/>
      <c r="M1450" s="1"/>
      <c r="N1450" s="1"/>
      <c r="O1450" s="1"/>
    </row>
  </sheetData>
  <sheetProtection algorithmName="SHA-512" hashValue="/sJstMZrz5XfAlpkIVmw8LWLE0MaUwZWu49WY1C8v+K565hk/UuQ5LSzp32RS9zNFxETCj3m90S/OYKQHskZzA==" saltValue="w5xS84mLQJPdp/uDxLPklQ==" spinCount="100000" sheet="1"/>
  <mergeCells count="9">
    <mergeCell ref="A316:C316"/>
    <mergeCell ref="A277:C277"/>
    <mergeCell ref="A311:C311"/>
    <mergeCell ref="A314:C314"/>
    <mergeCell ref="A1:D1"/>
    <mergeCell ref="A2:D2"/>
    <mergeCell ref="A4:C4"/>
    <mergeCell ref="A14:C14"/>
    <mergeCell ref="A20:C20"/>
  </mergeCells>
  <conditionalFormatting sqref="B5:B13">
    <cfRule type="cellIs" dxfId="13" priority="1" operator="equal">
      <formula>"Pogreška"</formula>
    </cfRule>
    <cfRule type="cellIs" dxfId="12" priority="1" operator="equal">
      <formula>"Provjera"</formula>
    </cfRule>
  </conditionalFormatting>
  <conditionalFormatting sqref="B15:B19">
    <cfRule type="cellIs" dxfId="11" priority="2" operator="equal">
      <formula>"Pogreška"</formula>
    </cfRule>
    <cfRule type="cellIs" dxfId="10" priority="2" operator="equal">
      <formula>"Provjera"</formula>
    </cfRule>
  </conditionalFormatting>
  <conditionalFormatting sqref="B21:B276">
    <cfRule type="cellIs" dxfId="9" priority="3" operator="equal">
      <formula>"Pogreška"</formula>
    </cfRule>
    <cfRule type="cellIs" dxfId="8" priority="3" operator="equal">
      <formula>"Provjera"</formula>
    </cfRule>
  </conditionalFormatting>
  <conditionalFormatting sqref="B278:B310">
    <cfRule type="cellIs" dxfId="7" priority="4" operator="equal">
      <formula>"Pogreška"</formula>
    </cfRule>
    <cfRule type="cellIs" dxfId="6" priority="4" operator="equal">
      <formula>"Provjera"</formula>
    </cfRule>
  </conditionalFormatting>
  <conditionalFormatting sqref="B312:B313">
    <cfRule type="cellIs" dxfId="5" priority="5" operator="equal">
      <formula>"Pogreška"</formula>
    </cfRule>
    <cfRule type="cellIs" dxfId="4" priority="5" operator="equal">
      <formula>"Provjera"</formula>
    </cfRule>
  </conditionalFormatting>
  <conditionalFormatting sqref="B315">
    <cfRule type="cellIs" dxfId="3" priority="6" operator="equal">
      <formula>"Pogreška"</formula>
    </cfRule>
    <cfRule type="cellIs" dxfId="2" priority="6" operator="equal">
      <formula>"Provjera"</formula>
    </cfRule>
  </conditionalFormatting>
  <conditionalFormatting sqref="B317">
    <cfRule type="cellIs" dxfId="1" priority="7" operator="equal">
      <formula>"Provjera"</formula>
    </cfRule>
    <cfRule type="cellIs" dxfId="0" priority="7" operator="equal">
      <formula>"O.K."</formula>
    </cfRule>
  </conditionalFormatting>
  <pageMargins left="0.7" right="0.7" top="0.75" bottom="0.75" header="0" footer="0"/>
  <pageSetup orientation="landscape"/>
  <headerFooter>
    <oddFooter>&amp;RStranica: &amp;P od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3C59E8C74940049B274A3702EB4E885" ma:contentTypeVersion="6" ma:contentTypeDescription="Create a new document." ma:contentTypeScope="" ma:versionID="f26e1f7afb2273c7d547e4b59aedc7e6">
  <xsd:schema xmlns:xsd="http://www.w3.org/2001/XMLSchema" xmlns:xs="http://www.w3.org/2001/XMLSchema" xmlns:p="http://schemas.microsoft.com/office/2006/metadata/properties" xmlns:ns2="3e57c274-8e47-479f-a9b6-43d341144e77" targetNamespace="http://schemas.microsoft.com/office/2006/metadata/properties" ma:root="true" ma:fieldsID="73803539a8a190ae2b62a64cd585b6d1" ns2:_="">
    <xsd:import namespace="3e57c274-8e47-479f-a9b6-43d341144e7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7c274-8e47-479f-a9b6-43d341144e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90DAC2-6ED8-485D-9B77-C04EE93A01E3}">
  <ds:schemaRefs>
    <ds:schemaRef ds:uri="http://schemas.microsoft.com/sharepoint/v3/contenttype/forms"/>
  </ds:schemaRefs>
</ds:datastoreItem>
</file>

<file path=customXml/itemProps2.xml><?xml version="1.0" encoding="utf-8"?>
<ds:datastoreItem xmlns:ds="http://schemas.openxmlformats.org/officeDocument/2006/customXml" ds:itemID="{7B2992DE-4ECF-4E88-B320-C006A73DD6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7c274-8e47-479f-a9b6-43d341144e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Radni listovi</vt:lpstr>
      </vt:variant>
      <vt:variant>
        <vt:i4>10</vt:i4>
      </vt:variant>
      <vt:variant>
        <vt:lpstr>Imenovani rasponi</vt:lpstr>
      </vt:variant>
      <vt:variant>
        <vt:i4>11</vt:i4>
      </vt:variant>
    </vt:vector>
  </HeadingPairs>
  <TitlesOfParts>
    <vt:vector size="21" baseType="lpstr">
      <vt:lpstr>Skriveni</vt:lpstr>
      <vt:lpstr>Upute</vt:lpstr>
      <vt:lpstr>RefStr</vt:lpstr>
      <vt:lpstr>PR-RAS</vt:lpstr>
      <vt:lpstr>BILANCA</vt:lpstr>
      <vt:lpstr>RAS-funkcijski</vt:lpstr>
      <vt:lpstr>P-VRIO</vt:lpstr>
      <vt:lpstr>OBVEZE</vt:lpstr>
      <vt:lpstr>Kont</vt:lpstr>
      <vt:lpstr>Promjene</vt:lpstr>
      <vt:lpstr>BILANCA!Podrucje_ispisa</vt:lpstr>
      <vt:lpstr>OBVEZE!Podrucje_ispisa</vt:lpstr>
      <vt:lpstr>'PR-RAS'!Podrucje_ispisa</vt:lpstr>
      <vt:lpstr>'P-VRIO'!Podrucje_ispisa</vt:lpstr>
      <vt:lpstr>'RAS-funkcijski'!Podrucje_ispisa</vt:lpstr>
      <vt:lpstr>RefStr!Podrucje_ispisa</vt:lpstr>
      <vt:lpstr>Upute!Podrucje_ispisa</vt:lpstr>
      <vt:lpstr>Upute!Z_20966C26_2FB0_458A_A419_418535DD5D43_.wvu.Cols</vt:lpstr>
      <vt:lpstr>OBVEZE!Z_20966C26_2FB0_458A_A419_418535DD5D43_.wvu.PrintArea</vt:lpstr>
      <vt:lpstr>OBVEZE!Z_20966C26_2FB0_458A_A419_418535DD5D43_.wvu.PrintTitles</vt:lpstr>
      <vt:lpstr>Upute!Z_20966C26_2FB0_458A_A419_418535DD5D43_.wvu.Rows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2023-12-21T13:12:35Z</cp:lastPrinted>
  <dcterms:created xsi:type="dcterms:W3CDTF">2022-04-01T05:14:30Z</dcterms:created>
  <dcterms:modified xsi:type="dcterms:W3CDTF">2024-01-24T16:15:07Z</dcterms:modified>
</cp:coreProperties>
</file>